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B6913F31-513D-469B-BA6E-BD6A4BDAC41B}" xr6:coauthVersionLast="47" xr6:coauthVersionMax="47" xr10:uidLastSave="{00000000-0000-0000-0000-000000000000}"/>
  <bookViews>
    <workbookView xWindow="-120" yWindow="-120" windowWidth="51840" windowHeight="21240" tabRatio="646" firstSheet="2" activeTab="7" xr2:uid="{828EDBD2-2078-5D4F-A1A0-69F25A94E2E3}"/>
  </bookViews>
  <sheets>
    <sheet name="README" sheetId="3" r:id="rId1"/>
    <sheet name="ExpData" sheetId="10" r:id="rId2"/>
    <sheet name="LiqFuelDem" sheetId="34" r:id="rId3"/>
    <sheet name="General" sheetId="8" r:id="rId4"/>
    <sheet name="TEA" sheetId="1" r:id="rId5"/>
    <sheet name="NPVSolv" sheetId="5" r:id="rId6"/>
    <sheet name="BaseNPV" sheetId="21" r:id="rId7"/>
    <sheet name="LCA" sheetId="2" r:id="rId8"/>
    <sheet name="LCI" sheetId="9" r:id="rId9"/>
    <sheet name="SubsList" sheetId="31" r:id="rId10"/>
    <sheet name="YieldsAct" sheetId="32" r:id="rId11"/>
    <sheet name="YieldXX" sheetId="33" r:id="rId12"/>
    <sheet name="GeoInputs" sheetId="35" r:id="rId13"/>
    <sheet name="I_O" sheetId="7" r:id="rId14"/>
    <sheet name="SoyCult" sheetId="23" r:id="rId15"/>
    <sheet name="CornCult" sheetId="13" r:id="rId16"/>
    <sheet name="MiscCult" sheetId="17" r:id="rId17"/>
    <sheet name="SwitchCult" sheetId="25" r:id="rId18"/>
    <sheet name="PopCult" sheetId="26" r:id="rId19"/>
    <sheet name="AlgaeCult" sheetId="18" r:id="rId20"/>
    <sheet name="StarchFerm" sheetId="14" r:id="rId21"/>
    <sheet name="AcidHydFerm" sheetId="16" r:id="rId22"/>
    <sheet name="HTL" sheetId="19" r:id="rId23"/>
    <sheet name="Pyrol" sheetId="28" r:id="rId24"/>
    <sheet name="HexExt" sheetId="15" r:id="rId25"/>
    <sheet name="Transest" sheetId="24" r:id="rId26"/>
    <sheet name="Fischer-Tropsch" sheetId="30" r:id="rId27"/>
    <sheet name="Gasification" sheetId="29" r:id="rId28"/>
    <sheet name="HydroProc" sheetId="27" r:id="rId29"/>
  </sheets>
  <externalReferences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9" hidden="1">SubsList!$B$1:$B$114</definedName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14">[5]TEA!$C$95</definedName>
    <definedName name="Full_Prod">[6]TEA!$C$100</definedName>
    <definedName name="Gal_BD_Out" localSheetId="14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14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14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D217" i="7"/>
  <c r="C15" i="2"/>
  <c r="O25" i="23"/>
  <c r="D100" i="7" l="1"/>
  <c r="D209" i="7" l="1"/>
  <c r="C188" i="7"/>
  <c r="E188" i="7"/>
  <c r="B188" i="7"/>
  <c r="C176" i="7"/>
  <c r="E176" i="7"/>
  <c r="B176" i="7"/>
  <c r="D67" i="7"/>
  <c r="D65" i="7"/>
  <c r="D59" i="7"/>
  <c r="D188" i="7" s="1"/>
  <c r="D53" i="7"/>
  <c r="D176" i="7" s="1"/>
  <c r="A59" i="7"/>
  <c r="A53" i="7"/>
  <c r="K28" i="13"/>
  <c r="K27" i="13"/>
  <c r="K26" i="13"/>
  <c r="K25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8" i="13"/>
  <c r="K7" i="13"/>
  <c r="K6" i="13"/>
  <c r="K5" i="13"/>
  <c r="K4" i="13"/>
  <c r="C169" i="7"/>
  <c r="E169" i="7"/>
  <c r="B169" i="7"/>
  <c r="E158" i="7"/>
  <c r="C158" i="7"/>
  <c r="B158" i="7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3" i="32"/>
  <c r="G304" i="32"/>
  <c r="G305" i="32"/>
  <c r="G306" i="32"/>
  <c r="G307" i="32"/>
  <c r="G308" i="32"/>
  <c r="G309" i="32"/>
  <c r="G310" i="32"/>
  <c r="G311" i="32"/>
  <c r="G312" i="32"/>
  <c r="G313" i="32"/>
  <c r="G314" i="32"/>
  <c r="G315" i="32"/>
  <c r="G316" i="32"/>
  <c r="G317" i="32"/>
  <c r="G318" i="32"/>
  <c r="G319" i="32"/>
  <c r="G320" i="32"/>
  <c r="G321" i="32"/>
  <c r="G322" i="32"/>
  <c r="G323" i="32"/>
  <c r="G324" i="32"/>
  <c r="G325" i="32"/>
  <c r="G326" i="32"/>
  <c r="G327" i="32"/>
  <c r="G328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G371" i="32"/>
  <c r="G372" i="32"/>
  <c r="G373" i="32"/>
  <c r="G374" i="32"/>
  <c r="G375" i="32"/>
  <c r="G376" i="32"/>
  <c r="G377" i="32"/>
  <c r="G378" i="32"/>
  <c r="G379" i="32"/>
  <c r="G380" i="32"/>
  <c r="G381" i="32"/>
  <c r="G382" i="32"/>
  <c r="G383" i="32"/>
  <c r="G384" i="32"/>
  <c r="G385" i="32"/>
  <c r="G386" i="32"/>
  <c r="G387" i="32"/>
  <c r="G388" i="32"/>
  <c r="G389" i="32"/>
  <c r="G390" i="32"/>
  <c r="G391" i="32"/>
  <c r="G392" i="32"/>
  <c r="G393" i="32"/>
  <c r="G394" i="32"/>
  <c r="G395" i="32"/>
  <c r="G396" i="32"/>
  <c r="G397" i="32"/>
  <c r="G398" i="32"/>
  <c r="G399" i="32"/>
  <c r="G400" i="32"/>
  <c r="G401" i="32"/>
  <c r="G402" i="32"/>
  <c r="G403" i="32"/>
  <c r="G404" i="32"/>
  <c r="G405" i="32"/>
  <c r="G406" i="32"/>
  <c r="G407" i="32"/>
  <c r="G408" i="32"/>
  <c r="G409" i="32"/>
  <c r="G410" i="32"/>
  <c r="G411" i="32"/>
  <c r="G412" i="32"/>
  <c r="G413" i="32"/>
  <c r="G414" i="32"/>
  <c r="G415" i="32"/>
  <c r="G416" i="32"/>
  <c r="G417" i="32"/>
  <c r="G418" i="32"/>
  <c r="G419" i="32"/>
  <c r="G420" i="32"/>
  <c r="G421" i="32"/>
  <c r="G422" i="32"/>
  <c r="G423" i="32"/>
  <c r="G424" i="32"/>
  <c r="G425" i="32"/>
  <c r="G426" i="32"/>
  <c r="G427" i="32"/>
  <c r="G428" i="32"/>
  <c r="G429" i="32"/>
  <c r="G430" i="32"/>
  <c r="G431" i="32"/>
  <c r="G432" i="32"/>
  <c r="G433" i="32"/>
  <c r="G434" i="32"/>
  <c r="G435" i="32"/>
  <c r="G436" i="32"/>
  <c r="G437" i="32"/>
  <c r="G438" i="32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G451" i="32"/>
  <c r="G452" i="32"/>
  <c r="G453" i="32"/>
  <c r="G454" i="32"/>
  <c r="G455" i="32"/>
  <c r="G456" i="32"/>
  <c r="G457" i="32"/>
  <c r="G458" i="32"/>
  <c r="G459" i="32"/>
  <c r="G460" i="32"/>
  <c r="G461" i="32"/>
  <c r="G462" i="32"/>
  <c r="G463" i="32"/>
  <c r="G464" i="32"/>
  <c r="G465" i="32"/>
  <c r="G466" i="32"/>
  <c r="G467" i="32"/>
  <c r="G468" i="32"/>
  <c r="G469" i="32"/>
  <c r="G470" i="32"/>
  <c r="G471" i="32"/>
  <c r="G472" i="32"/>
  <c r="G473" i="32"/>
  <c r="G474" i="32"/>
  <c r="G475" i="32"/>
  <c r="G476" i="32"/>
  <c r="G477" i="32"/>
  <c r="G478" i="32"/>
  <c r="G479" i="32"/>
  <c r="G480" i="32"/>
  <c r="G481" i="32"/>
  <c r="G482" i="32"/>
  <c r="G483" i="32"/>
  <c r="G484" i="32"/>
  <c r="G485" i="32"/>
  <c r="G486" i="32"/>
  <c r="G487" i="32"/>
  <c r="G488" i="32"/>
  <c r="G489" i="32"/>
  <c r="G490" i="32"/>
  <c r="G491" i="32"/>
  <c r="G492" i="32"/>
  <c r="G493" i="32"/>
  <c r="G494" i="32"/>
  <c r="G495" i="32"/>
  <c r="G496" i="32"/>
  <c r="G497" i="32"/>
  <c r="G498" i="32"/>
  <c r="G499" i="32"/>
  <c r="G500" i="32"/>
  <c r="G501" i="32"/>
  <c r="G502" i="32"/>
  <c r="G503" i="32"/>
  <c r="G504" i="32"/>
  <c r="G505" i="32"/>
  <c r="G506" i="32"/>
  <c r="G507" i="32"/>
  <c r="G508" i="32"/>
  <c r="G509" i="32"/>
  <c r="G510" i="32"/>
  <c r="G511" i="32"/>
  <c r="G512" i="32"/>
  <c r="G513" i="32"/>
  <c r="G514" i="32"/>
  <c r="G515" i="32"/>
  <c r="G516" i="32"/>
  <c r="G517" i="32"/>
  <c r="G518" i="32"/>
  <c r="G519" i="32"/>
  <c r="G520" i="32"/>
  <c r="G521" i="32"/>
  <c r="G522" i="32"/>
  <c r="G523" i="32"/>
  <c r="G524" i="32"/>
  <c r="G525" i="32"/>
  <c r="G526" i="32"/>
  <c r="G527" i="32"/>
  <c r="G528" i="32"/>
  <c r="G529" i="32"/>
  <c r="G530" i="32"/>
  <c r="G531" i="32"/>
  <c r="G532" i="32"/>
  <c r="G533" i="32"/>
  <c r="G534" i="32"/>
  <c r="G535" i="32"/>
  <c r="G536" i="32"/>
  <c r="G537" i="32"/>
  <c r="G538" i="32"/>
  <c r="G539" i="32"/>
  <c r="G540" i="32"/>
  <c r="G541" i="32"/>
  <c r="G542" i="32"/>
  <c r="G543" i="32"/>
  <c r="G544" i="32"/>
  <c r="G545" i="32"/>
  <c r="G546" i="32"/>
  <c r="G547" i="32"/>
  <c r="G548" i="32"/>
  <c r="G549" i="32"/>
  <c r="G550" i="32"/>
  <c r="G551" i="32"/>
  <c r="G552" i="32"/>
  <c r="G553" i="32"/>
  <c r="G554" i="32"/>
  <c r="G555" i="32"/>
  <c r="G556" i="32"/>
  <c r="G557" i="32"/>
  <c r="G558" i="32"/>
  <c r="G559" i="32"/>
  <c r="G560" i="32"/>
  <c r="G561" i="32"/>
  <c r="G562" i="32"/>
  <c r="G563" i="32"/>
  <c r="G564" i="32"/>
  <c r="G565" i="32"/>
  <c r="G566" i="32"/>
  <c r="G567" i="32"/>
  <c r="G568" i="32"/>
  <c r="G569" i="32"/>
  <c r="G570" i="32"/>
  <c r="G571" i="32"/>
  <c r="G572" i="32"/>
  <c r="G573" i="32"/>
  <c r="G574" i="32"/>
  <c r="G575" i="32"/>
  <c r="G576" i="32"/>
  <c r="G577" i="32"/>
  <c r="G578" i="32"/>
  <c r="G579" i="32"/>
  <c r="G580" i="32"/>
  <c r="G581" i="32"/>
  <c r="G582" i="32"/>
  <c r="G583" i="32"/>
  <c r="G584" i="32"/>
  <c r="G585" i="32"/>
  <c r="G586" i="32"/>
  <c r="G587" i="32"/>
  <c r="G588" i="32"/>
  <c r="G589" i="32"/>
  <c r="G590" i="32"/>
  <c r="G591" i="32"/>
  <c r="G592" i="32"/>
  <c r="G593" i="32"/>
  <c r="G594" i="32"/>
  <c r="G595" i="32"/>
  <c r="G596" i="32"/>
  <c r="G597" i="32"/>
  <c r="G598" i="32"/>
  <c r="G599" i="32"/>
  <c r="G600" i="32"/>
  <c r="G601" i="32"/>
  <c r="G602" i="32"/>
  <c r="G603" i="32"/>
  <c r="G604" i="32"/>
  <c r="G605" i="32"/>
  <c r="G606" i="32"/>
  <c r="G607" i="32"/>
  <c r="G608" i="32"/>
  <c r="G609" i="32"/>
  <c r="G610" i="32"/>
  <c r="G611" i="32"/>
  <c r="G612" i="32"/>
  <c r="G613" i="32"/>
  <c r="G614" i="32"/>
  <c r="G615" i="32"/>
  <c r="G616" i="32"/>
  <c r="G617" i="32"/>
  <c r="G618" i="32"/>
  <c r="G619" i="32"/>
  <c r="G620" i="32"/>
  <c r="G621" i="32"/>
  <c r="G622" i="32"/>
  <c r="G623" i="32"/>
  <c r="G624" i="32"/>
  <c r="G625" i="32"/>
  <c r="G626" i="32"/>
  <c r="G627" i="32"/>
  <c r="G628" i="32"/>
  <c r="G629" i="32"/>
  <c r="G630" i="32"/>
  <c r="G631" i="32"/>
  <c r="G632" i="32"/>
  <c r="G633" i="32"/>
  <c r="G634" i="32"/>
  <c r="G635" i="32"/>
  <c r="G636" i="32"/>
  <c r="G637" i="32"/>
  <c r="G638" i="32"/>
  <c r="G639" i="32"/>
  <c r="G640" i="32"/>
  <c r="G641" i="32"/>
  <c r="G642" i="32"/>
  <c r="G643" i="32"/>
  <c r="G644" i="32"/>
  <c r="G645" i="32"/>
  <c r="G646" i="32"/>
  <c r="G647" i="32"/>
  <c r="G648" i="32"/>
  <c r="G649" i="32"/>
  <c r="G650" i="32"/>
  <c r="G651" i="32"/>
  <c r="G652" i="32"/>
  <c r="G653" i="32"/>
  <c r="G654" i="32"/>
  <c r="G655" i="32"/>
  <c r="G656" i="32"/>
  <c r="G657" i="32"/>
  <c r="G658" i="32"/>
  <c r="G659" i="32"/>
  <c r="G660" i="32"/>
  <c r="G661" i="32"/>
  <c r="G662" i="32"/>
  <c r="G663" i="32"/>
  <c r="G664" i="32"/>
  <c r="G665" i="32"/>
  <c r="G666" i="32"/>
  <c r="G667" i="32"/>
  <c r="G668" i="32"/>
  <c r="G669" i="32"/>
  <c r="G670" i="32"/>
  <c r="G671" i="32"/>
  <c r="G672" i="32"/>
  <c r="G673" i="32"/>
  <c r="G674" i="32"/>
  <c r="G675" i="32"/>
  <c r="G676" i="32"/>
  <c r="G677" i="32"/>
  <c r="G678" i="32"/>
  <c r="G679" i="32"/>
  <c r="G680" i="32"/>
  <c r="G681" i="32"/>
  <c r="G682" i="32"/>
  <c r="G683" i="32"/>
  <c r="G684" i="32"/>
  <c r="G685" i="32"/>
  <c r="G686" i="32"/>
  <c r="G687" i="32"/>
  <c r="G688" i="32"/>
  <c r="G689" i="32"/>
  <c r="G690" i="32"/>
  <c r="G691" i="32"/>
  <c r="G692" i="32"/>
  <c r="G693" i="32"/>
  <c r="G694" i="32"/>
  <c r="G695" i="32"/>
  <c r="G696" i="32"/>
  <c r="G697" i="32"/>
  <c r="G698" i="32"/>
  <c r="G699" i="32"/>
  <c r="G700" i="32"/>
  <c r="G701" i="32"/>
  <c r="G702" i="32"/>
  <c r="G703" i="32"/>
  <c r="G704" i="32"/>
  <c r="G705" i="32"/>
  <c r="G706" i="32"/>
  <c r="G707" i="32"/>
  <c r="G708" i="32"/>
  <c r="G709" i="32"/>
  <c r="G710" i="32"/>
  <c r="G711" i="32"/>
  <c r="G712" i="32"/>
  <c r="G713" i="32"/>
  <c r="G714" i="32"/>
  <c r="G715" i="32"/>
  <c r="G716" i="32"/>
  <c r="G717" i="32"/>
  <c r="G718" i="32"/>
  <c r="G719" i="32"/>
  <c r="G720" i="32"/>
  <c r="G721" i="32"/>
  <c r="G722" i="32"/>
  <c r="G723" i="32"/>
  <c r="G724" i="32"/>
  <c r="G725" i="32"/>
  <c r="G726" i="32"/>
  <c r="G727" i="32"/>
  <c r="G728" i="32"/>
  <c r="G729" i="32"/>
  <c r="G730" i="32"/>
  <c r="G731" i="32"/>
  <c r="G732" i="32"/>
  <c r="G733" i="32"/>
  <c r="G734" i="32"/>
  <c r="G735" i="32"/>
  <c r="G736" i="32"/>
  <c r="G737" i="32"/>
  <c r="G738" i="32"/>
  <c r="G739" i="32"/>
  <c r="G740" i="32"/>
  <c r="G741" i="32"/>
  <c r="G742" i="32"/>
  <c r="G743" i="32"/>
  <c r="G744" i="32"/>
  <c r="G745" i="32"/>
  <c r="G746" i="32"/>
  <c r="G747" i="32"/>
  <c r="G748" i="32"/>
  <c r="G749" i="32"/>
  <c r="G750" i="32"/>
  <c r="G751" i="32"/>
  <c r="G752" i="32"/>
  <c r="G753" i="32"/>
  <c r="G754" i="32"/>
  <c r="G755" i="32"/>
  <c r="G756" i="32"/>
  <c r="G757" i="32"/>
  <c r="G758" i="32"/>
  <c r="G759" i="32"/>
  <c r="G760" i="32"/>
  <c r="G761" i="32"/>
  <c r="G762" i="32"/>
  <c r="G763" i="32"/>
  <c r="G764" i="32"/>
  <c r="G765" i="32"/>
  <c r="G766" i="32"/>
  <c r="G767" i="32"/>
  <c r="G768" i="32"/>
  <c r="G769" i="32"/>
  <c r="G770" i="32"/>
  <c r="G771" i="32"/>
  <c r="G772" i="32"/>
  <c r="G773" i="32"/>
  <c r="G774" i="32"/>
  <c r="G775" i="32"/>
  <c r="G776" i="32"/>
  <c r="G777" i="32"/>
  <c r="G778" i="32"/>
  <c r="G779" i="32"/>
  <c r="G780" i="32"/>
  <c r="G781" i="32"/>
  <c r="G782" i="32"/>
  <c r="G783" i="32"/>
  <c r="G784" i="32"/>
  <c r="G785" i="32"/>
  <c r="G786" i="32"/>
  <c r="G787" i="32"/>
  <c r="G788" i="32"/>
  <c r="G789" i="32"/>
  <c r="G790" i="32"/>
  <c r="G791" i="32"/>
  <c r="G792" i="32"/>
  <c r="G793" i="32"/>
  <c r="G794" i="32"/>
  <c r="G795" i="32"/>
  <c r="G796" i="32"/>
  <c r="G797" i="32"/>
  <c r="G798" i="32"/>
  <c r="G799" i="32"/>
  <c r="G800" i="32"/>
  <c r="G801" i="32"/>
  <c r="G802" i="32"/>
  <c r="G803" i="32"/>
  <c r="G804" i="32"/>
  <c r="G805" i="32"/>
  <c r="G806" i="32"/>
  <c r="G807" i="32"/>
  <c r="G808" i="32"/>
  <c r="G809" i="32"/>
  <c r="G810" i="32"/>
  <c r="G811" i="32"/>
  <c r="G812" i="32"/>
  <c r="G813" i="32"/>
  <c r="G814" i="32"/>
  <c r="G815" i="32"/>
  <c r="G816" i="32"/>
  <c r="G817" i="32"/>
  <c r="G818" i="32"/>
  <c r="G819" i="32"/>
  <c r="G820" i="32"/>
  <c r="G821" i="32"/>
  <c r="G822" i="32"/>
  <c r="G823" i="32"/>
  <c r="G824" i="32"/>
  <c r="G825" i="32"/>
  <c r="G826" i="32"/>
  <c r="G827" i="32"/>
  <c r="G828" i="32"/>
  <c r="G829" i="32"/>
  <c r="G830" i="32"/>
  <c r="G831" i="32"/>
  <c r="G832" i="32"/>
  <c r="G833" i="32"/>
  <c r="G834" i="32"/>
  <c r="G835" i="32"/>
  <c r="G836" i="32"/>
  <c r="G837" i="32"/>
  <c r="G838" i="32"/>
  <c r="G839" i="32"/>
  <c r="G840" i="32"/>
  <c r="G841" i="32"/>
  <c r="G842" i="32"/>
  <c r="G843" i="32"/>
  <c r="G844" i="32"/>
  <c r="G845" i="32"/>
  <c r="G846" i="32"/>
  <c r="G847" i="32"/>
  <c r="G848" i="32"/>
  <c r="G849" i="32"/>
  <c r="G850" i="32"/>
  <c r="G851" i="32"/>
  <c r="G852" i="32"/>
  <c r="G853" i="32"/>
  <c r="G854" i="32"/>
  <c r="G855" i="32"/>
  <c r="G856" i="32"/>
  <c r="G857" i="32"/>
  <c r="G858" i="32"/>
  <c r="G859" i="32"/>
  <c r="G860" i="32"/>
  <c r="G861" i="32"/>
  <c r="G862" i="32"/>
  <c r="G863" i="32"/>
  <c r="G864" i="32"/>
  <c r="G865" i="32"/>
  <c r="G866" i="32"/>
  <c r="G867" i="32"/>
  <c r="G868" i="32"/>
  <c r="G869" i="32"/>
  <c r="G870" i="32"/>
  <c r="G871" i="32"/>
  <c r="G872" i="32"/>
  <c r="G873" i="32"/>
  <c r="G874" i="32"/>
  <c r="G875" i="32"/>
  <c r="G876" i="32"/>
  <c r="G877" i="32"/>
  <c r="G878" i="32"/>
  <c r="G879" i="32"/>
  <c r="G880" i="32"/>
  <c r="G881" i="32"/>
  <c r="G882" i="32"/>
  <c r="G883" i="32"/>
  <c r="G884" i="32"/>
  <c r="G885" i="32"/>
  <c r="G886" i="32"/>
  <c r="G887" i="32"/>
  <c r="G888" i="32"/>
  <c r="G889" i="32"/>
  <c r="G890" i="32"/>
  <c r="G891" i="32"/>
  <c r="G892" i="32"/>
  <c r="G893" i="32"/>
  <c r="G894" i="32"/>
  <c r="G895" i="32"/>
  <c r="G896" i="32"/>
  <c r="G897" i="32"/>
  <c r="G898" i="32"/>
  <c r="G899" i="32"/>
  <c r="G900" i="32"/>
  <c r="G901" i="32"/>
  <c r="G902" i="32"/>
  <c r="G903" i="32"/>
  <c r="G904" i="32"/>
  <c r="G905" i="32"/>
  <c r="G906" i="32"/>
  <c r="G907" i="32"/>
  <c r="G908" i="32"/>
  <c r="G909" i="32"/>
  <c r="G910" i="32"/>
  <c r="G911" i="32"/>
  <c r="G912" i="32"/>
  <c r="G913" i="32"/>
  <c r="G914" i="32"/>
  <c r="G915" i="32"/>
  <c r="G916" i="32"/>
  <c r="G917" i="32"/>
  <c r="G918" i="32"/>
  <c r="G919" i="32"/>
  <c r="G920" i="32"/>
  <c r="G921" i="32"/>
  <c r="G922" i="32"/>
  <c r="G923" i="32"/>
  <c r="G924" i="32"/>
  <c r="G925" i="32"/>
  <c r="G926" i="32"/>
  <c r="G927" i="32"/>
  <c r="G928" i="32"/>
  <c r="G929" i="32"/>
  <c r="G930" i="32"/>
  <c r="G931" i="32"/>
  <c r="G932" i="32"/>
  <c r="G933" i="32"/>
  <c r="G934" i="32"/>
  <c r="G935" i="32"/>
  <c r="G936" i="32"/>
  <c r="G937" i="32"/>
  <c r="G938" i="32"/>
  <c r="G939" i="32"/>
  <c r="G940" i="32"/>
  <c r="G941" i="32"/>
  <c r="G942" i="32"/>
  <c r="G943" i="32"/>
  <c r="G944" i="32"/>
  <c r="G945" i="32"/>
  <c r="G946" i="32"/>
  <c r="G947" i="32"/>
  <c r="G948" i="32"/>
  <c r="G949" i="32"/>
  <c r="G950" i="32"/>
  <c r="G951" i="32"/>
  <c r="G952" i="32"/>
  <c r="G953" i="32"/>
  <c r="G954" i="32"/>
  <c r="G955" i="32"/>
  <c r="G956" i="32"/>
  <c r="G957" i="32"/>
  <c r="G958" i="32"/>
  <c r="G959" i="32"/>
  <c r="G960" i="32"/>
  <c r="G961" i="32"/>
  <c r="G962" i="32"/>
  <c r="G963" i="32"/>
  <c r="G964" i="32"/>
  <c r="G965" i="32"/>
  <c r="G966" i="32"/>
  <c r="G967" i="32"/>
  <c r="G968" i="32"/>
  <c r="G969" i="32"/>
  <c r="G970" i="32"/>
  <c r="G971" i="32"/>
  <c r="G972" i="32"/>
  <c r="G973" i="32"/>
  <c r="G974" i="32"/>
  <c r="G975" i="32"/>
  <c r="G976" i="32"/>
  <c r="G977" i="32"/>
  <c r="G978" i="32"/>
  <c r="G979" i="32"/>
  <c r="G980" i="32"/>
  <c r="G981" i="32"/>
  <c r="G982" i="32"/>
  <c r="G983" i="32"/>
  <c r="G984" i="32"/>
  <c r="G985" i="32"/>
  <c r="G986" i="32"/>
  <c r="G987" i="32"/>
  <c r="G988" i="32"/>
  <c r="G989" i="32"/>
  <c r="G990" i="32"/>
  <c r="G991" i="32"/>
  <c r="G992" i="32"/>
  <c r="G993" i="32"/>
  <c r="G994" i="32"/>
  <c r="G995" i="32"/>
  <c r="G996" i="32"/>
  <c r="G997" i="32"/>
  <c r="G998" i="32"/>
  <c r="G999" i="32"/>
  <c r="G1000" i="32"/>
  <c r="G1001" i="32"/>
  <c r="G1002" i="32"/>
  <c r="G1003" i="32"/>
  <c r="G1004" i="32"/>
  <c r="G1005" i="32"/>
  <c r="G1006" i="32"/>
  <c r="G1007" i="32"/>
  <c r="G1008" i="32"/>
  <c r="G1009" i="32"/>
  <c r="G1010" i="32"/>
  <c r="G1011" i="32"/>
  <c r="G1012" i="32"/>
  <c r="G1013" i="32"/>
  <c r="G1014" i="32"/>
  <c r="G1015" i="32"/>
  <c r="G1016" i="32"/>
  <c r="G1017" i="32"/>
  <c r="G1018" i="32"/>
  <c r="G1019" i="32"/>
  <c r="G1020" i="32"/>
  <c r="G1021" i="32"/>
  <c r="G1022" i="32"/>
  <c r="G1023" i="32"/>
  <c r="G1024" i="32"/>
  <c r="G1025" i="32"/>
  <c r="G1026" i="32"/>
  <c r="G1027" i="32"/>
  <c r="G1028" i="32"/>
  <c r="G1029" i="32"/>
  <c r="G1030" i="32"/>
  <c r="G1031" i="32"/>
  <c r="G1032" i="32"/>
  <c r="G1033" i="32"/>
  <c r="G1034" i="32"/>
  <c r="G1035" i="32"/>
  <c r="G1036" i="32"/>
  <c r="G1037" i="32"/>
  <c r="G1038" i="32"/>
  <c r="G1039" i="32"/>
  <c r="G1040" i="32"/>
  <c r="G1041" i="32"/>
  <c r="G1042" i="32"/>
  <c r="G1043" i="32"/>
  <c r="G1044" i="32"/>
  <c r="G1045" i="32"/>
  <c r="G1046" i="32"/>
  <c r="G1047" i="32"/>
  <c r="G1048" i="32"/>
  <c r="G1049" i="32"/>
  <c r="G1050" i="32"/>
  <c r="G1051" i="32"/>
  <c r="G1052" i="32"/>
  <c r="G1053" i="32"/>
  <c r="G1054" i="32"/>
  <c r="G1055" i="32"/>
  <c r="G1056" i="32"/>
  <c r="G1057" i="32"/>
  <c r="G1058" i="32"/>
  <c r="G1059" i="32"/>
  <c r="G1060" i="32"/>
  <c r="G1061" i="32"/>
  <c r="G1062" i="32"/>
  <c r="G1063" i="32"/>
  <c r="G1064" i="32"/>
  <c r="G1065" i="32"/>
  <c r="G1066" i="32"/>
  <c r="G1067" i="32"/>
  <c r="G1068" i="32"/>
  <c r="G1069" i="32"/>
  <c r="G1070" i="32"/>
  <c r="G1071" i="32"/>
  <c r="G1072" i="32"/>
  <c r="G1073" i="32"/>
  <c r="G1074" i="32"/>
  <c r="G1075" i="32"/>
  <c r="G1076" i="32"/>
  <c r="G1077" i="32"/>
  <c r="G1078" i="32"/>
  <c r="G1079" i="32"/>
  <c r="G1080" i="32"/>
  <c r="G1081" i="32"/>
  <c r="G1082" i="32"/>
  <c r="G1083" i="32"/>
  <c r="G1084" i="32"/>
  <c r="G1085" i="32"/>
  <c r="G1086" i="32"/>
  <c r="G1087" i="32"/>
  <c r="G1088" i="32"/>
  <c r="G1089" i="32"/>
  <c r="G1090" i="32"/>
  <c r="G1091" i="32"/>
  <c r="G1092" i="32"/>
  <c r="G1093" i="32"/>
  <c r="G1094" i="32"/>
  <c r="G1095" i="32"/>
  <c r="G1096" i="32"/>
  <c r="G1097" i="32"/>
  <c r="G1098" i="32"/>
  <c r="G1099" i="32"/>
  <c r="G1100" i="32"/>
  <c r="G1101" i="32"/>
  <c r="G1102" i="32"/>
  <c r="G1103" i="32"/>
  <c r="G1104" i="32"/>
  <c r="G1105" i="32"/>
  <c r="G1106" i="32"/>
  <c r="G1107" i="32"/>
  <c r="G1108" i="32"/>
  <c r="G1109" i="32"/>
  <c r="G1110" i="32"/>
  <c r="G1111" i="32"/>
  <c r="G1112" i="32"/>
  <c r="G1113" i="32"/>
  <c r="G1114" i="32"/>
  <c r="G1115" i="32"/>
  <c r="G1116" i="32"/>
  <c r="G1117" i="32"/>
  <c r="G1118" i="32"/>
  <c r="G1119" i="32"/>
  <c r="G1120" i="32"/>
  <c r="G1121" i="32"/>
  <c r="G1122" i="32"/>
  <c r="G1123" i="32"/>
  <c r="G1124" i="32"/>
  <c r="G1125" i="32"/>
  <c r="G1126" i="32"/>
  <c r="G1127" i="32"/>
  <c r="G1128" i="32"/>
  <c r="G1129" i="32"/>
  <c r="G1130" i="32"/>
  <c r="G1131" i="32"/>
  <c r="G1132" i="32"/>
  <c r="G1133" i="32"/>
  <c r="G1134" i="32"/>
  <c r="G1135" i="32"/>
  <c r="G1136" i="32"/>
  <c r="G1137" i="32"/>
  <c r="G1138" i="32"/>
  <c r="G1139" i="32"/>
  <c r="G1140" i="32"/>
  <c r="G1141" i="32"/>
  <c r="G1142" i="32"/>
  <c r="G1143" i="32"/>
  <c r="G1144" i="32"/>
  <c r="G1145" i="32"/>
  <c r="G1146" i="32"/>
  <c r="G1147" i="32"/>
  <c r="G1148" i="32"/>
  <c r="G1149" i="32"/>
  <c r="G1150" i="32"/>
  <c r="G1151" i="32"/>
  <c r="G1152" i="32"/>
  <c r="G1153" i="32"/>
  <c r="G1154" i="32"/>
  <c r="G1155" i="32"/>
  <c r="G1156" i="32"/>
  <c r="G1157" i="32"/>
  <c r="G1158" i="32"/>
  <c r="G1159" i="32"/>
  <c r="G1160" i="32"/>
  <c r="G1161" i="32"/>
  <c r="G1162" i="32"/>
  <c r="G1163" i="32"/>
  <c r="G1164" i="32"/>
  <c r="G1165" i="32"/>
  <c r="G1166" i="32"/>
  <c r="G1167" i="32"/>
  <c r="G1168" i="32"/>
  <c r="G1169" i="32"/>
  <c r="G1170" i="32"/>
  <c r="G1171" i="32"/>
  <c r="G1172" i="32"/>
  <c r="G1173" i="32"/>
  <c r="G1174" i="32"/>
  <c r="G1175" i="32"/>
  <c r="G1176" i="32"/>
  <c r="G1177" i="32"/>
  <c r="G1178" i="32"/>
  <c r="G1179" i="32"/>
  <c r="G1180" i="32"/>
  <c r="G1181" i="32"/>
  <c r="G1182" i="32"/>
  <c r="G1183" i="32"/>
  <c r="G1184" i="32"/>
  <c r="G1185" i="32"/>
  <c r="G1186" i="32"/>
  <c r="G1187" i="32"/>
  <c r="G1188" i="32"/>
  <c r="G1189" i="32"/>
  <c r="G1190" i="32"/>
  <c r="G1191" i="32"/>
  <c r="G1192" i="32"/>
  <c r="G1193" i="32"/>
  <c r="G1194" i="32"/>
  <c r="G1195" i="32"/>
  <c r="G1196" i="32"/>
  <c r="G1197" i="32"/>
  <c r="G1198" i="32"/>
  <c r="G1199" i="32"/>
  <c r="G1200" i="32"/>
  <c r="G1201" i="32"/>
  <c r="G1202" i="32"/>
  <c r="G1203" i="32"/>
  <c r="G1204" i="32"/>
  <c r="G1205" i="32"/>
  <c r="G1206" i="32"/>
  <c r="G1207" i="32"/>
  <c r="G1208" i="32"/>
  <c r="G1209" i="32"/>
  <c r="G1210" i="32"/>
  <c r="G1211" i="32"/>
  <c r="G1212" i="32"/>
  <c r="G1213" i="32"/>
  <c r="G1214" i="32"/>
  <c r="G1215" i="32"/>
  <c r="G1216" i="32"/>
  <c r="G1217" i="32"/>
  <c r="G1218" i="32"/>
  <c r="G1219" i="32"/>
  <c r="G1220" i="32"/>
  <c r="G1221" i="32"/>
  <c r="G1222" i="32"/>
  <c r="G1223" i="32"/>
  <c r="G1224" i="32"/>
  <c r="G1225" i="32"/>
  <c r="G1226" i="32"/>
  <c r="G1227" i="32"/>
  <c r="G1228" i="32"/>
  <c r="G1229" i="32"/>
  <c r="G1230" i="32"/>
  <c r="G1231" i="32"/>
  <c r="G1232" i="32"/>
  <c r="G1233" i="32"/>
  <c r="G1234" i="32"/>
  <c r="G1235" i="32"/>
  <c r="G1236" i="32"/>
  <c r="G1237" i="32"/>
  <c r="G1238" i="32"/>
  <c r="G1239" i="32"/>
  <c r="G1240" i="32"/>
  <c r="G1241" i="32"/>
  <c r="G1242" i="32"/>
  <c r="G1243" i="32"/>
  <c r="G1244" i="32"/>
  <c r="G1245" i="32"/>
  <c r="G1246" i="32"/>
  <c r="G1247" i="32"/>
  <c r="G1248" i="32"/>
  <c r="G1249" i="32"/>
  <c r="G1250" i="32"/>
  <c r="G1251" i="32"/>
  <c r="G1252" i="32"/>
  <c r="G1253" i="32"/>
  <c r="G1254" i="32"/>
  <c r="G1255" i="32"/>
  <c r="G1256" i="32"/>
  <c r="G1257" i="32"/>
  <c r="G1258" i="32"/>
  <c r="G1259" i="32"/>
  <c r="G1260" i="32"/>
  <c r="G1261" i="32"/>
  <c r="G1262" i="32"/>
  <c r="G1263" i="32"/>
  <c r="G1264" i="32"/>
  <c r="G1265" i="32"/>
  <c r="G1266" i="32"/>
  <c r="G1267" i="32"/>
  <c r="G1268" i="32"/>
  <c r="G1269" i="32"/>
  <c r="G1270" i="32"/>
  <c r="G1271" i="32"/>
  <c r="G1272" i="32"/>
  <c r="G1273" i="32"/>
  <c r="G1274" i="32"/>
  <c r="G1275" i="32"/>
  <c r="G1276" i="32"/>
  <c r="G1277" i="32"/>
  <c r="G1278" i="32"/>
  <c r="G1279" i="32"/>
  <c r="G1280" i="32"/>
  <c r="G1281" i="32"/>
  <c r="G1282" i="32"/>
  <c r="G1283" i="32"/>
  <c r="G1284" i="32"/>
  <c r="G1285" i="32"/>
  <c r="G1286" i="32"/>
  <c r="G1287" i="32"/>
  <c r="G1288" i="32"/>
  <c r="G1289" i="32"/>
  <c r="G1290" i="32"/>
  <c r="G1291" i="32"/>
  <c r="G1292" i="32"/>
  <c r="G1293" i="32"/>
  <c r="G1294" i="32"/>
  <c r="G1295" i="32"/>
  <c r="G1296" i="32"/>
  <c r="G1297" i="32"/>
  <c r="G1298" i="32"/>
  <c r="G1299" i="32"/>
  <c r="G1300" i="32"/>
  <c r="G1301" i="32"/>
  <c r="G1302" i="32"/>
  <c r="G1303" i="32"/>
  <c r="G1304" i="32"/>
  <c r="G1305" i="32"/>
  <c r="G1306" i="32"/>
  <c r="G1307" i="32"/>
  <c r="G1308" i="32"/>
  <c r="G1309" i="32"/>
  <c r="G1310" i="32"/>
  <c r="G1311" i="32"/>
  <c r="G1312" i="32"/>
  <c r="G1313" i="32"/>
  <c r="G1314" i="32"/>
  <c r="G1315" i="32"/>
  <c r="G1316" i="32"/>
  <c r="G1317" i="32"/>
  <c r="G1318" i="32"/>
  <c r="G1319" i="32"/>
  <c r="G1320" i="32"/>
  <c r="G1321" i="32"/>
  <c r="G1322" i="32"/>
  <c r="G1323" i="32"/>
  <c r="G1324" i="32"/>
  <c r="G1325" i="32"/>
  <c r="G1326" i="32"/>
  <c r="G1327" i="32"/>
  <c r="G1328" i="32"/>
  <c r="G1329" i="32"/>
  <c r="G1330" i="32"/>
  <c r="G1331" i="32"/>
  <c r="G1332" i="32"/>
  <c r="G1333" i="32"/>
  <c r="G1334" i="32"/>
  <c r="G1335" i="32"/>
  <c r="G1336" i="32"/>
  <c r="G1337" i="32"/>
  <c r="G1338" i="32"/>
  <c r="G1339" i="32"/>
  <c r="G1340" i="32"/>
  <c r="G1341" i="32"/>
  <c r="G1342" i="32"/>
  <c r="G1343" i="32"/>
  <c r="G1344" i="32"/>
  <c r="G1345" i="32"/>
  <c r="G1346" i="32"/>
  <c r="G1347" i="32"/>
  <c r="G1348" i="32"/>
  <c r="G1349" i="32"/>
  <c r="G1350" i="32"/>
  <c r="G1351" i="32"/>
  <c r="G1352" i="32"/>
  <c r="G1353" i="32"/>
  <c r="G1354" i="32"/>
  <c r="G1355" i="32"/>
  <c r="G1356" i="32"/>
  <c r="G1357" i="32"/>
  <c r="G1358" i="32"/>
  <c r="G1359" i="32"/>
  <c r="G1360" i="32"/>
  <c r="G1361" i="32"/>
  <c r="G1362" i="32"/>
  <c r="G1363" i="32"/>
  <c r="G1364" i="32"/>
  <c r="G1365" i="32"/>
  <c r="G1366" i="32"/>
  <c r="G1367" i="32"/>
  <c r="G1368" i="32"/>
  <c r="G1369" i="32"/>
  <c r="G1370" i="32"/>
  <c r="G1371" i="32"/>
  <c r="G1372" i="32"/>
  <c r="G1373" i="32"/>
  <c r="G1374" i="32"/>
  <c r="G1375" i="32"/>
  <c r="G1376" i="32"/>
  <c r="G1377" i="32"/>
  <c r="G1378" i="32"/>
  <c r="G1379" i="32"/>
  <c r="G1380" i="32"/>
  <c r="G1381" i="32"/>
  <c r="G1382" i="32"/>
  <c r="G1383" i="32"/>
  <c r="G1384" i="32"/>
  <c r="G1385" i="32"/>
  <c r="G1386" i="32"/>
  <c r="G1387" i="32"/>
  <c r="G1388" i="32"/>
  <c r="G1389" i="32"/>
  <c r="G1390" i="32"/>
  <c r="G1391" i="32"/>
  <c r="G1392" i="32"/>
  <c r="G1393" i="32"/>
  <c r="G1394" i="32"/>
  <c r="G1395" i="32"/>
  <c r="G1396" i="32"/>
  <c r="G1397" i="32"/>
  <c r="G1398" i="32"/>
  <c r="G1399" i="32"/>
  <c r="G1400" i="32"/>
  <c r="G1401" i="32"/>
  <c r="G1402" i="32"/>
  <c r="G1403" i="32"/>
  <c r="G1404" i="32"/>
  <c r="G1405" i="32"/>
  <c r="G1406" i="32"/>
  <c r="G1407" i="32"/>
  <c r="G1408" i="32"/>
  <c r="G1409" i="32"/>
  <c r="G1410" i="32"/>
  <c r="G1411" i="32"/>
  <c r="G1412" i="32"/>
  <c r="G1413" i="32"/>
  <c r="G1414" i="32"/>
  <c r="G1415" i="32"/>
  <c r="G1416" i="32"/>
  <c r="G1417" i="32"/>
  <c r="G1418" i="32"/>
  <c r="G1419" i="32"/>
  <c r="G1420" i="32"/>
  <c r="G1421" i="32"/>
  <c r="G1422" i="32"/>
  <c r="G1423" i="32"/>
  <c r="G1424" i="32"/>
  <c r="G1425" i="32"/>
  <c r="G1426" i="32"/>
  <c r="G1427" i="32"/>
  <c r="G1428" i="32"/>
  <c r="G1429" i="32"/>
  <c r="G1430" i="32"/>
  <c r="G1431" i="32"/>
  <c r="G1432" i="32"/>
  <c r="G1433" i="32"/>
  <c r="G1434" i="32"/>
  <c r="G1435" i="32"/>
  <c r="G1436" i="32"/>
  <c r="G1437" i="32"/>
  <c r="G1438" i="32"/>
  <c r="G1439" i="32"/>
  <c r="G1440" i="32"/>
  <c r="G1441" i="32"/>
  <c r="G1442" i="32"/>
  <c r="G1443" i="32"/>
  <c r="G1444" i="32"/>
  <c r="G1445" i="32"/>
  <c r="G1446" i="32"/>
  <c r="G1447" i="32"/>
  <c r="G1448" i="32"/>
  <c r="G1449" i="32"/>
  <c r="G1450" i="32"/>
  <c r="G1451" i="32"/>
  <c r="G1452" i="32"/>
  <c r="G1453" i="32"/>
  <c r="G1454" i="32"/>
  <c r="G1455" i="32"/>
  <c r="G1456" i="32"/>
  <c r="G1457" i="32"/>
  <c r="G1458" i="32"/>
  <c r="G1459" i="32"/>
  <c r="G1460" i="32"/>
  <c r="G1461" i="32"/>
  <c r="G1462" i="32"/>
  <c r="G1463" i="32"/>
  <c r="G1464" i="32"/>
  <c r="G1465" i="32"/>
  <c r="G1466" i="32"/>
  <c r="G1467" i="32"/>
  <c r="G1468" i="32"/>
  <c r="G1469" i="32"/>
  <c r="G1470" i="32"/>
  <c r="G1471" i="32"/>
  <c r="G1472" i="32"/>
  <c r="G1473" i="32"/>
  <c r="G1474" i="32"/>
  <c r="G1475" i="32"/>
  <c r="G1476" i="32"/>
  <c r="G1477" i="32"/>
  <c r="G1478" i="32"/>
  <c r="G1479" i="32"/>
  <c r="G1480" i="32"/>
  <c r="G1481" i="32"/>
  <c r="G1482" i="32"/>
  <c r="G1483" i="32"/>
  <c r="G1484" i="32"/>
  <c r="G1485" i="32"/>
  <c r="G1486" i="32"/>
  <c r="G1487" i="32"/>
  <c r="G1488" i="32"/>
  <c r="G1489" i="32"/>
  <c r="G1490" i="32"/>
  <c r="G1491" i="32"/>
  <c r="G1492" i="32"/>
  <c r="G1493" i="32"/>
  <c r="G1494" i="32"/>
  <c r="G1495" i="32"/>
  <c r="G1496" i="32"/>
  <c r="G1497" i="32"/>
  <c r="G1498" i="32"/>
  <c r="G1499" i="32"/>
  <c r="G1500" i="32"/>
  <c r="G1501" i="32"/>
  <c r="G1502" i="32"/>
  <c r="G1503" i="32"/>
  <c r="G1504" i="32"/>
  <c r="G1505" i="32"/>
  <c r="G1506" i="32"/>
  <c r="G1507" i="32"/>
  <c r="G1508" i="32"/>
  <c r="G1509" i="32"/>
  <c r="G1510" i="32"/>
  <c r="G1511" i="32"/>
  <c r="G1512" i="32"/>
  <c r="G1513" i="32"/>
  <c r="G1514" i="32"/>
  <c r="G1515" i="32"/>
  <c r="G1516" i="32"/>
  <c r="G1517" i="32"/>
  <c r="G1518" i="32"/>
  <c r="G1519" i="32"/>
  <c r="G1520" i="32"/>
  <c r="G1521" i="32"/>
  <c r="G1522" i="32"/>
  <c r="G1523" i="32"/>
  <c r="G1524" i="32"/>
  <c r="G1525" i="32"/>
  <c r="G1526" i="32"/>
  <c r="G1527" i="32"/>
  <c r="G1528" i="32"/>
  <c r="G1529" i="32"/>
  <c r="G1530" i="32"/>
  <c r="G1531" i="32"/>
  <c r="G1532" i="32"/>
  <c r="G1533" i="32"/>
  <c r="G1534" i="32"/>
  <c r="G1535" i="32"/>
  <c r="G1536" i="32"/>
  <c r="G1537" i="32"/>
  <c r="G1538" i="32"/>
  <c r="G1539" i="32"/>
  <c r="G1540" i="32"/>
  <c r="G1541" i="32"/>
  <c r="G1542" i="32"/>
  <c r="G1543" i="32"/>
  <c r="G1544" i="32"/>
  <c r="G1545" i="32"/>
  <c r="G1546" i="32"/>
  <c r="G1547" i="32"/>
  <c r="G1548" i="32"/>
  <c r="G1549" i="32"/>
  <c r="G1550" i="32"/>
  <c r="G1551" i="32"/>
  <c r="G1552" i="32"/>
  <c r="G1553" i="32"/>
  <c r="G1554" i="32"/>
  <c r="G1555" i="32"/>
  <c r="G1556" i="32"/>
  <c r="G1557" i="32"/>
  <c r="G1558" i="32"/>
  <c r="G1559" i="32"/>
  <c r="G1560" i="32"/>
  <c r="G1561" i="32"/>
  <c r="G1562" i="32"/>
  <c r="G1563" i="32"/>
  <c r="G1564" i="32"/>
  <c r="G1565" i="32"/>
  <c r="G1566" i="32"/>
  <c r="G1567" i="32"/>
  <c r="G1568" i="32"/>
  <c r="G1569" i="32"/>
  <c r="G1570" i="32"/>
  <c r="G1571" i="32"/>
  <c r="G1572" i="32"/>
  <c r="G1573" i="32"/>
  <c r="G1574" i="32"/>
  <c r="G1575" i="32"/>
  <c r="G1576" i="32"/>
  <c r="G1577" i="32"/>
  <c r="G1578" i="32"/>
  <c r="G1579" i="32"/>
  <c r="G1580" i="32"/>
  <c r="G1581" i="32"/>
  <c r="G1582" i="32"/>
  <c r="G1583" i="32"/>
  <c r="G1584" i="32"/>
  <c r="G1585" i="32"/>
  <c r="G1586" i="32"/>
  <c r="G1587" i="32"/>
  <c r="G1588" i="32"/>
  <c r="G1589" i="32"/>
  <c r="G1590" i="32"/>
  <c r="G1591" i="32"/>
  <c r="G1592" i="32"/>
  <c r="G1593" i="32"/>
  <c r="G1594" i="32"/>
  <c r="G1595" i="32"/>
  <c r="G1596" i="32"/>
  <c r="G1597" i="32"/>
  <c r="G1598" i="32"/>
  <c r="G1599" i="32"/>
  <c r="G1600" i="32"/>
  <c r="G1601" i="32"/>
  <c r="G1602" i="32"/>
  <c r="G1603" i="32"/>
  <c r="G1604" i="32"/>
  <c r="G1605" i="32"/>
  <c r="G1606" i="32"/>
  <c r="G1607" i="32"/>
  <c r="G1608" i="32"/>
  <c r="G1609" i="32"/>
  <c r="G1610" i="32"/>
  <c r="G1611" i="32"/>
  <c r="G1612" i="32"/>
  <c r="G1613" i="32"/>
  <c r="G1614" i="32"/>
  <c r="G1615" i="32"/>
  <c r="G1616" i="32"/>
  <c r="G1617" i="32"/>
  <c r="G1618" i="32"/>
  <c r="G1619" i="32"/>
  <c r="G1620" i="32"/>
  <c r="G1621" i="32"/>
  <c r="G1622" i="32"/>
  <c r="G1623" i="32"/>
  <c r="G1624" i="32"/>
  <c r="G1625" i="32"/>
  <c r="G1626" i="32"/>
  <c r="G1627" i="32"/>
  <c r="G1628" i="32"/>
  <c r="G1629" i="32"/>
  <c r="G1630" i="32"/>
  <c r="G1631" i="32"/>
  <c r="G1632" i="32"/>
  <c r="G1633" i="32"/>
  <c r="G1634" i="32"/>
  <c r="G1635" i="32"/>
  <c r="G1636" i="32"/>
  <c r="G1637" i="32"/>
  <c r="G1638" i="32"/>
  <c r="G1639" i="32"/>
  <c r="G1640" i="32"/>
  <c r="G1641" i="32"/>
  <c r="G1642" i="32"/>
  <c r="G1643" i="32"/>
  <c r="G1644" i="32"/>
  <c r="G1645" i="32"/>
  <c r="G1646" i="32"/>
  <c r="G1647" i="32"/>
  <c r="G1648" i="32"/>
  <c r="G1649" i="32"/>
  <c r="G1650" i="32"/>
  <c r="G1651" i="32"/>
  <c r="G1652" i="32"/>
  <c r="G1653" i="32"/>
  <c r="G1654" i="32"/>
  <c r="G1655" i="32"/>
  <c r="G1656" i="32"/>
  <c r="G1657" i="32"/>
  <c r="G1658" i="32"/>
  <c r="G1659" i="32"/>
  <c r="G1660" i="32"/>
  <c r="G1661" i="32"/>
  <c r="G1662" i="32"/>
  <c r="G1663" i="32"/>
  <c r="G1664" i="32"/>
  <c r="G1665" i="32"/>
  <c r="G1666" i="32"/>
  <c r="G1667" i="32"/>
  <c r="G1668" i="32"/>
  <c r="G1669" i="32"/>
  <c r="G1670" i="32"/>
  <c r="G1671" i="32"/>
  <c r="G1672" i="32"/>
  <c r="G1673" i="32"/>
  <c r="G1674" i="32"/>
  <c r="G1675" i="32"/>
  <c r="G1676" i="32"/>
  <c r="G1677" i="32"/>
  <c r="G1678" i="32"/>
  <c r="G1679" i="32"/>
  <c r="G1680" i="32"/>
  <c r="G1681" i="32"/>
  <c r="G1682" i="32"/>
  <c r="G1683" i="32"/>
  <c r="G1684" i="32"/>
  <c r="G1685" i="32"/>
  <c r="G1686" i="32"/>
  <c r="G1687" i="32"/>
  <c r="G1688" i="32"/>
  <c r="G1689" i="32"/>
  <c r="G1690" i="32"/>
  <c r="G1691" i="32"/>
  <c r="G1692" i="32"/>
  <c r="G1693" i="32"/>
  <c r="G1694" i="32"/>
  <c r="G1695" i="32"/>
  <c r="G1696" i="32"/>
  <c r="G1697" i="32"/>
  <c r="G1698" i="32"/>
  <c r="G1699" i="32"/>
  <c r="G1700" i="32"/>
  <c r="G1701" i="32"/>
  <c r="G1702" i="32"/>
  <c r="G1703" i="32"/>
  <c r="G1704" i="32"/>
  <c r="G1705" i="32"/>
  <c r="G1706" i="32"/>
  <c r="G1707" i="32"/>
  <c r="G1708" i="32"/>
  <c r="G1709" i="32"/>
  <c r="G1710" i="32"/>
  <c r="G1711" i="32"/>
  <c r="G1712" i="32"/>
  <c r="G1713" i="32"/>
  <c r="G1714" i="32"/>
  <c r="G1715" i="32"/>
  <c r="G1716" i="32"/>
  <c r="G1717" i="32"/>
  <c r="G1718" i="32"/>
  <c r="G1719" i="32"/>
  <c r="G1720" i="32"/>
  <c r="G1721" i="32"/>
  <c r="G1722" i="32"/>
  <c r="G1723" i="32"/>
  <c r="G1724" i="32"/>
  <c r="G1725" i="32"/>
  <c r="G1726" i="32"/>
  <c r="G1727" i="32"/>
  <c r="G1728" i="32"/>
  <c r="G1729" i="32"/>
  <c r="G1730" i="32"/>
  <c r="G1731" i="32"/>
  <c r="G1732" i="32"/>
  <c r="G1733" i="32"/>
  <c r="G1734" i="32"/>
  <c r="G1735" i="32"/>
  <c r="G1736" i="32"/>
  <c r="G1737" i="32"/>
  <c r="G1738" i="32"/>
  <c r="G1739" i="32"/>
  <c r="G1740" i="32"/>
  <c r="G1741" i="32"/>
  <c r="G1742" i="32"/>
  <c r="G1743" i="32"/>
  <c r="G1744" i="32"/>
  <c r="G1745" i="32"/>
  <c r="G1746" i="32"/>
  <c r="G1747" i="32"/>
  <c r="G1748" i="32"/>
  <c r="G1749" i="32"/>
  <c r="G1750" i="32"/>
  <c r="G1751" i="32"/>
  <c r="G1752" i="32"/>
  <c r="G1753" i="32"/>
  <c r="G1754" i="32"/>
  <c r="G1755" i="32"/>
  <c r="G1756" i="32"/>
  <c r="G1757" i="32"/>
  <c r="G1758" i="32"/>
  <c r="G1759" i="32"/>
  <c r="G1760" i="32"/>
  <c r="G1761" i="32"/>
  <c r="G1762" i="32"/>
  <c r="G1763" i="32"/>
  <c r="G1764" i="32"/>
  <c r="G1765" i="32"/>
  <c r="G1766" i="32"/>
  <c r="G1767" i="32"/>
  <c r="G1768" i="32"/>
  <c r="G1769" i="32"/>
  <c r="G1770" i="32"/>
  <c r="G1771" i="32"/>
  <c r="G1772" i="32"/>
  <c r="G1773" i="32"/>
  <c r="G1774" i="32"/>
  <c r="G1775" i="32"/>
  <c r="G1776" i="32"/>
  <c r="G1777" i="32"/>
  <c r="G1778" i="32"/>
  <c r="G1779" i="32"/>
  <c r="G1780" i="32"/>
  <c r="G1781" i="32"/>
  <c r="G1782" i="32"/>
  <c r="G1783" i="32"/>
  <c r="G1784" i="32"/>
  <c r="G1785" i="32"/>
  <c r="G1786" i="32"/>
  <c r="G1787" i="32"/>
  <c r="G1788" i="32"/>
  <c r="G1789" i="32"/>
  <c r="G1790" i="32"/>
  <c r="G1791" i="32"/>
  <c r="G1792" i="32"/>
  <c r="G1793" i="32"/>
  <c r="G1794" i="32"/>
  <c r="G1795" i="32"/>
  <c r="G1796" i="32"/>
  <c r="G1797" i="32"/>
  <c r="G1798" i="32"/>
  <c r="G1799" i="32"/>
  <c r="G1800" i="32"/>
  <c r="G1801" i="32"/>
  <c r="G1802" i="32"/>
  <c r="G1803" i="32"/>
  <c r="G1804" i="32"/>
  <c r="G1805" i="32"/>
  <c r="G1806" i="32"/>
  <c r="G1807" i="32"/>
  <c r="G1808" i="32"/>
  <c r="G1809" i="32"/>
  <c r="G1810" i="32"/>
  <c r="G1811" i="32"/>
  <c r="G1812" i="32"/>
  <c r="G1813" i="32"/>
  <c r="G1814" i="32"/>
  <c r="G1815" i="32"/>
  <c r="G1816" i="32"/>
  <c r="G1817" i="32"/>
  <c r="G1818" i="32"/>
  <c r="G1819" i="32"/>
  <c r="G1820" i="32"/>
  <c r="G1821" i="32"/>
  <c r="G1822" i="32"/>
  <c r="G1823" i="32"/>
  <c r="G1824" i="32"/>
  <c r="G1825" i="32"/>
  <c r="G1826" i="32"/>
  <c r="G1827" i="32"/>
  <c r="G1828" i="32"/>
  <c r="G1829" i="32"/>
  <c r="G1830" i="32"/>
  <c r="G1831" i="32"/>
  <c r="G1832" i="32"/>
  <c r="G1833" i="32"/>
  <c r="G1834" i="32"/>
  <c r="G1835" i="32"/>
  <c r="G1836" i="32"/>
  <c r="G1837" i="32"/>
  <c r="G1838" i="32"/>
  <c r="G1839" i="32"/>
  <c r="G1840" i="32"/>
  <c r="G1841" i="32"/>
  <c r="G1842" i="32"/>
  <c r="G1843" i="32"/>
  <c r="G1844" i="32"/>
  <c r="G1845" i="32"/>
  <c r="G1846" i="32"/>
  <c r="G1847" i="32"/>
  <c r="G1848" i="32"/>
  <c r="G1849" i="32"/>
  <c r="G1850" i="32"/>
  <c r="G1851" i="32"/>
  <c r="G1852" i="32"/>
  <c r="G1853" i="32"/>
  <c r="G1854" i="32"/>
  <c r="G1855" i="32"/>
  <c r="G1856" i="32"/>
  <c r="G1857" i="32"/>
  <c r="G1858" i="32"/>
  <c r="G1859" i="32"/>
  <c r="G1860" i="32"/>
  <c r="G1861" i="32"/>
  <c r="G1862" i="32"/>
  <c r="G1863" i="32"/>
  <c r="G1864" i="32"/>
  <c r="G1865" i="32"/>
  <c r="G1866" i="32"/>
  <c r="G1867" i="32"/>
  <c r="G1868" i="32"/>
  <c r="G1869" i="32"/>
  <c r="G1870" i="32"/>
  <c r="G1871" i="32"/>
  <c r="G1872" i="32"/>
  <c r="G1873" i="32"/>
  <c r="G1874" i="32"/>
  <c r="G1875" i="32"/>
  <c r="G1876" i="32"/>
  <c r="G1877" i="32"/>
  <c r="G1878" i="32"/>
  <c r="G1879" i="32"/>
  <c r="G1880" i="32"/>
  <c r="G1881" i="32"/>
  <c r="G1882" i="32"/>
  <c r="G1883" i="32"/>
  <c r="G1884" i="32"/>
  <c r="G1885" i="32"/>
  <c r="G1886" i="32"/>
  <c r="G1887" i="32"/>
  <c r="G1888" i="32"/>
  <c r="G1889" i="32"/>
  <c r="G1890" i="32"/>
  <c r="G1891" i="32"/>
  <c r="G1892" i="32"/>
  <c r="G1893" i="32"/>
  <c r="G1894" i="32"/>
  <c r="G1895" i="32"/>
  <c r="G1896" i="32"/>
  <c r="G1897" i="32"/>
  <c r="G1898" i="32"/>
  <c r="G1899" i="32"/>
  <c r="G1900" i="32"/>
  <c r="G1901" i="32"/>
  <c r="G1902" i="32"/>
  <c r="G1903" i="32"/>
  <c r="G1904" i="32"/>
  <c r="G1905" i="32"/>
  <c r="G1906" i="32"/>
  <c r="G1907" i="32"/>
  <c r="G1908" i="32"/>
  <c r="G1909" i="32"/>
  <c r="G1910" i="32"/>
  <c r="G1911" i="32"/>
  <c r="G1912" i="32"/>
  <c r="G1913" i="32"/>
  <c r="G1914" i="32"/>
  <c r="G1915" i="32"/>
  <c r="G1916" i="32"/>
  <c r="G1917" i="32"/>
  <c r="G1918" i="32"/>
  <c r="G1919" i="32"/>
  <c r="G1920" i="32"/>
  <c r="G1921" i="32"/>
  <c r="G1922" i="32"/>
  <c r="G1923" i="32"/>
  <c r="G1924" i="32"/>
  <c r="G1925" i="32"/>
  <c r="G1926" i="32"/>
  <c r="G1927" i="32"/>
  <c r="G1928" i="32"/>
  <c r="G1929" i="32"/>
  <c r="G1930" i="32"/>
  <c r="G1931" i="32"/>
  <c r="G1932" i="32"/>
  <c r="G1933" i="32"/>
  <c r="G1934" i="32"/>
  <c r="G1935" i="32"/>
  <c r="G1936" i="32"/>
  <c r="G1937" i="32"/>
  <c r="G1938" i="32"/>
  <c r="G1939" i="32"/>
  <c r="G1940" i="32"/>
  <c r="G1941" i="32"/>
  <c r="G1942" i="32"/>
  <c r="G1943" i="32"/>
  <c r="G1944" i="32"/>
  <c r="G1945" i="32"/>
  <c r="G1946" i="32"/>
  <c r="G1947" i="32"/>
  <c r="G1948" i="32"/>
  <c r="G1949" i="32"/>
  <c r="G1950" i="32"/>
  <c r="G1951" i="32"/>
  <c r="G1952" i="32"/>
  <c r="G1953" i="32"/>
  <c r="G1954" i="32"/>
  <c r="G1955" i="32"/>
  <c r="G1956" i="32"/>
  <c r="G1957" i="32"/>
  <c r="G1958" i="32"/>
  <c r="G1959" i="32"/>
  <c r="G1960" i="32"/>
  <c r="G1961" i="32"/>
  <c r="G1962" i="32"/>
  <c r="G1963" i="32"/>
  <c r="G1964" i="32"/>
  <c r="G1965" i="32"/>
  <c r="G1966" i="32"/>
  <c r="G1967" i="32"/>
  <c r="G1968" i="32"/>
  <c r="G1969" i="32"/>
  <c r="G1970" i="32"/>
  <c r="G1971" i="32"/>
  <c r="G1972" i="32"/>
  <c r="G1973" i="32"/>
  <c r="G1974" i="32"/>
  <c r="G1975" i="32"/>
  <c r="G1976" i="32"/>
  <c r="G1977" i="32"/>
  <c r="G1978" i="32"/>
  <c r="G1979" i="32"/>
  <c r="G1980" i="32"/>
  <c r="G1981" i="32"/>
  <c r="G1982" i="32"/>
  <c r="G1983" i="32"/>
  <c r="G1984" i="32"/>
  <c r="G1985" i="32"/>
  <c r="G1986" i="32"/>
  <c r="G1987" i="32"/>
  <c r="G1988" i="32"/>
  <c r="G1989" i="32"/>
  <c r="G1990" i="32"/>
  <c r="G1991" i="32"/>
  <c r="G1992" i="32"/>
  <c r="G1993" i="32"/>
  <c r="G1994" i="32"/>
  <c r="G1995" i="32"/>
  <c r="G1996" i="32"/>
  <c r="G1997" i="32"/>
  <c r="G1998" i="32"/>
  <c r="G1999" i="32"/>
  <c r="G2000" i="32"/>
  <c r="G2001" i="32"/>
  <c r="G2002" i="32"/>
  <c r="G2003" i="32"/>
  <c r="G2004" i="32"/>
  <c r="G2005" i="32"/>
  <c r="G2006" i="32"/>
  <c r="G2007" i="32"/>
  <c r="G2008" i="32"/>
  <c r="G2009" i="32"/>
  <c r="G2010" i="32"/>
  <c r="G2011" i="32"/>
  <c r="G2012" i="32"/>
  <c r="G2013" i="32"/>
  <c r="G2014" i="32"/>
  <c r="G2015" i="32"/>
  <c r="G2016" i="32"/>
  <c r="G2017" i="32"/>
  <c r="G2018" i="32"/>
  <c r="G2019" i="32"/>
  <c r="G2020" i="32"/>
  <c r="G2021" i="32"/>
  <c r="G2022" i="32"/>
  <c r="G2023" i="32"/>
  <c r="G2024" i="32"/>
  <c r="G2025" i="32"/>
  <c r="G2026" i="32"/>
  <c r="G2027" i="32"/>
  <c r="G2028" i="32"/>
  <c r="G2029" i="32"/>
  <c r="G2030" i="32"/>
  <c r="G2031" i="32"/>
  <c r="G2032" i="32"/>
  <c r="G2033" i="32"/>
  <c r="G2034" i="32"/>
  <c r="G2035" i="32"/>
  <c r="G2036" i="32"/>
  <c r="G2037" i="32"/>
  <c r="G2038" i="32"/>
  <c r="G2039" i="32"/>
  <c r="G2040" i="32"/>
  <c r="G2041" i="32"/>
  <c r="G2042" i="32"/>
  <c r="G2043" i="32"/>
  <c r="G2044" i="32"/>
  <c r="G2045" i="32"/>
  <c r="G2046" i="32"/>
  <c r="G2047" i="32"/>
  <c r="G2048" i="32"/>
  <c r="G2049" i="32"/>
  <c r="G2050" i="32"/>
  <c r="G2051" i="32"/>
  <c r="G2052" i="32"/>
  <c r="G2053" i="32"/>
  <c r="G2054" i="32"/>
  <c r="G2055" i="32"/>
  <c r="G2056" i="32"/>
  <c r="G2057" i="32"/>
  <c r="G2058" i="32"/>
  <c r="G2059" i="32"/>
  <c r="G2060" i="32"/>
  <c r="G2061" i="32"/>
  <c r="G2062" i="32"/>
  <c r="G2063" i="32"/>
  <c r="G2064" i="32"/>
  <c r="G2065" i="32"/>
  <c r="G2066" i="32"/>
  <c r="G2067" i="32"/>
  <c r="G2068" i="32"/>
  <c r="G2069" i="32"/>
  <c r="G2070" i="32"/>
  <c r="G2071" i="32"/>
  <c r="G2072" i="32"/>
  <c r="G2073" i="32"/>
  <c r="G2074" i="32"/>
  <c r="G2075" i="32"/>
  <c r="G2076" i="32"/>
  <c r="G2077" i="32"/>
  <c r="G2078" i="32"/>
  <c r="G2079" i="32"/>
  <c r="G2080" i="32"/>
  <c r="G2081" i="32"/>
  <c r="G2082" i="32"/>
  <c r="G2083" i="32"/>
  <c r="G2084" i="32"/>
  <c r="G2085" i="32"/>
  <c r="G2086" i="32"/>
  <c r="G2087" i="32"/>
  <c r="G2088" i="32"/>
  <c r="G2089" i="32"/>
  <c r="G2090" i="32"/>
  <c r="G2091" i="32"/>
  <c r="G2092" i="32"/>
  <c r="G2093" i="32"/>
  <c r="G2094" i="32"/>
  <c r="G2095" i="32"/>
  <c r="G2096" i="32"/>
  <c r="G2097" i="32"/>
  <c r="G2098" i="32"/>
  <c r="G2099" i="32"/>
  <c r="G2100" i="32"/>
  <c r="G2101" i="32"/>
  <c r="G2102" i="32"/>
  <c r="G2103" i="32"/>
  <c r="G2104" i="32"/>
  <c r="G2105" i="32"/>
  <c r="G2106" i="32"/>
  <c r="G2107" i="32"/>
  <c r="G2108" i="32"/>
  <c r="G2109" i="32"/>
  <c r="G2110" i="32"/>
  <c r="G2111" i="32"/>
  <c r="G2112" i="32"/>
  <c r="G2113" i="32"/>
  <c r="G2114" i="32"/>
  <c r="G2115" i="32"/>
  <c r="G2116" i="32"/>
  <c r="G2117" i="32"/>
  <c r="G2118" i="32"/>
  <c r="G2119" i="32"/>
  <c r="G2120" i="32"/>
  <c r="G2121" i="32"/>
  <c r="G2122" i="32"/>
  <c r="G2123" i="32"/>
  <c r="G2124" i="32"/>
  <c r="G2125" i="32"/>
  <c r="G2126" i="32"/>
  <c r="G2127" i="32"/>
  <c r="G2128" i="32"/>
  <c r="G2129" i="32"/>
  <c r="G2130" i="32"/>
  <c r="G2131" i="32"/>
  <c r="G2132" i="32"/>
  <c r="G2133" i="32"/>
  <c r="G2134" i="32"/>
  <c r="G2135" i="32"/>
  <c r="G2136" i="32"/>
  <c r="G2137" i="32"/>
  <c r="G2138" i="32"/>
  <c r="G2139" i="32"/>
  <c r="G2140" i="32"/>
  <c r="G2141" i="32"/>
  <c r="G2142" i="32"/>
  <c r="G2143" i="32"/>
  <c r="G2144" i="32"/>
  <c r="G2145" i="32"/>
  <c r="G2146" i="32"/>
  <c r="G2147" i="32"/>
  <c r="G2148" i="32"/>
  <c r="G2149" i="32"/>
  <c r="G2150" i="32"/>
  <c r="G2151" i="32"/>
  <c r="G2152" i="32"/>
  <c r="G2153" i="32"/>
  <c r="G2154" i="32"/>
  <c r="G2155" i="32"/>
  <c r="G2156" i="32"/>
  <c r="G2157" i="32"/>
  <c r="G2158" i="32"/>
  <c r="G2159" i="32"/>
  <c r="G2160" i="32"/>
  <c r="G2161" i="32"/>
  <c r="G2162" i="32"/>
  <c r="G2163" i="32"/>
  <c r="G2164" i="32"/>
  <c r="G2165" i="32"/>
  <c r="G2166" i="32"/>
  <c r="G2167" i="32"/>
  <c r="G2168" i="32"/>
  <c r="G2169" i="32"/>
  <c r="G2170" i="32"/>
  <c r="G2171" i="32"/>
  <c r="G2172" i="32"/>
  <c r="G2173" i="32"/>
  <c r="G2174" i="32"/>
  <c r="G2175" i="32"/>
  <c r="G2176" i="32"/>
  <c r="G2177" i="32"/>
  <c r="G2178" i="32"/>
  <c r="G2179" i="32"/>
  <c r="G2180" i="32"/>
  <c r="G2181" i="32"/>
  <c r="G2182" i="32"/>
  <c r="G2183" i="32"/>
  <c r="G2184" i="32"/>
  <c r="G2185" i="32"/>
  <c r="G2186" i="32"/>
  <c r="G2187" i="32"/>
  <c r="G2188" i="32"/>
  <c r="G2189" i="32"/>
  <c r="G2190" i="32"/>
  <c r="G2191" i="32"/>
  <c r="G2192" i="32"/>
  <c r="G2193" i="32"/>
  <c r="G2194" i="32"/>
  <c r="G2195" i="32"/>
  <c r="G2196" i="32"/>
  <c r="G2197" i="32"/>
  <c r="G2198" i="32"/>
  <c r="G2199" i="32"/>
  <c r="G2200" i="32"/>
  <c r="G2201" i="32"/>
  <c r="G2202" i="32"/>
  <c r="G2203" i="32"/>
  <c r="G2204" i="32"/>
  <c r="G2205" i="32"/>
  <c r="G2206" i="32"/>
  <c r="G2207" i="32"/>
  <c r="G2208" i="32"/>
  <c r="G2209" i="32"/>
  <c r="G2210" i="32"/>
  <c r="G2211" i="32"/>
  <c r="G2212" i="32"/>
  <c r="G2213" i="32"/>
  <c r="G2214" i="32"/>
  <c r="G2215" i="32"/>
  <c r="G2216" i="32"/>
  <c r="G2217" i="32"/>
  <c r="G2218" i="32"/>
  <c r="G2219" i="32"/>
  <c r="G2220" i="32"/>
  <c r="G2221" i="32"/>
  <c r="G2222" i="32"/>
  <c r="G2223" i="32"/>
  <c r="G2224" i="32"/>
  <c r="G2225" i="32"/>
  <c r="G2226" i="32"/>
  <c r="G2227" i="32"/>
  <c r="G2228" i="32"/>
  <c r="G2229" i="32"/>
  <c r="G2230" i="32"/>
  <c r="G2231" i="32"/>
  <c r="G2232" i="32"/>
  <c r="G2233" i="32"/>
  <c r="G2234" i="32"/>
  <c r="G2235" i="32"/>
  <c r="G2236" i="32"/>
  <c r="G2237" i="32"/>
  <c r="G2238" i="32"/>
  <c r="G2239" i="32"/>
  <c r="G2240" i="32"/>
  <c r="G2241" i="32"/>
  <c r="G2242" i="32"/>
  <c r="G2243" i="32"/>
  <c r="G2244" i="32"/>
  <c r="G2245" i="32"/>
  <c r="G2246" i="32"/>
  <c r="G2247" i="32"/>
  <c r="G2248" i="32"/>
  <c r="G2249" i="32"/>
  <c r="G2250" i="32"/>
  <c r="G2251" i="32"/>
  <c r="G2252" i="32"/>
  <c r="G2253" i="32"/>
  <c r="G2254" i="32"/>
  <c r="G2255" i="32"/>
  <c r="G2256" i="32"/>
  <c r="G2257" i="32"/>
  <c r="G2258" i="32"/>
  <c r="G2259" i="32"/>
  <c r="G2260" i="32"/>
  <c r="G2261" i="32"/>
  <c r="G2262" i="32"/>
  <c r="G2263" i="32"/>
  <c r="G2264" i="32"/>
  <c r="G2265" i="32"/>
  <c r="G2266" i="32"/>
  <c r="G2267" i="32"/>
  <c r="G2268" i="32"/>
  <c r="G2269" i="32"/>
  <c r="G2270" i="32"/>
  <c r="G2271" i="32"/>
  <c r="G2272" i="32"/>
  <c r="G2273" i="32"/>
  <c r="G2274" i="32"/>
  <c r="G2275" i="32"/>
  <c r="G2276" i="32"/>
  <c r="G2277" i="32"/>
  <c r="G2278" i="32"/>
  <c r="G2279" i="32"/>
  <c r="G2280" i="32"/>
  <c r="G2281" i="32"/>
  <c r="G2282" i="32"/>
  <c r="G2283" i="32"/>
  <c r="G2284" i="32"/>
  <c r="G2285" i="32"/>
  <c r="G2286" i="32"/>
  <c r="G2287" i="32"/>
  <c r="G2288" i="32"/>
  <c r="G2289" i="32"/>
  <c r="G2290" i="32"/>
  <c r="G2291" i="32"/>
  <c r="G2292" i="32"/>
  <c r="G2293" i="32"/>
  <c r="G2294" i="32"/>
  <c r="G2295" i="32"/>
  <c r="G2296" i="32"/>
  <c r="G2297" i="32"/>
  <c r="G2298" i="32"/>
  <c r="G2299" i="32"/>
  <c r="G2300" i="32"/>
  <c r="G2301" i="32"/>
  <c r="G2302" i="32"/>
  <c r="G2303" i="32"/>
  <c r="G2304" i="32"/>
  <c r="G2305" i="32"/>
  <c r="G2306" i="32"/>
  <c r="G2307" i="32"/>
  <c r="G2308" i="32"/>
  <c r="G2309" i="32"/>
  <c r="G2310" i="32"/>
  <c r="G2311" i="32"/>
  <c r="G2312" i="32"/>
  <c r="G2313" i="32"/>
  <c r="G2314" i="32"/>
  <c r="G2315" i="32"/>
  <c r="G2316" i="32"/>
  <c r="G2317" i="32"/>
  <c r="G2318" i="32"/>
  <c r="G2319" i="32"/>
  <c r="G2320" i="32"/>
  <c r="G2321" i="32"/>
  <c r="G2322" i="32"/>
  <c r="G2323" i="32"/>
  <c r="G2324" i="32"/>
  <c r="G2325" i="32"/>
  <c r="G2326" i="32"/>
  <c r="G2327" i="32"/>
  <c r="G2328" i="32"/>
  <c r="G2329" i="32"/>
  <c r="G2330" i="32"/>
  <c r="G2331" i="32"/>
  <c r="G2332" i="32"/>
  <c r="G2333" i="32"/>
  <c r="G2334" i="32"/>
  <c r="G2335" i="32"/>
  <c r="G2336" i="32"/>
  <c r="G2337" i="32"/>
  <c r="G2338" i="32"/>
  <c r="G2339" i="32"/>
  <c r="G2340" i="32"/>
  <c r="G2341" i="32"/>
  <c r="G2342" i="32"/>
  <c r="G2343" i="32"/>
  <c r="G2344" i="32"/>
  <c r="G2345" i="32"/>
  <c r="G2346" i="32"/>
  <c r="G2347" i="32"/>
  <c r="G2348" i="32"/>
  <c r="G2349" i="32"/>
  <c r="G2350" i="32"/>
  <c r="G2351" i="32"/>
  <c r="G2352" i="32"/>
  <c r="G2353" i="32"/>
  <c r="G2354" i="32"/>
  <c r="G2355" i="32"/>
  <c r="G2356" i="32"/>
  <c r="G2357" i="32"/>
  <c r="G2358" i="32"/>
  <c r="G2359" i="32"/>
  <c r="G2360" i="32"/>
  <c r="G2361" i="32"/>
  <c r="G2362" i="32"/>
  <c r="G2363" i="32"/>
  <c r="G2364" i="32"/>
  <c r="G2365" i="32"/>
  <c r="G2366" i="32"/>
  <c r="G2367" i="32"/>
  <c r="G2368" i="32"/>
  <c r="G2369" i="32"/>
  <c r="G2370" i="32"/>
  <c r="G2371" i="32"/>
  <c r="G2372" i="32"/>
  <c r="G2373" i="32"/>
  <c r="G2374" i="32"/>
  <c r="G2375" i="32"/>
  <c r="G2376" i="32"/>
  <c r="G2377" i="32"/>
  <c r="G2378" i="32"/>
  <c r="G2379" i="32"/>
  <c r="G2380" i="32"/>
  <c r="G2381" i="32"/>
  <c r="G2382" i="32"/>
  <c r="G2383" i="32"/>
  <c r="G2384" i="32"/>
  <c r="G2385" i="32"/>
  <c r="G2386" i="32"/>
  <c r="G2387" i="32"/>
  <c r="G2388" i="32"/>
  <c r="G2389" i="32"/>
  <c r="G2390" i="32"/>
  <c r="G2391" i="32"/>
  <c r="G2392" i="32"/>
  <c r="G2393" i="32"/>
  <c r="G2394" i="32"/>
  <c r="G2395" i="32"/>
  <c r="G2396" i="32"/>
  <c r="G2397" i="32"/>
  <c r="G2398" i="32"/>
  <c r="G2399" i="32"/>
  <c r="G2400" i="32"/>
  <c r="G2401" i="32"/>
  <c r="G2402" i="32"/>
  <c r="G2403" i="32"/>
  <c r="G2404" i="32"/>
  <c r="G2405" i="32"/>
  <c r="G2406" i="32"/>
  <c r="G2407" i="32"/>
  <c r="G2408" i="32"/>
  <c r="G2409" i="32"/>
  <c r="G2410" i="32"/>
  <c r="G2411" i="32"/>
  <c r="G2412" i="32"/>
  <c r="G2413" i="32"/>
  <c r="G2414" i="32"/>
  <c r="G2415" i="32"/>
  <c r="G2416" i="32"/>
  <c r="G2417" i="32"/>
  <c r="G2418" i="32"/>
  <c r="G2419" i="32"/>
  <c r="G2420" i="32"/>
  <c r="G2421" i="32"/>
  <c r="G2422" i="32"/>
  <c r="G2423" i="32"/>
  <c r="G2424" i="32"/>
  <c r="G2425" i="32"/>
  <c r="G2426" i="32"/>
  <c r="G2427" i="32"/>
  <c r="G2428" i="32"/>
  <c r="G2429" i="32"/>
  <c r="G2430" i="32"/>
  <c r="G2431" i="32"/>
  <c r="G2432" i="32"/>
  <c r="G2433" i="32"/>
  <c r="G2434" i="32"/>
  <c r="G2435" i="32"/>
  <c r="G2436" i="32"/>
  <c r="G2437" i="32"/>
  <c r="G2438" i="32"/>
  <c r="G2439" i="32"/>
  <c r="G2440" i="32"/>
  <c r="G2441" i="32"/>
  <c r="G2442" i="32"/>
  <c r="G2443" i="32"/>
  <c r="G2444" i="32"/>
  <c r="G2445" i="32"/>
  <c r="G2446" i="32"/>
  <c r="G2447" i="32"/>
  <c r="G2448" i="32"/>
  <c r="G2449" i="32"/>
  <c r="G2450" i="32"/>
  <c r="G2451" i="32"/>
  <c r="G2452" i="32"/>
  <c r="G2453" i="32"/>
  <c r="G2454" i="32"/>
  <c r="G2455" i="32"/>
  <c r="G2456" i="32"/>
  <c r="G2457" i="32"/>
  <c r="G2458" i="32"/>
  <c r="G2459" i="32"/>
  <c r="G2460" i="32"/>
  <c r="G2461" i="32"/>
  <c r="G2462" i="32"/>
  <c r="G2463" i="32"/>
  <c r="G2464" i="32"/>
  <c r="G2465" i="32"/>
  <c r="G2466" i="32"/>
  <c r="G2467" i="32"/>
  <c r="G2468" i="32"/>
  <c r="G2469" i="32"/>
  <c r="G2470" i="32"/>
  <c r="G2471" i="32"/>
  <c r="G2472" i="32"/>
  <c r="G2473" i="32"/>
  <c r="G2474" i="32"/>
  <c r="G2475" i="32"/>
  <c r="G2476" i="32"/>
  <c r="G2477" i="32"/>
  <c r="G2478" i="32"/>
  <c r="G2479" i="32"/>
  <c r="G2480" i="32"/>
  <c r="G2481" i="32"/>
  <c r="G2482" i="32"/>
  <c r="G2483" i="32"/>
  <c r="G2484" i="32"/>
  <c r="G2485" i="32"/>
  <c r="G2486" i="32"/>
  <c r="G2487" i="32"/>
  <c r="G2488" i="32"/>
  <c r="G2489" i="32"/>
  <c r="G2490" i="32"/>
  <c r="G2491" i="32"/>
  <c r="G2492" i="32"/>
  <c r="G2493" i="32"/>
  <c r="G2494" i="32"/>
  <c r="G2495" i="32"/>
  <c r="G2496" i="32"/>
  <c r="G2497" i="32"/>
  <c r="G2498" i="32"/>
  <c r="G2499" i="32"/>
  <c r="G2500" i="32"/>
  <c r="G2501" i="32"/>
  <c r="G2502" i="32"/>
  <c r="G2503" i="32"/>
  <c r="G2504" i="32"/>
  <c r="G2505" i="32"/>
  <c r="G2506" i="32"/>
  <c r="G2507" i="32"/>
  <c r="G2508" i="32"/>
  <c r="G2509" i="32"/>
  <c r="G2510" i="32"/>
  <c r="G2511" i="32"/>
  <c r="G2512" i="32"/>
  <c r="G2513" i="32"/>
  <c r="G2514" i="32"/>
  <c r="G2515" i="32"/>
  <c r="G2516" i="32"/>
  <c r="G2517" i="32"/>
  <c r="G2518" i="32"/>
  <c r="G2519" i="32"/>
  <c r="G2520" i="32"/>
  <c r="G2521" i="32"/>
  <c r="G2522" i="32"/>
  <c r="G2523" i="32"/>
  <c r="G2524" i="32"/>
  <c r="G2525" i="32"/>
  <c r="G2526" i="32"/>
  <c r="G2527" i="32"/>
  <c r="G2528" i="32"/>
  <c r="G2529" i="32"/>
  <c r="G2530" i="32"/>
  <c r="G2531" i="32"/>
  <c r="G2532" i="32"/>
  <c r="G2533" i="32"/>
  <c r="G2534" i="32"/>
  <c r="G2535" i="32"/>
  <c r="G2536" i="32"/>
  <c r="G2537" i="32"/>
  <c r="G2538" i="32"/>
  <c r="G2539" i="32"/>
  <c r="G2540" i="32"/>
  <c r="G2541" i="32"/>
  <c r="G2542" i="32"/>
  <c r="G2543" i="32"/>
  <c r="G2544" i="32"/>
  <c r="G2545" i="32"/>
  <c r="G2546" i="32"/>
  <c r="G2547" i="32"/>
  <c r="G2548" i="32"/>
  <c r="G2549" i="32"/>
  <c r="G2550" i="32"/>
  <c r="G2551" i="32"/>
  <c r="G2552" i="32"/>
  <c r="G2553" i="32"/>
  <c r="G2554" i="32"/>
  <c r="G2555" i="32"/>
  <c r="G2556" i="32"/>
  <c r="G2557" i="32"/>
  <c r="G2558" i="32"/>
  <c r="G2559" i="32"/>
  <c r="G2560" i="32"/>
  <c r="G2561" i="32"/>
  <c r="G2562" i="32"/>
  <c r="G2563" i="32"/>
  <c r="G2564" i="32"/>
  <c r="G2565" i="32"/>
  <c r="G2566" i="32"/>
  <c r="G2567" i="32"/>
  <c r="G2568" i="32"/>
  <c r="G2569" i="32"/>
  <c r="G2570" i="32"/>
  <c r="G2571" i="32"/>
  <c r="G2572" i="32"/>
  <c r="G2573" i="32"/>
  <c r="G2574" i="32"/>
  <c r="G2575" i="32"/>
  <c r="G2576" i="32"/>
  <c r="G2577" i="32"/>
  <c r="G2578" i="32"/>
  <c r="G2579" i="32"/>
  <c r="G2580" i="32"/>
  <c r="G2581" i="32"/>
  <c r="G2582" i="32"/>
  <c r="G2583" i="32"/>
  <c r="G2584" i="32"/>
  <c r="G2585" i="32"/>
  <c r="G2586" i="32"/>
  <c r="G2587" i="32"/>
  <c r="G2588" i="32"/>
  <c r="G2589" i="32"/>
  <c r="G2590" i="32"/>
  <c r="G2591" i="32"/>
  <c r="G2592" i="32"/>
  <c r="G2593" i="32"/>
  <c r="G2594" i="32"/>
  <c r="G2595" i="32"/>
  <c r="G2596" i="32"/>
  <c r="G2597" i="32"/>
  <c r="G2598" i="32"/>
  <c r="G2599" i="32"/>
  <c r="G2600" i="32"/>
  <c r="G2601" i="32"/>
  <c r="G2602" i="32"/>
  <c r="G2603" i="32"/>
  <c r="G2604" i="32"/>
  <c r="G2605" i="32"/>
  <c r="G2606" i="32"/>
  <c r="G2607" i="32"/>
  <c r="G2608" i="32"/>
  <c r="G2609" i="32"/>
  <c r="G2610" i="32"/>
  <c r="G2611" i="32"/>
  <c r="G2612" i="32"/>
  <c r="G2613" i="32"/>
  <c r="G2614" i="32"/>
  <c r="G2615" i="32"/>
  <c r="G2616" i="32"/>
  <c r="G2617" i="32"/>
  <c r="G2618" i="32"/>
  <c r="G2619" i="32"/>
  <c r="G2620" i="32"/>
  <c r="G2621" i="32"/>
  <c r="G2622" i="32"/>
  <c r="G2623" i="32"/>
  <c r="G2624" i="32"/>
  <c r="G2625" i="32"/>
  <c r="G2626" i="32"/>
  <c r="G2627" i="32"/>
  <c r="G2628" i="32"/>
  <c r="G2629" i="32"/>
  <c r="G2630" i="32"/>
  <c r="G2631" i="32"/>
  <c r="G2632" i="32"/>
  <c r="G2633" i="32"/>
  <c r="G2634" i="32"/>
  <c r="G2635" i="32"/>
  <c r="G2636" i="32"/>
  <c r="G2637" i="32"/>
  <c r="G2638" i="32"/>
  <c r="G2639" i="32"/>
  <c r="G2640" i="32"/>
  <c r="G2641" i="32"/>
  <c r="G2642" i="32"/>
  <c r="G2643" i="32"/>
  <c r="G2644" i="32"/>
  <c r="G2645" i="32"/>
  <c r="G2646" i="32"/>
  <c r="G2647" i="32"/>
  <c r="G2648" i="32"/>
  <c r="G2649" i="32"/>
  <c r="G2650" i="32"/>
  <c r="G2651" i="32"/>
  <c r="G2652" i="32"/>
  <c r="G2653" i="32"/>
  <c r="G2654" i="32"/>
  <c r="G2655" i="32"/>
  <c r="G2656" i="32"/>
  <c r="G2657" i="32"/>
  <c r="G2658" i="32"/>
  <c r="G2659" i="32"/>
  <c r="G2660" i="32"/>
  <c r="G2661" i="32"/>
  <c r="G2662" i="32"/>
  <c r="G2663" i="32"/>
  <c r="G2664" i="32"/>
  <c r="G2665" i="32"/>
  <c r="G2666" i="32"/>
  <c r="G2667" i="32"/>
  <c r="G2668" i="32"/>
  <c r="G2669" i="32"/>
  <c r="G2670" i="32"/>
  <c r="G2671" i="32"/>
  <c r="G2672" i="32"/>
  <c r="G2673" i="32"/>
  <c r="G2674" i="32"/>
  <c r="G2675" i="32"/>
  <c r="G2676" i="32"/>
  <c r="G2677" i="32"/>
  <c r="G2678" i="32"/>
  <c r="G2679" i="32"/>
  <c r="G2680" i="32"/>
  <c r="G2681" i="32"/>
  <c r="G2682" i="32"/>
  <c r="G2683" i="32"/>
  <c r="G2684" i="32"/>
  <c r="G2685" i="32"/>
  <c r="G2686" i="32"/>
  <c r="G2687" i="32"/>
  <c r="G2688" i="32"/>
  <c r="G2689" i="32"/>
  <c r="G2690" i="32"/>
  <c r="G2691" i="32"/>
  <c r="G2692" i="32"/>
  <c r="G2693" i="32"/>
  <c r="G2694" i="32"/>
  <c r="G2695" i="32"/>
  <c r="G2696" i="32"/>
  <c r="G2697" i="32"/>
  <c r="G2698" i="32"/>
  <c r="G2699" i="32"/>
  <c r="G2700" i="32"/>
  <c r="G2701" i="32"/>
  <c r="G2702" i="32"/>
  <c r="G2703" i="32"/>
  <c r="G2704" i="32"/>
  <c r="G2705" i="32"/>
  <c r="G2706" i="32"/>
  <c r="G2707" i="32"/>
  <c r="G2708" i="32"/>
  <c r="G2709" i="32"/>
  <c r="G2710" i="32"/>
  <c r="G2711" i="32"/>
  <c r="G2712" i="32"/>
  <c r="G2713" i="32"/>
  <c r="G2714" i="32"/>
  <c r="G2715" i="32"/>
  <c r="G2716" i="32"/>
  <c r="G2717" i="32"/>
  <c r="G2718" i="32"/>
  <c r="G2719" i="32"/>
  <c r="G2720" i="32"/>
  <c r="G2721" i="32"/>
  <c r="G2722" i="32"/>
  <c r="G2723" i="32"/>
  <c r="G2724" i="32"/>
  <c r="G2725" i="32"/>
  <c r="G2726" i="32"/>
  <c r="G2727" i="32"/>
  <c r="G2728" i="32"/>
  <c r="G2729" i="32"/>
  <c r="G2730" i="32"/>
  <c r="G2731" i="32"/>
  <c r="G2732" i="32"/>
  <c r="G2733" i="32"/>
  <c r="G2734" i="32"/>
  <c r="G2735" i="32"/>
  <c r="G2736" i="32"/>
  <c r="G2737" i="32"/>
  <c r="G2738" i="32"/>
  <c r="G2739" i="32"/>
  <c r="G2740" i="32"/>
  <c r="G2741" i="32"/>
  <c r="G2742" i="32"/>
  <c r="G2743" i="32"/>
  <c r="G2744" i="32"/>
  <c r="G2745" i="32"/>
  <c r="G2746" i="32"/>
  <c r="G2747" i="32"/>
  <c r="G2748" i="32"/>
  <c r="G2749" i="32"/>
  <c r="G2750" i="32"/>
  <c r="G2751" i="32"/>
  <c r="G2752" i="32"/>
  <c r="G2753" i="32"/>
  <c r="G2754" i="32"/>
  <c r="G2755" i="32"/>
  <c r="G2756" i="32"/>
  <c r="G2757" i="32"/>
  <c r="G2758" i="32"/>
  <c r="G2759" i="32"/>
  <c r="G2760" i="32"/>
  <c r="G2761" i="32"/>
  <c r="G2762" i="32"/>
  <c r="G2763" i="32"/>
  <c r="G2764" i="32"/>
  <c r="G2765" i="32"/>
  <c r="G2766" i="32"/>
  <c r="G2767" i="32"/>
  <c r="G2768" i="32"/>
  <c r="G2769" i="32"/>
  <c r="G2770" i="32"/>
  <c r="G2771" i="32"/>
  <c r="G2772" i="32"/>
  <c r="G2773" i="32"/>
  <c r="G2774" i="32"/>
  <c r="G2775" i="32"/>
  <c r="G2776" i="32"/>
  <c r="G2777" i="32"/>
  <c r="G2778" i="32"/>
  <c r="G2779" i="32"/>
  <c r="G2780" i="32"/>
  <c r="G2781" i="32"/>
  <c r="G2782" i="32"/>
  <c r="G2783" i="32"/>
  <c r="G2784" i="32"/>
  <c r="G2785" i="32"/>
  <c r="G2786" i="32"/>
  <c r="G2787" i="32"/>
  <c r="G2788" i="32"/>
  <c r="G2789" i="32"/>
  <c r="G2790" i="32"/>
  <c r="G2791" i="32"/>
  <c r="G2792" i="32"/>
  <c r="G2793" i="32"/>
  <c r="G2794" i="32"/>
  <c r="G2795" i="32"/>
  <c r="G2796" i="32"/>
  <c r="G2797" i="32"/>
  <c r="G2798" i="32"/>
  <c r="G2799" i="32"/>
  <c r="G2800" i="32"/>
  <c r="G2801" i="32"/>
  <c r="G2802" i="32"/>
  <c r="G2803" i="32"/>
  <c r="G2804" i="32"/>
  <c r="G2805" i="32"/>
  <c r="G2806" i="32"/>
  <c r="G2807" i="32"/>
  <c r="G2808" i="32"/>
  <c r="G2809" i="32"/>
  <c r="G2810" i="32"/>
  <c r="G2811" i="32"/>
  <c r="G2812" i="32"/>
  <c r="G2813" i="32"/>
  <c r="G2814" i="32"/>
  <c r="G2815" i="32"/>
  <c r="G2816" i="32"/>
  <c r="G2817" i="32"/>
  <c r="G2818" i="32"/>
  <c r="G2819" i="32"/>
  <c r="G2820" i="32"/>
  <c r="G2821" i="32"/>
  <c r="G2822" i="32"/>
  <c r="G2823" i="32"/>
  <c r="G2824" i="32"/>
  <c r="G2825" i="32"/>
  <c r="G2826" i="32"/>
  <c r="G2827" i="32"/>
  <c r="G2828" i="32"/>
  <c r="G2829" i="32"/>
  <c r="G2830" i="32"/>
  <c r="G2831" i="32"/>
  <c r="G2832" i="32"/>
  <c r="G2833" i="32"/>
  <c r="G2834" i="32"/>
  <c r="G2835" i="32"/>
  <c r="G2836" i="32"/>
  <c r="G2837" i="32"/>
  <c r="G2838" i="32"/>
  <c r="G2839" i="32"/>
  <c r="G2840" i="32"/>
  <c r="G2841" i="32"/>
  <c r="G2842" i="32"/>
  <c r="G2843" i="32"/>
  <c r="G2844" i="32"/>
  <c r="G2845" i="32"/>
  <c r="G2846" i="32"/>
  <c r="G2847" i="32"/>
  <c r="G2848" i="32"/>
  <c r="G2849" i="32"/>
  <c r="G2850" i="32"/>
  <c r="G2851" i="32"/>
  <c r="G2852" i="32"/>
  <c r="G2853" i="32"/>
  <c r="G2854" i="32"/>
  <c r="G2855" i="32"/>
  <c r="G2856" i="32"/>
  <c r="G2857" i="32"/>
  <c r="G2858" i="32"/>
  <c r="G2859" i="32"/>
  <c r="G2860" i="32"/>
  <c r="G2861" i="32"/>
  <c r="G2862" i="32"/>
  <c r="G2863" i="32"/>
  <c r="G2864" i="32"/>
  <c r="G2865" i="32"/>
  <c r="G2866" i="32"/>
  <c r="G2867" i="32"/>
  <c r="G2868" i="32"/>
  <c r="G2869" i="32"/>
  <c r="G2870" i="32"/>
  <c r="G2871" i="32"/>
  <c r="G2872" i="32"/>
  <c r="G2873" i="32"/>
  <c r="G2874" i="32"/>
  <c r="G2875" i="32"/>
  <c r="G2876" i="32"/>
  <c r="G2877" i="32"/>
  <c r="G2878" i="32"/>
  <c r="G2879" i="32"/>
  <c r="G2880" i="32"/>
  <c r="G2881" i="32"/>
  <c r="G2882" i="32"/>
  <c r="G2883" i="32"/>
  <c r="G2884" i="32"/>
  <c r="G2885" i="32"/>
  <c r="G2886" i="32"/>
  <c r="G2887" i="32"/>
  <c r="G2888" i="32"/>
  <c r="G2889" i="32"/>
  <c r="G2890" i="32"/>
  <c r="G2891" i="32"/>
  <c r="G2892" i="32"/>
  <c r="G2893" i="32"/>
  <c r="G2894" i="32"/>
  <c r="G2895" i="32"/>
  <c r="G2896" i="32"/>
  <c r="G2897" i="32"/>
  <c r="G2898" i="32"/>
  <c r="G2899" i="32"/>
  <c r="G2900" i="32"/>
  <c r="G2901" i="32"/>
  <c r="G2902" i="32"/>
  <c r="G2903" i="32"/>
  <c r="G2904" i="32"/>
  <c r="G2905" i="32"/>
  <c r="G2906" i="32"/>
  <c r="G2907" i="32"/>
  <c r="G2908" i="32"/>
  <c r="G2909" i="32"/>
  <c r="G2910" i="32"/>
  <c r="G2911" i="32"/>
  <c r="G2912" i="32"/>
  <c r="G2913" i="32"/>
  <c r="G2914" i="32"/>
  <c r="G2915" i="32"/>
  <c r="G2916" i="32"/>
  <c r="G2917" i="32"/>
  <c r="G2918" i="32"/>
  <c r="G2919" i="32"/>
  <c r="G2920" i="32"/>
  <c r="G2921" i="32"/>
  <c r="G2922" i="32"/>
  <c r="G2923" i="32"/>
  <c r="G2924" i="32"/>
  <c r="G2925" i="32"/>
  <c r="G2926" i="32"/>
  <c r="G2927" i="32"/>
  <c r="G2928" i="32"/>
  <c r="G2929" i="32"/>
  <c r="G2930" i="32"/>
  <c r="G2931" i="32"/>
  <c r="G2932" i="32"/>
  <c r="G2933" i="32"/>
  <c r="G2934" i="32"/>
  <c r="G2935" i="32"/>
  <c r="G2936" i="32"/>
  <c r="G2937" i="32"/>
  <c r="G2938" i="32"/>
  <c r="G2939" i="32"/>
  <c r="G2940" i="32"/>
  <c r="G2941" i="32"/>
  <c r="G2942" i="32"/>
  <c r="G2943" i="32"/>
  <c r="G2944" i="32"/>
  <c r="G2945" i="32"/>
  <c r="G2946" i="32"/>
  <c r="G2947" i="32"/>
  <c r="G2948" i="32"/>
  <c r="G2949" i="32"/>
  <c r="G2950" i="32"/>
  <c r="G2951" i="32"/>
  <c r="G2952" i="32"/>
  <c r="G2953" i="32"/>
  <c r="G2954" i="32"/>
  <c r="G2955" i="32"/>
  <c r="G2956" i="32"/>
  <c r="G2957" i="32"/>
  <c r="G2958" i="32"/>
  <c r="G2959" i="32"/>
  <c r="G2960" i="32"/>
  <c r="G2961" i="32"/>
  <c r="G2962" i="32"/>
  <c r="G2963" i="32"/>
  <c r="G2964" i="32"/>
  <c r="G2965" i="32"/>
  <c r="G2966" i="32"/>
  <c r="G2967" i="32"/>
  <c r="G2968" i="32"/>
  <c r="G2969" i="32"/>
  <c r="G2970" i="32"/>
  <c r="G2971" i="32"/>
  <c r="G2972" i="32"/>
  <c r="G2973" i="32"/>
  <c r="G2974" i="32"/>
  <c r="G2975" i="32"/>
  <c r="G2976" i="32"/>
  <c r="G2977" i="32"/>
  <c r="G2978" i="32"/>
  <c r="G2979" i="32"/>
  <c r="G2980" i="32"/>
  <c r="G2981" i="32"/>
  <c r="G2982" i="32"/>
  <c r="G2983" i="32"/>
  <c r="G2984" i="32"/>
  <c r="G2985" i="32"/>
  <c r="G2986" i="32"/>
  <c r="G2987" i="32"/>
  <c r="G2988" i="32"/>
  <c r="G2989" i="32"/>
  <c r="G2990" i="32"/>
  <c r="G2991" i="32"/>
  <c r="G2992" i="32"/>
  <c r="G2993" i="32"/>
  <c r="G2994" i="32"/>
  <c r="G2995" i="32"/>
  <c r="G2996" i="32"/>
  <c r="G2997" i="32"/>
  <c r="G2998" i="32"/>
  <c r="G2999" i="32"/>
  <c r="G3000" i="32"/>
  <c r="G3001" i="32"/>
  <c r="G3002" i="32"/>
  <c r="G3003" i="32"/>
  <c r="G3004" i="32"/>
  <c r="G3005" i="32"/>
  <c r="G3006" i="32"/>
  <c r="G3007" i="32"/>
  <c r="G3008" i="32"/>
  <c r="G3009" i="32"/>
  <c r="G3010" i="32"/>
  <c r="G3011" i="32"/>
  <c r="G3012" i="32"/>
  <c r="G3013" i="32"/>
  <c r="G3014" i="32"/>
  <c r="G3015" i="32"/>
  <c r="G3016" i="32"/>
  <c r="G3017" i="32"/>
  <c r="G3018" i="32"/>
  <c r="G3019" i="32"/>
  <c r="G3020" i="32"/>
  <c r="G3021" i="32"/>
  <c r="G3022" i="32"/>
  <c r="G3023" i="32"/>
  <c r="G3024" i="32"/>
  <c r="G3025" i="32"/>
  <c r="G3026" i="32"/>
  <c r="G3027" i="32"/>
  <c r="G3028" i="32"/>
  <c r="G3029" i="32"/>
  <c r="G3030" i="32"/>
  <c r="G3031" i="32"/>
  <c r="G3032" i="32"/>
  <c r="G3033" i="32"/>
  <c r="G3034" i="32"/>
  <c r="G3035" i="32"/>
  <c r="G3036" i="32"/>
  <c r="G3037" i="32"/>
  <c r="G3038" i="32"/>
  <c r="G3039" i="32"/>
  <c r="G3040" i="32"/>
  <c r="G3041" i="32"/>
  <c r="G3042" i="32"/>
  <c r="G3043" i="32"/>
  <c r="G3044" i="32"/>
  <c r="G3045" i="32"/>
  <c r="G3046" i="32"/>
  <c r="G3047" i="32"/>
  <c r="G3048" i="32"/>
  <c r="G3049" i="32"/>
  <c r="G3050" i="32"/>
  <c r="G3051" i="32"/>
  <c r="G3052" i="32"/>
  <c r="G3053" i="32"/>
  <c r="G3054" i="32"/>
  <c r="G3055" i="32"/>
  <c r="G3056" i="32"/>
  <c r="G3057" i="32"/>
  <c r="G3058" i="32"/>
  <c r="G3059" i="32"/>
  <c r="G3060" i="32"/>
  <c r="G3061" i="32"/>
  <c r="G3062" i="32"/>
  <c r="G3063" i="32"/>
  <c r="G3064" i="32"/>
  <c r="G3065" i="32"/>
  <c r="G3066" i="32"/>
  <c r="G3067" i="32"/>
  <c r="G3068" i="32"/>
  <c r="G3069" i="32"/>
  <c r="G3070" i="32"/>
  <c r="G3071" i="32"/>
  <c r="G3072" i="32"/>
  <c r="G3073" i="32"/>
  <c r="G3074" i="32"/>
  <c r="G3075" i="32"/>
  <c r="G3076" i="32"/>
  <c r="G3077" i="32"/>
  <c r="G3078" i="32"/>
  <c r="G3079" i="32"/>
  <c r="G3080" i="32"/>
  <c r="G3081" i="32"/>
  <c r="G3082" i="32"/>
  <c r="G3083" i="32"/>
  <c r="G3084" i="32"/>
  <c r="G3" i="32"/>
  <c r="Z2386" i="32"/>
  <c r="W3" i="32"/>
  <c r="W4" i="32"/>
  <c r="Z4" i="32"/>
  <c r="Z5" i="32"/>
  <c r="Z6" i="32"/>
  <c r="Z7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46" i="32"/>
  <c r="Z47" i="32"/>
  <c r="Z48" i="32"/>
  <c r="Z49" i="32"/>
  <c r="Z50" i="32"/>
  <c r="Z51" i="32"/>
  <c r="Z52" i="32"/>
  <c r="Z53" i="32"/>
  <c r="Z54" i="32"/>
  <c r="Z55" i="32"/>
  <c r="Z56" i="32"/>
  <c r="Z57" i="32"/>
  <c r="Z58" i="32"/>
  <c r="Z59" i="32"/>
  <c r="Z60" i="32"/>
  <c r="Z61" i="32"/>
  <c r="Z62" i="32"/>
  <c r="Z63" i="32"/>
  <c r="Z64" i="32"/>
  <c r="Z65" i="32"/>
  <c r="Z66" i="32"/>
  <c r="Z67" i="32"/>
  <c r="Z68" i="32"/>
  <c r="Z69" i="32"/>
  <c r="Z70" i="32"/>
  <c r="Z71" i="32"/>
  <c r="Z72" i="32"/>
  <c r="Z73" i="32"/>
  <c r="Z74" i="32"/>
  <c r="Z75" i="32"/>
  <c r="Z76" i="32"/>
  <c r="Z77" i="32"/>
  <c r="Z78" i="32"/>
  <c r="Z79" i="32"/>
  <c r="Z80" i="32"/>
  <c r="Z81" i="32"/>
  <c r="Z82" i="32"/>
  <c r="Z83" i="32"/>
  <c r="Z84" i="32"/>
  <c r="Z85" i="32"/>
  <c r="Z86" i="32"/>
  <c r="Z87" i="32"/>
  <c r="Z88" i="32"/>
  <c r="Z89" i="32"/>
  <c r="Z90" i="32"/>
  <c r="Z91" i="32"/>
  <c r="Z92" i="32"/>
  <c r="Z93" i="32"/>
  <c r="Z94" i="32"/>
  <c r="Z95" i="32"/>
  <c r="Z96" i="32"/>
  <c r="Z97" i="32"/>
  <c r="Z98" i="32"/>
  <c r="Z99" i="32"/>
  <c r="Z100" i="32"/>
  <c r="Z101" i="32"/>
  <c r="Z102" i="32"/>
  <c r="Z103" i="32"/>
  <c r="Z104" i="32"/>
  <c r="Z105" i="32"/>
  <c r="Z106" i="32"/>
  <c r="Z107" i="32"/>
  <c r="Z108" i="32"/>
  <c r="Z109" i="32"/>
  <c r="Z110" i="32"/>
  <c r="Z111" i="32"/>
  <c r="Z112" i="32"/>
  <c r="Z113" i="32"/>
  <c r="Z114" i="32"/>
  <c r="Z115" i="32"/>
  <c r="Z116" i="32"/>
  <c r="Z117" i="32"/>
  <c r="Z118" i="32"/>
  <c r="Z119" i="32"/>
  <c r="Z120" i="32"/>
  <c r="Z121" i="32"/>
  <c r="Z122" i="32"/>
  <c r="Z123" i="32"/>
  <c r="Z124" i="32"/>
  <c r="Z125" i="32"/>
  <c r="Z126" i="32"/>
  <c r="Z127" i="32"/>
  <c r="Z128" i="32"/>
  <c r="Z129" i="32"/>
  <c r="Z130" i="32"/>
  <c r="Z131" i="32"/>
  <c r="Z132" i="32"/>
  <c r="Z133" i="32"/>
  <c r="Z134" i="32"/>
  <c r="Z135" i="32"/>
  <c r="Z136" i="32"/>
  <c r="Z137" i="32"/>
  <c r="Z138" i="32"/>
  <c r="Z139" i="32"/>
  <c r="Z140" i="32"/>
  <c r="Z141" i="32"/>
  <c r="Z142" i="32"/>
  <c r="Z143" i="32"/>
  <c r="Z144" i="32"/>
  <c r="Z145" i="32"/>
  <c r="Z146" i="32"/>
  <c r="Z147" i="32"/>
  <c r="Z148" i="32"/>
  <c r="Z149" i="32"/>
  <c r="Z150" i="32"/>
  <c r="Z151" i="32"/>
  <c r="Z152" i="32"/>
  <c r="Z153" i="32"/>
  <c r="Z154" i="32"/>
  <c r="Z155" i="32"/>
  <c r="Z156" i="32"/>
  <c r="Z157" i="32"/>
  <c r="Z158" i="32"/>
  <c r="Z159" i="32"/>
  <c r="Z160" i="32"/>
  <c r="Z161" i="32"/>
  <c r="Z162" i="32"/>
  <c r="Z163" i="32"/>
  <c r="Z164" i="32"/>
  <c r="Z165" i="32"/>
  <c r="Z166" i="32"/>
  <c r="Z167" i="32"/>
  <c r="Z168" i="32"/>
  <c r="Z169" i="32"/>
  <c r="Z170" i="32"/>
  <c r="Z171" i="32"/>
  <c r="Z172" i="32"/>
  <c r="Z173" i="32"/>
  <c r="Z174" i="32"/>
  <c r="Z175" i="32"/>
  <c r="Z176" i="32"/>
  <c r="Z177" i="32"/>
  <c r="Z178" i="32"/>
  <c r="Z179" i="32"/>
  <c r="Z180" i="32"/>
  <c r="Z181" i="32"/>
  <c r="Z182" i="32"/>
  <c r="Z183" i="32"/>
  <c r="Z184" i="32"/>
  <c r="Z185" i="32"/>
  <c r="Z186" i="32"/>
  <c r="Z187" i="32"/>
  <c r="Z188" i="32"/>
  <c r="Z189" i="32"/>
  <c r="Z190" i="32"/>
  <c r="Z191" i="32"/>
  <c r="Z192" i="32"/>
  <c r="Z193" i="32"/>
  <c r="Z194" i="32"/>
  <c r="Z195" i="32"/>
  <c r="Z196" i="32"/>
  <c r="Z197" i="32"/>
  <c r="Z198" i="32"/>
  <c r="Z199" i="32"/>
  <c r="Z200" i="32"/>
  <c r="Z201" i="32"/>
  <c r="Z202" i="32"/>
  <c r="Z203" i="32"/>
  <c r="Z204" i="32"/>
  <c r="Z205" i="32"/>
  <c r="Z206" i="32"/>
  <c r="Z207" i="32"/>
  <c r="Z208" i="32"/>
  <c r="Z209" i="32"/>
  <c r="Z210" i="32"/>
  <c r="Z211" i="32"/>
  <c r="Z212" i="32"/>
  <c r="Z213" i="32"/>
  <c r="Z214" i="32"/>
  <c r="Z215" i="32"/>
  <c r="Z216" i="32"/>
  <c r="Z217" i="32"/>
  <c r="Z218" i="32"/>
  <c r="Z219" i="32"/>
  <c r="Z220" i="32"/>
  <c r="Z221" i="32"/>
  <c r="Z222" i="32"/>
  <c r="Z223" i="32"/>
  <c r="Z224" i="32"/>
  <c r="Z225" i="32"/>
  <c r="Z226" i="32"/>
  <c r="Z227" i="32"/>
  <c r="Z228" i="32"/>
  <c r="Z229" i="32"/>
  <c r="Z230" i="32"/>
  <c r="Z231" i="32"/>
  <c r="Z232" i="32"/>
  <c r="Z233" i="32"/>
  <c r="Z234" i="32"/>
  <c r="Z235" i="32"/>
  <c r="Z236" i="32"/>
  <c r="Z237" i="32"/>
  <c r="Z238" i="32"/>
  <c r="Z239" i="32"/>
  <c r="Z240" i="32"/>
  <c r="Z241" i="32"/>
  <c r="Z242" i="32"/>
  <c r="Z243" i="32"/>
  <c r="Z244" i="32"/>
  <c r="Z245" i="32"/>
  <c r="Z246" i="32"/>
  <c r="Z247" i="32"/>
  <c r="Z248" i="32"/>
  <c r="Z249" i="32"/>
  <c r="Z250" i="32"/>
  <c r="Z251" i="32"/>
  <c r="Z252" i="32"/>
  <c r="Z253" i="32"/>
  <c r="Z254" i="32"/>
  <c r="Z255" i="32"/>
  <c r="Z256" i="32"/>
  <c r="Z257" i="32"/>
  <c r="Z258" i="32"/>
  <c r="Z259" i="32"/>
  <c r="Z260" i="32"/>
  <c r="Z261" i="32"/>
  <c r="Z262" i="32"/>
  <c r="Z263" i="32"/>
  <c r="Z264" i="32"/>
  <c r="Z265" i="32"/>
  <c r="Z266" i="32"/>
  <c r="Z267" i="32"/>
  <c r="Z268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84" i="32"/>
  <c r="Z285" i="32"/>
  <c r="Z286" i="32"/>
  <c r="Z287" i="32"/>
  <c r="Z288" i="32"/>
  <c r="Z289" i="32"/>
  <c r="Z290" i="32"/>
  <c r="Z291" i="32"/>
  <c r="Z292" i="32"/>
  <c r="Z293" i="32"/>
  <c r="Z294" i="32"/>
  <c r="Z295" i="32"/>
  <c r="Z296" i="32"/>
  <c r="Z297" i="32"/>
  <c r="Z298" i="32"/>
  <c r="Z299" i="32"/>
  <c r="Z300" i="32"/>
  <c r="Z301" i="32"/>
  <c r="Z302" i="32"/>
  <c r="Z303" i="32"/>
  <c r="Z304" i="32"/>
  <c r="Z305" i="32"/>
  <c r="Z306" i="32"/>
  <c r="Z307" i="32"/>
  <c r="Z308" i="32"/>
  <c r="Z309" i="32"/>
  <c r="Z310" i="32"/>
  <c r="Z311" i="32"/>
  <c r="Z312" i="32"/>
  <c r="Z313" i="32"/>
  <c r="Z314" i="32"/>
  <c r="Z315" i="32"/>
  <c r="Z316" i="32"/>
  <c r="Z317" i="32"/>
  <c r="Z318" i="32"/>
  <c r="Z319" i="32"/>
  <c r="Z320" i="32"/>
  <c r="Z321" i="32"/>
  <c r="Z322" i="32"/>
  <c r="Z323" i="32"/>
  <c r="Z324" i="32"/>
  <c r="Z325" i="32"/>
  <c r="Z326" i="32"/>
  <c r="Z327" i="32"/>
  <c r="Z328" i="32"/>
  <c r="Z329" i="32"/>
  <c r="Z330" i="32"/>
  <c r="Z331" i="32"/>
  <c r="Z332" i="32"/>
  <c r="Z333" i="32"/>
  <c r="Z334" i="32"/>
  <c r="Z335" i="32"/>
  <c r="Z336" i="32"/>
  <c r="Z337" i="32"/>
  <c r="Z338" i="32"/>
  <c r="Z339" i="32"/>
  <c r="Z340" i="32"/>
  <c r="Z341" i="32"/>
  <c r="Z342" i="32"/>
  <c r="Z343" i="32"/>
  <c r="Z344" i="32"/>
  <c r="Z345" i="32"/>
  <c r="Z346" i="32"/>
  <c r="Z347" i="32"/>
  <c r="Z348" i="32"/>
  <c r="Z349" i="32"/>
  <c r="Z350" i="32"/>
  <c r="Z351" i="32"/>
  <c r="Z352" i="32"/>
  <c r="Z353" i="32"/>
  <c r="Z354" i="32"/>
  <c r="Z355" i="32"/>
  <c r="Z356" i="32"/>
  <c r="Z357" i="32"/>
  <c r="Z358" i="32"/>
  <c r="Z359" i="32"/>
  <c r="Z360" i="32"/>
  <c r="Z361" i="32"/>
  <c r="Z362" i="32"/>
  <c r="Z363" i="32"/>
  <c r="Z364" i="32"/>
  <c r="Z365" i="32"/>
  <c r="Z366" i="32"/>
  <c r="Z367" i="32"/>
  <c r="Z368" i="32"/>
  <c r="Z369" i="32"/>
  <c r="Z370" i="32"/>
  <c r="Z371" i="32"/>
  <c r="Z372" i="32"/>
  <c r="Z373" i="32"/>
  <c r="Z374" i="32"/>
  <c r="Z375" i="32"/>
  <c r="Z376" i="32"/>
  <c r="Z377" i="32"/>
  <c r="Z378" i="32"/>
  <c r="Z379" i="32"/>
  <c r="Z380" i="32"/>
  <c r="Z381" i="32"/>
  <c r="Z382" i="32"/>
  <c r="Z383" i="32"/>
  <c r="Z384" i="32"/>
  <c r="Z385" i="32"/>
  <c r="Z386" i="32"/>
  <c r="Z387" i="32"/>
  <c r="Z388" i="32"/>
  <c r="Z389" i="32"/>
  <c r="Z390" i="32"/>
  <c r="Z391" i="32"/>
  <c r="Z392" i="32"/>
  <c r="Z393" i="32"/>
  <c r="Z394" i="32"/>
  <c r="Z395" i="32"/>
  <c r="Z396" i="32"/>
  <c r="Z397" i="32"/>
  <c r="Z398" i="32"/>
  <c r="Z399" i="32"/>
  <c r="Z400" i="32"/>
  <c r="Z401" i="32"/>
  <c r="Z402" i="32"/>
  <c r="Z403" i="32"/>
  <c r="Z404" i="32"/>
  <c r="Z405" i="32"/>
  <c r="Z406" i="32"/>
  <c r="Z407" i="32"/>
  <c r="Z408" i="32"/>
  <c r="Z409" i="32"/>
  <c r="Z410" i="32"/>
  <c r="Z411" i="32"/>
  <c r="Z412" i="32"/>
  <c r="Z413" i="32"/>
  <c r="Z414" i="32"/>
  <c r="Z415" i="32"/>
  <c r="Z416" i="32"/>
  <c r="Z417" i="32"/>
  <c r="Z418" i="32"/>
  <c r="Z419" i="32"/>
  <c r="Z420" i="32"/>
  <c r="Z421" i="32"/>
  <c r="Z422" i="32"/>
  <c r="Z423" i="32"/>
  <c r="Z424" i="32"/>
  <c r="Z425" i="32"/>
  <c r="Z426" i="32"/>
  <c r="Z427" i="32"/>
  <c r="Z428" i="32"/>
  <c r="Z429" i="32"/>
  <c r="Z430" i="32"/>
  <c r="Z431" i="32"/>
  <c r="Z432" i="32"/>
  <c r="Z433" i="32"/>
  <c r="Z434" i="32"/>
  <c r="Z435" i="32"/>
  <c r="Z436" i="32"/>
  <c r="Z437" i="32"/>
  <c r="Z438" i="32"/>
  <c r="Z439" i="32"/>
  <c r="Z440" i="32"/>
  <c r="Z441" i="32"/>
  <c r="Z442" i="32"/>
  <c r="Z443" i="32"/>
  <c r="Z444" i="32"/>
  <c r="Z445" i="32"/>
  <c r="Z446" i="32"/>
  <c r="Z447" i="32"/>
  <c r="Z448" i="32"/>
  <c r="Z449" i="32"/>
  <c r="Z450" i="32"/>
  <c r="Z451" i="32"/>
  <c r="Z452" i="32"/>
  <c r="Z453" i="32"/>
  <c r="Z454" i="32"/>
  <c r="Z455" i="32"/>
  <c r="Z456" i="32"/>
  <c r="Z457" i="32"/>
  <c r="Z458" i="32"/>
  <c r="Z459" i="32"/>
  <c r="Z460" i="32"/>
  <c r="Z461" i="32"/>
  <c r="Z462" i="32"/>
  <c r="Z463" i="32"/>
  <c r="Z464" i="32"/>
  <c r="Z465" i="32"/>
  <c r="Z466" i="32"/>
  <c r="Z467" i="32"/>
  <c r="Z468" i="32"/>
  <c r="Z469" i="32"/>
  <c r="Z470" i="32"/>
  <c r="Z471" i="32"/>
  <c r="Z472" i="32"/>
  <c r="Z473" i="32"/>
  <c r="Z474" i="32"/>
  <c r="Z475" i="32"/>
  <c r="Z476" i="32"/>
  <c r="Z477" i="32"/>
  <c r="Z478" i="32"/>
  <c r="Z479" i="32"/>
  <c r="Z480" i="32"/>
  <c r="Z481" i="32"/>
  <c r="Z482" i="32"/>
  <c r="Z483" i="32"/>
  <c r="Z484" i="32"/>
  <c r="Z485" i="32"/>
  <c r="Z486" i="32"/>
  <c r="Z487" i="32"/>
  <c r="Z488" i="32"/>
  <c r="Z489" i="32"/>
  <c r="Z490" i="32"/>
  <c r="Z491" i="32"/>
  <c r="Z492" i="32"/>
  <c r="Z493" i="32"/>
  <c r="Z494" i="32"/>
  <c r="Z495" i="32"/>
  <c r="Z496" i="32"/>
  <c r="Z497" i="32"/>
  <c r="Z498" i="32"/>
  <c r="Z499" i="32"/>
  <c r="Z500" i="32"/>
  <c r="Z501" i="32"/>
  <c r="Z502" i="32"/>
  <c r="Z503" i="32"/>
  <c r="Z504" i="32"/>
  <c r="Z505" i="32"/>
  <c r="Z506" i="32"/>
  <c r="Z507" i="32"/>
  <c r="Z508" i="32"/>
  <c r="Z509" i="32"/>
  <c r="Z510" i="32"/>
  <c r="Z511" i="32"/>
  <c r="Z512" i="32"/>
  <c r="Z513" i="32"/>
  <c r="Z514" i="32"/>
  <c r="Z515" i="32"/>
  <c r="Z516" i="32"/>
  <c r="Z517" i="32"/>
  <c r="Z518" i="32"/>
  <c r="Z519" i="32"/>
  <c r="Z520" i="32"/>
  <c r="Z521" i="32"/>
  <c r="Z522" i="32"/>
  <c r="Z523" i="32"/>
  <c r="Z524" i="32"/>
  <c r="Z525" i="32"/>
  <c r="Z526" i="32"/>
  <c r="Z527" i="32"/>
  <c r="Z528" i="32"/>
  <c r="Z529" i="32"/>
  <c r="Z530" i="32"/>
  <c r="Z531" i="32"/>
  <c r="Z532" i="32"/>
  <c r="Z533" i="32"/>
  <c r="Z534" i="32"/>
  <c r="Z535" i="32"/>
  <c r="Z536" i="32"/>
  <c r="Z537" i="32"/>
  <c r="Z538" i="32"/>
  <c r="Z539" i="32"/>
  <c r="Z540" i="32"/>
  <c r="Z541" i="32"/>
  <c r="Z542" i="32"/>
  <c r="Z543" i="32"/>
  <c r="Z544" i="32"/>
  <c r="Z545" i="32"/>
  <c r="Z546" i="32"/>
  <c r="Z547" i="32"/>
  <c r="Z548" i="32"/>
  <c r="Z549" i="32"/>
  <c r="Z550" i="32"/>
  <c r="Z551" i="32"/>
  <c r="Z552" i="32"/>
  <c r="Z553" i="32"/>
  <c r="Z554" i="32"/>
  <c r="Z555" i="32"/>
  <c r="Z556" i="32"/>
  <c r="Z557" i="32"/>
  <c r="Z558" i="32"/>
  <c r="Z559" i="32"/>
  <c r="Z560" i="32"/>
  <c r="Z561" i="32"/>
  <c r="Z562" i="32"/>
  <c r="Z563" i="32"/>
  <c r="Z564" i="32"/>
  <c r="Z565" i="32"/>
  <c r="Z566" i="32"/>
  <c r="Z567" i="32"/>
  <c r="Z568" i="32"/>
  <c r="Z569" i="32"/>
  <c r="Z570" i="32"/>
  <c r="Z571" i="32"/>
  <c r="Z572" i="32"/>
  <c r="Z573" i="32"/>
  <c r="Z574" i="32"/>
  <c r="Z575" i="32"/>
  <c r="Z576" i="32"/>
  <c r="Z577" i="32"/>
  <c r="Z578" i="32"/>
  <c r="Z579" i="32"/>
  <c r="Z580" i="32"/>
  <c r="Z581" i="32"/>
  <c r="Z582" i="32"/>
  <c r="Z583" i="32"/>
  <c r="Z584" i="32"/>
  <c r="Z585" i="32"/>
  <c r="Z586" i="32"/>
  <c r="Z587" i="32"/>
  <c r="Z588" i="32"/>
  <c r="Z589" i="32"/>
  <c r="Z590" i="32"/>
  <c r="Z591" i="32"/>
  <c r="Z592" i="32"/>
  <c r="Z593" i="32"/>
  <c r="Z594" i="32"/>
  <c r="Z595" i="32"/>
  <c r="Z596" i="32"/>
  <c r="Z597" i="32"/>
  <c r="Z598" i="32"/>
  <c r="Z599" i="32"/>
  <c r="Z600" i="32"/>
  <c r="Z601" i="32"/>
  <c r="Z602" i="32"/>
  <c r="Z603" i="32"/>
  <c r="Z604" i="32"/>
  <c r="Z605" i="32"/>
  <c r="Z606" i="32"/>
  <c r="Z607" i="32"/>
  <c r="Z608" i="32"/>
  <c r="Z609" i="32"/>
  <c r="Z610" i="32"/>
  <c r="Z611" i="32"/>
  <c r="Z612" i="32"/>
  <c r="Z613" i="32"/>
  <c r="Z614" i="32"/>
  <c r="Z615" i="32"/>
  <c r="Z616" i="32"/>
  <c r="Z617" i="32"/>
  <c r="Z618" i="32"/>
  <c r="Z619" i="32"/>
  <c r="Z620" i="32"/>
  <c r="Z621" i="32"/>
  <c r="Z622" i="32"/>
  <c r="Z623" i="32"/>
  <c r="Z624" i="32"/>
  <c r="Z625" i="32"/>
  <c r="Z626" i="32"/>
  <c r="Z627" i="32"/>
  <c r="Z628" i="32"/>
  <c r="Z629" i="32"/>
  <c r="Z630" i="32"/>
  <c r="Z631" i="32"/>
  <c r="Z632" i="32"/>
  <c r="Z633" i="32"/>
  <c r="Z634" i="32"/>
  <c r="Z635" i="32"/>
  <c r="Z636" i="32"/>
  <c r="Z637" i="32"/>
  <c r="Z638" i="32"/>
  <c r="Z639" i="32"/>
  <c r="Z640" i="32"/>
  <c r="Z641" i="32"/>
  <c r="Z642" i="32"/>
  <c r="Z643" i="32"/>
  <c r="Z644" i="32"/>
  <c r="Z645" i="32"/>
  <c r="Z646" i="32"/>
  <c r="Z647" i="32"/>
  <c r="Z648" i="32"/>
  <c r="Z649" i="32"/>
  <c r="Z650" i="32"/>
  <c r="Z651" i="32"/>
  <c r="Z652" i="32"/>
  <c r="Z653" i="32"/>
  <c r="Z654" i="32"/>
  <c r="Z655" i="32"/>
  <c r="Z656" i="32"/>
  <c r="Z657" i="32"/>
  <c r="Z658" i="32"/>
  <c r="Z659" i="32"/>
  <c r="Z660" i="32"/>
  <c r="Z661" i="32"/>
  <c r="Z662" i="32"/>
  <c r="Z663" i="32"/>
  <c r="Z664" i="32"/>
  <c r="Z665" i="32"/>
  <c r="Z666" i="32"/>
  <c r="Z667" i="32"/>
  <c r="Z668" i="32"/>
  <c r="Z669" i="32"/>
  <c r="Z670" i="32"/>
  <c r="Z671" i="32"/>
  <c r="Z672" i="32"/>
  <c r="Z673" i="32"/>
  <c r="Z674" i="32"/>
  <c r="Z675" i="32"/>
  <c r="Z676" i="32"/>
  <c r="Z677" i="32"/>
  <c r="Z678" i="32"/>
  <c r="Z679" i="32"/>
  <c r="Z680" i="32"/>
  <c r="Z681" i="32"/>
  <c r="Z682" i="32"/>
  <c r="Z683" i="32"/>
  <c r="Z684" i="32"/>
  <c r="Z685" i="32"/>
  <c r="Z686" i="32"/>
  <c r="Z687" i="32"/>
  <c r="Z688" i="32"/>
  <c r="Z689" i="32"/>
  <c r="Z690" i="32"/>
  <c r="Z691" i="32"/>
  <c r="Z692" i="32"/>
  <c r="Z693" i="32"/>
  <c r="Z694" i="32"/>
  <c r="Z695" i="32"/>
  <c r="Z696" i="32"/>
  <c r="Z697" i="32"/>
  <c r="Z698" i="32"/>
  <c r="Z699" i="32"/>
  <c r="Z700" i="32"/>
  <c r="Z701" i="32"/>
  <c r="Z702" i="32"/>
  <c r="Z703" i="32"/>
  <c r="Z704" i="32"/>
  <c r="Z705" i="32"/>
  <c r="Z706" i="32"/>
  <c r="Z707" i="32"/>
  <c r="Z708" i="32"/>
  <c r="Z709" i="32"/>
  <c r="Z710" i="32"/>
  <c r="Z711" i="32"/>
  <c r="Z712" i="32"/>
  <c r="Z713" i="32"/>
  <c r="Z714" i="32"/>
  <c r="Z715" i="32"/>
  <c r="Z716" i="32"/>
  <c r="Z717" i="32"/>
  <c r="Z718" i="32"/>
  <c r="Z719" i="32"/>
  <c r="Z720" i="32"/>
  <c r="Z721" i="32"/>
  <c r="Z722" i="32"/>
  <c r="Z723" i="32"/>
  <c r="Z724" i="32"/>
  <c r="Z725" i="32"/>
  <c r="Z726" i="32"/>
  <c r="Z727" i="32"/>
  <c r="Z728" i="32"/>
  <c r="Z729" i="32"/>
  <c r="Z730" i="32"/>
  <c r="Z731" i="32"/>
  <c r="Z732" i="32"/>
  <c r="Z733" i="32"/>
  <c r="Z734" i="32"/>
  <c r="Z735" i="32"/>
  <c r="Z736" i="32"/>
  <c r="Z737" i="32"/>
  <c r="Z738" i="32"/>
  <c r="Z739" i="32"/>
  <c r="Z740" i="32"/>
  <c r="Z741" i="32"/>
  <c r="Z742" i="32"/>
  <c r="Z743" i="32"/>
  <c r="Z744" i="32"/>
  <c r="Z745" i="32"/>
  <c r="Z746" i="32"/>
  <c r="Z747" i="32"/>
  <c r="Z748" i="32"/>
  <c r="Z749" i="32"/>
  <c r="Z750" i="32"/>
  <c r="Z751" i="32"/>
  <c r="Z752" i="32"/>
  <c r="Z753" i="32"/>
  <c r="Z754" i="32"/>
  <c r="Z755" i="32"/>
  <c r="Z756" i="32"/>
  <c r="Z757" i="32"/>
  <c r="Z758" i="32"/>
  <c r="Z759" i="32"/>
  <c r="Z760" i="32"/>
  <c r="Z761" i="32"/>
  <c r="Z762" i="32"/>
  <c r="Z763" i="32"/>
  <c r="Z764" i="32"/>
  <c r="Z765" i="32"/>
  <c r="Z766" i="32"/>
  <c r="Z767" i="32"/>
  <c r="Z768" i="32"/>
  <c r="Z769" i="32"/>
  <c r="Z770" i="32"/>
  <c r="Z771" i="32"/>
  <c r="Z772" i="32"/>
  <c r="Z773" i="32"/>
  <c r="Z774" i="32"/>
  <c r="Z775" i="32"/>
  <c r="Z776" i="32"/>
  <c r="Z777" i="32"/>
  <c r="Z778" i="32"/>
  <c r="Z779" i="32"/>
  <c r="Z780" i="32"/>
  <c r="Z781" i="32"/>
  <c r="Z782" i="32"/>
  <c r="Z783" i="32"/>
  <c r="Z784" i="32"/>
  <c r="Z785" i="32"/>
  <c r="Z786" i="32"/>
  <c r="Z787" i="32"/>
  <c r="Z788" i="32"/>
  <c r="Z789" i="32"/>
  <c r="Z790" i="32"/>
  <c r="Z791" i="32"/>
  <c r="Z792" i="32"/>
  <c r="Z793" i="32"/>
  <c r="Z794" i="32"/>
  <c r="Z795" i="32"/>
  <c r="Z796" i="32"/>
  <c r="Z797" i="32"/>
  <c r="Z798" i="32"/>
  <c r="Z799" i="32"/>
  <c r="Z800" i="32"/>
  <c r="Z801" i="32"/>
  <c r="Z802" i="32"/>
  <c r="Z803" i="32"/>
  <c r="Z804" i="32"/>
  <c r="Z805" i="32"/>
  <c r="Z806" i="32"/>
  <c r="Z807" i="32"/>
  <c r="Z808" i="32"/>
  <c r="Z809" i="32"/>
  <c r="Z810" i="32"/>
  <c r="Z811" i="32"/>
  <c r="Z812" i="32"/>
  <c r="Z813" i="32"/>
  <c r="Z814" i="32"/>
  <c r="Z815" i="32"/>
  <c r="Z816" i="32"/>
  <c r="Z817" i="32"/>
  <c r="Z818" i="32"/>
  <c r="Z819" i="32"/>
  <c r="Z820" i="32"/>
  <c r="Z821" i="32"/>
  <c r="Z822" i="32"/>
  <c r="Z823" i="32"/>
  <c r="Z824" i="32"/>
  <c r="Z825" i="32"/>
  <c r="Z826" i="32"/>
  <c r="Z827" i="32"/>
  <c r="Z828" i="32"/>
  <c r="Z829" i="32"/>
  <c r="Z830" i="32"/>
  <c r="Z831" i="32"/>
  <c r="Z832" i="32"/>
  <c r="Z833" i="32"/>
  <c r="Z834" i="32"/>
  <c r="Z835" i="32"/>
  <c r="Z836" i="32"/>
  <c r="Z837" i="32"/>
  <c r="Z838" i="32"/>
  <c r="Z839" i="32"/>
  <c r="Z840" i="32"/>
  <c r="Z841" i="32"/>
  <c r="Z842" i="32"/>
  <c r="Z843" i="32"/>
  <c r="Z844" i="32"/>
  <c r="Z845" i="32"/>
  <c r="Z846" i="32"/>
  <c r="Z847" i="32"/>
  <c r="Z848" i="32"/>
  <c r="Z849" i="32"/>
  <c r="Z850" i="32"/>
  <c r="Z851" i="32"/>
  <c r="Z852" i="32"/>
  <c r="Z853" i="32"/>
  <c r="Z854" i="32"/>
  <c r="Z855" i="32"/>
  <c r="Z856" i="32"/>
  <c r="Z857" i="32"/>
  <c r="Z858" i="32"/>
  <c r="Z859" i="32"/>
  <c r="Z860" i="32"/>
  <c r="Z861" i="32"/>
  <c r="Z862" i="32"/>
  <c r="Z863" i="32"/>
  <c r="Z864" i="32"/>
  <c r="Z865" i="32"/>
  <c r="Z866" i="32"/>
  <c r="Z867" i="32"/>
  <c r="Z868" i="32"/>
  <c r="Z869" i="32"/>
  <c r="Z870" i="32"/>
  <c r="Z871" i="32"/>
  <c r="Z872" i="32"/>
  <c r="Z873" i="32"/>
  <c r="Z874" i="32"/>
  <c r="Z875" i="32"/>
  <c r="Z876" i="32"/>
  <c r="Z877" i="32"/>
  <c r="Z878" i="32"/>
  <c r="Z879" i="32"/>
  <c r="Z880" i="32"/>
  <c r="Z881" i="32"/>
  <c r="Z882" i="32"/>
  <c r="Z883" i="32"/>
  <c r="Z884" i="32"/>
  <c r="Z885" i="32"/>
  <c r="Z886" i="32"/>
  <c r="Z887" i="32"/>
  <c r="Z888" i="32"/>
  <c r="Z889" i="32"/>
  <c r="Z890" i="32"/>
  <c r="Z891" i="32"/>
  <c r="Z892" i="32"/>
  <c r="Z893" i="32"/>
  <c r="Z894" i="32"/>
  <c r="Z895" i="32"/>
  <c r="Z896" i="32"/>
  <c r="Z897" i="32"/>
  <c r="Z898" i="32"/>
  <c r="Z899" i="32"/>
  <c r="Z900" i="32"/>
  <c r="Z901" i="32"/>
  <c r="Z902" i="32"/>
  <c r="Z903" i="32"/>
  <c r="Z904" i="32"/>
  <c r="Z905" i="32"/>
  <c r="Z906" i="32"/>
  <c r="Z907" i="32"/>
  <c r="Z908" i="32"/>
  <c r="Z909" i="32"/>
  <c r="Z910" i="32"/>
  <c r="Z911" i="32"/>
  <c r="Z912" i="32"/>
  <c r="Z913" i="32"/>
  <c r="Z914" i="32"/>
  <c r="Z915" i="32"/>
  <c r="Z916" i="32"/>
  <c r="Z917" i="32"/>
  <c r="Z918" i="32"/>
  <c r="Z919" i="32"/>
  <c r="Z920" i="32"/>
  <c r="Z921" i="32"/>
  <c r="Z922" i="32"/>
  <c r="Z923" i="32"/>
  <c r="Z924" i="32"/>
  <c r="Z925" i="32"/>
  <c r="Z926" i="32"/>
  <c r="Z927" i="32"/>
  <c r="Z928" i="32"/>
  <c r="Z929" i="32"/>
  <c r="Z930" i="32"/>
  <c r="Z931" i="32"/>
  <c r="Z932" i="32"/>
  <c r="Z933" i="32"/>
  <c r="Z934" i="32"/>
  <c r="Z935" i="32"/>
  <c r="Z936" i="32"/>
  <c r="Z937" i="32"/>
  <c r="Z938" i="32"/>
  <c r="Z939" i="32"/>
  <c r="Z940" i="32"/>
  <c r="Z941" i="32"/>
  <c r="Z942" i="32"/>
  <c r="Z943" i="32"/>
  <c r="Z944" i="32"/>
  <c r="Z945" i="32"/>
  <c r="Z946" i="32"/>
  <c r="Z947" i="32"/>
  <c r="Z948" i="32"/>
  <c r="Z949" i="32"/>
  <c r="Z950" i="32"/>
  <c r="Z951" i="32"/>
  <c r="Z952" i="32"/>
  <c r="Z953" i="32"/>
  <c r="Z954" i="32"/>
  <c r="Z955" i="32"/>
  <c r="Z956" i="32"/>
  <c r="Z957" i="32"/>
  <c r="Z958" i="32"/>
  <c r="Z959" i="32"/>
  <c r="Z960" i="32"/>
  <c r="Z961" i="32"/>
  <c r="Z962" i="32"/>
  <c r="Z963" i="32"/>
  <c r="Z964" i="32"/>
  <c r="Z965" i="32"/>
  <c r="Z966" i="32"/>
  <c r="Z967" i="32"/>
  <c r="Z968" i="32"/>
  <c r="Z969" i="32"/>
  <c r="Z970" i="32"/>
  <c r="Z971" i="32"/>
  <c r="Z972" i="32"/>
  <c r="Z973" i="32"/>
  <c r="Z974" i="32"/>
  <c r="Z975" i="32"/>
  <c r="Z976" i="32"/>
  <c r="Z977" i="32"/>
  <c r="Z978" i="32"/>
  <c r="Z979" i="32"/>
  <c r="Z980" i="32"/>
  <c r="Z981" i="32"/>
  <c r="Z982" i="32"/>
  <c r="Z983" i="32"/>
  <c r="Z984" i="32"/>
  <c r="Z985" i="32"/>
  <c r="Z986" i="32"/>
  <c r="Z987" i="32"/>
  <c r="Z988" i="32"/>
  <c r="Z989" i="32"/>
  <c r="Z990" i="32"/>
  <c r="Z991" i="32"/>
  <c r="Z992" i="32"/>
  <c r="Z993" i="32"/>
  <c r="Z994" i="32"/>
  <c r="Z995" i="32"/>
  <c r="Z996" i="32"/>
  <c r="Z997" i="32"/>
  <c r="Z998" i="32"/>
  <c r="Z999" i="32"/>
  <c r="Z1000" i="32"/>
  <c r="Z1001" i="32"/>
  <c r="Z1002" i="32"/>
  <c r="Z1003" i="32"/>
  <c r="Z1004" i="32"/>
  <c r="Z1005" i="32"/>
  <c r="Z1006" i="32"/>
  <c r="Z1007" i="32"/>
  <c r="Z1008" i="32"/>
  <c r="Z1009" i="32"/>
  <c r="Z1010" i="32"/>
  <c r="Z1011" i="32"/>
  <c r="Z1012" i="32"/>
  <c r="Z1013" i="32"/>
  <c r="Z1014" i="32"/>
  <c r="Z1015" i="32"/>
  <c r="Z1016" i="32"/>
  <c r="Z1017" i="32"/>
  <c r="Z1018" i="32"/>
  <c r="Z1019" i="32"/>
  <c r="Z1020" i="32"/>
  <c r="Z1021" i="32"/>
  <c r="Z1022" i="32"/>
  <c r="Z1023" i="32"/>
  <c r="Z1024" i="32"/>
  <c r="Z1025" i="32"/>
  <c r="Z1026" i="32"/>
  <c r="Z1027" i="32"/>
  <c r="Z1028" i="32"/>
  <c r="Z1029" i="32"/>
  <c r="Z1030" i="32"/>
  <c r="Z1031" i="32"/>
  <c r="Z1032" i="32"/>
  <c r="Z1033" i="32"/>
  <c r="Z1034" i="32"/>
  <c r="Z1035" i="32"/>
  <c r="Z1036" i="32"/>
  <c r="Z1037" i="32"/>
  <c r="Z1038" i="32"/>
  <c r="Z1039" i="32"/>
  <c r="Z1040" i="32"/>
  <c r="Z1041" i="32"/>
  <c r="Z1042" i="32"/>
  <c r="Z1043" i="32"/>
  <c r="Z1044" i="32"/>
  <c r="Z1045" i="32"/>
  <c r="Z1046" i="32"/>
  <c r="Z1047" i="32"/>
  <c r="Z1048" i="32"/>
  <c r="Z1049" i="32"/>
  <c r="Z1050" i="32"/>
  <c r="Z1051" i="32"/>
  <c r="Z1052" i="32"/>
  <c r="Z1053" i="32"/>
  <c r="Z1054" i="32"/>
  <c r="Z1055" i="32"/>
  <c r="Z1056" i="32"/>
  <c r="Z1057" i="32"/>
  <c r="Z1058" i="32"/>
  <c r="Z1059" i="32"/>
  <c r="Z1060" i="32"/>
  <c r="Z1061" i="32"/>
  <c r="Z1062" i="32"/>
  <c r="Z1063" i="32"/>
  <c r="Z1064" i="32"/>
  <c r="Z1065" i="32"/>
  <c r="Z1066" i="32"/>
  <c r="Z1067" i="32"/>
  <c r="Z1068" i="32"/>
  <c r="Z1069" i="32"/>
  <c r="Z1070" i="32"/>
  <c r="Z1071" i="32"/>
  <c r="Z1072" i="32"/>
  <c r="Z1073" i="32"/>
  <c r="Z1074" i="32"/>
  <c r="Z1075" i="32"/>
  <c r="Z1076" i="32"/>
  <c r="Z1077" i="32"/>
  <c r="Z1078" i="32"/>
  <c r="Z1079" i="32"/>
  <c r="Z1080" i="32"/>
  <c r="Z1081" i="32"/>
  <c r="Z1082" i="32"/>
  <c r="Z1083" i="32"/>
  <c r="Z1084" i="32"/>
  <c r="Z1085" i="32"/>
  <c r="Z1086" i="32"/>
  <c r="Z1087" i="32"/>
  <c r="Z1088" i="32"/>
  <c r="Z1089" i="32"/>
  <c r="Z1090" i="32"/>
  <c r="Z1091" i="32"/>
  <c r="Z1092" i="32"/>
  <c r="Z1093" i="32"/>
  <c r="Z1094" i="32"/>
  <c r="Z1095" i="32"/>
  <c r="Z1096" i="32"/>
  <c r="Z1097" i="32"/>
  <c r="Z1098" i="32"/>
  <c r="Z1099" i="32"/>
  <c r="Z1100" i="32"/>
  <c r="Z1101" i="32"/>
  <c r="Z1102" i="32"/>
  <c r="Z1103" i="32"/>
  <c r="Z1104" i="32"/>
  <c r="Z1105" i="32"/>
  <c r="Z1106" i="32"/>
  <c r="Z1107" i="32"/>
  <c r="Z1108" i="32"/>
  <c r="Z1109" i="32"/>
  <c r="Z1110" i="32"/>
  <c r="Z1111" i="32"/>
  <c r="Z1112" i="32"/>
  <c r="Z1113" i="32"/>
  <c r="Z1114" i="32"/>
  <c r="Z1115" i="32"/>
  <c r="Z1116" i="32"/>
  <c r="Z1117" i="32"/>
  <c r="Z1118" i="32"/>
  <c r="Z1119" i="32"/>
  <c r="Z1120" i="32"/>
  <c r="Z1121" i="32"/>
  <c r="Z1122" i="32"/>
  <c r="Z1123" i="32"/>
  <c r="Z1124" i="32"/>
  <c r="Z1125" i="32"/>
  <c r="Z1126" i="32"/>
  <c r="Z1127" i="32"/>
  <c r="Z1128" i="32"/>
  <c r="Z1129" i="32"/>
  <c r="Z1130" i="32"/>
  <c r="Z1131" i="32"/>
  <c r="Z1132" i="32"/>
  <c r="Z1133" i="32"/>
  <c r="Z1134" i="32"/>
  <c r="Z1135" i="32"/>
  <c r="Z1136" i="32"/>
  <c r="Z1137" i="32"/>
  <c r="Z1138" i="32"/>
  <c r="Z1139" i="32"/>
  <c r="Z1140" i="32"/>
  <c r="Z1141" i="32"/>
  <c r="Z1142" i="32"/>
  <c r="Z1143" i="32"/>
  <c r="Z1144" i="32"/>
  <c r="Z1145" i="32"/>
  <c r="Z1146" i="32"/>
  <c r="Z1147" i="32"/>
  <c r="Z1148" i="32"/>
  <c r="Z1149" i="32"/>
  <c r="Z1150" i="32"/>
  <c r="Z1151" i="32"/>
  <c r="Z1152" i="32"/>
  <c r="Z1153" i="32"/>
  <c r="Z1154" i="32"/>
  <c r="Z1155" i="32"/>
  <c r="Z1156" i="32"/>
  <c r="Z1157" i="32"/>
  <c r="Z1158" i="32"/>
  <c r="Z1159" i="32"/>
  <c r="Z1160" i="32"/>
  <c r="Z1161" i="32"/>
  <c r="Z1162" i="32"/>
  <c r="Z1163" i="32"/>
  <c r="Z1164" i="32"/>
  <c r="Z1165" i="32"/>
  <c r="Z1166" i="32"/>
  <c r="Z1167" i="32"/>
  <c r="Z1168" i="32"/>
  <c r="Z1169" i="32"/>
  <c r="Z1170" i="32"/>
  <c r="Z1171" i="32"/>
  <c r="Z1172" i="32"/>
  <c r="Z1173" i="32"/>
  <c r="Z1174" i="32"/>
  <c r="Z1175" i="32"/>
  <c r="Z1176" i="32"/>
  <c r="Z1177" i="32"/>
  <c r="Z1178" i="32"/>
  <c r="Z1179" i="32"/>
  <c r="Z1180" i="32"/>
  <c r="Z1181" i="32"/>
  <c r="Z1182" i="32"/>
  <c r="Z1183" i="32"/>
  <c r="Z1184" i="32"/>
  <c r="Z1185" i="32"/>
  <c r="Z1186" i="32"/>
  <c r="Z1187" i="32"/>
  <c r="Z1188" i="32"/>
  <c r="Z1189" i="32"/>
  <c r="Z1190" i="32"/>
  <c r="Z1191" i="32"/>
  <c r="Z1192" i="32"/>
  <c r="Z1193" i="32"/>
  <c r="Z1194" i="32"/>
  <c r="Z1195" i="32"/>
  <c r="Z1196" i="32"/>
  <c r="Z1197" i="32"/>
  <c r="Z1198" i="32"/>
  <c r="Z1199" i="32"/>
  <c r="Z1200" i="32"/>
  <c r="Z1201" i="32"/>
  <c r="Z1202" i="32"/>
  <c r="Z1203" i="32"/>
  <c r="Z1204" i="32"/>
  <c r="Z1205" i="32"/>
  <c r="Z1206" i="32"/>
  <c r="Z1207" i="32"/>
  <c r="Z1208" i="32"/>
  <c r="Z1209" i="32"/>
  <c r="Z1210" i="32"/>
  <c r="Z1211" i="32"/>
  <c r="Z1212" i="32"/>
  <c r="Z1213" i="32"/>
  <c r="Z1214" i="32"/>
  <c r="Z1215" i="32"/>
  <c r="Z1216" i="32"/>
  <c r="Z1217" i="32"/>
  <c r="Z1218" i="32"/>
  <c r="Z1219" i="32"/>
  <c r="Z1220" i="32"/>
  <c r="Z1221" i="32"/>
  <c r="Z1222" i="32"/>
  <c r="Z1223" i="32"/>
  <c r="Z1224" i="32"/>
  <c r="Z1225" i="32"/>
  <c r="Z1226" i="32"/>
  <c r="Z1227" i="32"/>
  <c r="Z1228" i="32"/>
  <c r="Z1229" i="32"/>
  <c r="Z1230" i="32"/>
  <c r="Z1231" i="32"/>
  <c r="Z1232" i="32"/>
  <c r="Z1233" i="32"/>
  <c r="Z1234" i="32"/>
  <c r="Z1235" i="32"/>
  <c r="Z1236" i="32"/>
  <c r="Z1237" i="32"/>
  <c r="Z1238" i="32"/>
  <c r="Z1239" i="32"/>
  <c r="Z1240" i="32"/>
  <c r="Z1241" i="32"/>
  <c r="Z1242" i="32"/>
  <c r="Z1243" i="32"/>
  <c r="Z1244" i="32"/>
  <c r="Z1245" i="32"/>
  <c r="Z1246" i="32"/>
  <c r="Z1247" i="32"/>
  <c r="Z1248" i="32"/>
  <c r="Z1249" i="32"/>
  <c r="Z1250" i="32"/>
  <c r="Z1251" i="32"/>
  <c r="Z1252" i="32"/>
  <c r="Z1253" i="32"/>
  <c r="Z1254" i="32"/>
  <c r="Z1255" i="32"/>
  <c r="Z1256" i="32"/>
  <c r="Z1257" i="32"/>
  <c r="Z1258" i="32"/>
  <c r="Z1259" i="32"/>
  <c r="Z1260" i="32"/>
  <c r="Z1261" i="32"/>
  <c r="Z1262" i="32"/>
  <c r="Z1263" i="32"/>
  <c r="Z1264" i="32"/>
  <c r="Z1265" i="32"/>
  <c r="Z1266" i="32"/>
  <c r="Z1267" i="32"/>
  <c r="Z1268" i="32"/>
  <c r="Z1269" i="32"/>
  <c r="Z1270" i="32"/>
  <c r="Z1271" i="32"/>
  <c r="Z1272" i="32"/>
  <c r="Z1273" i="32"/>
  <c r="Z1274" i="32"/>
  <c r="Z1275" i="32"/>
  <c r="Z1276" i="32"/>
  <c r="Z1277" i="32"/>
  <c r="Z1278" i="32"/>
  <c r="Z1279" i="32"/>
  <c r="Z1280" i="32"/>
  <c r="Z1281" i="32"/>
  <c r="Z1282" i="32"/>
  <c r="Z1283" i="32"/>
  <c r="Z1284" i="32"/>
  <c r="Z1285" i="32"/>
  <c r="Z1286" i="32"/>
  <c r="Z1287" i="32"/>
  <c r="Z1288" i="32"/>
  <c r="Z1289" i="32"/>
  <c r="Z1290" i="32"/>
  <c r="Z1291" i="32"/>
  <c r="Z1292" i="32"/>
  <c r="Z1293" i="32"/>
  <c r="Z1294" i="32"/>
  <c r="Z1295" i="32"/>
  <c r="Z1296" i="32"/>
  <c r="Z1297" i="32"/>
  <c r="Z1298" i="32"/>
  <c r="Z1299" i="32"/>
  <c r="Z1300" i="32"/>
  <c r="Z1301" i="32"/>
  <c r="Z1302" i="32"/>
  <c r="Z1303" i="32"/>
  <c r="Z1304" i="32"/>
  <c r="Z1305" i="32"/>
  <c r="Z1306" i="32"/>
  <c r="Z1307" i="32"/>
  <c r="Z1308" i="32"/>
  <c r="Z1309" i="32"/>
  <c r="Z1310" i="32"/>
  <c r="Z1311" i="32"/>
  <c r="Z1312" i="32"/>
  <c r="Z1313" i="32"/>
  <c r="Z1314" i="32"/>
  <c r="Z1315" i="32"/>
  <c r="Z1316" i="32"/>
  <c r="Z1317" i="32"/>
  <c r="Z1318" i="32"/>
  <c r="Z1319" i="32"/>
  <c r="Z1320" i="32"/>
  <c r="Z1321" i="32"/>
  <c r="Z1322" i="32"/>
  <c r="Z1323" i="32"/>
  <c r="Z1324" i="32"/>
  <c r="Z1325" i="32"/>
  <c r="Z1326" i="32"/>
  <c r="Z1327" i="32"/>
  <c r="Z1328" i="32"/>
  <c r="Z1329" i="32"/>
  <c r="Z1330" i="32"/>
  <c r="Z1331" i="32"/>
  <c r="Z1332" i="32"/>
  <c r="Z1333" i="32"/>
  <c r="Z1334" i="32"/>
  <c r="Z1335" i="32"/>
  <c r="Z1336" i="32"/>
  <c r="Z1337" i="32"/>
  <c r="Z1338" i="32"/>
  <c r="Z1339" i="32"/>
  <c r="Z1340" i="32"/>
  <c r="Z1341" i="32"/>
  <c r="Z1342" i="32"/>
  <c r="Z1343" i="32"/>
  <c r="Z1344" i="32"/>
  <c r="Z1345" i="32"/>
  <c r="Z1346" i="32"/>
  <c r="Z1347" i="32"/>
  <c r="Z1348" i="32"/>
  <c r="Z1349" i="32"/>
  <c r="Z1350" i="32"/>
  <c r="Z1351" i="32"/>
  <c r="Z1352" i="32"/>
  <c r="Z1353" i="32"/>
  <c r="Z1354" i="32"/>
  <c r="Z1355" i="32"/>
  <c r="Z1356" i="32"/>
  <c r="Z1357" i="32"/>
  <c r="Z1358" i="32"/>
  <c r="Z1359" i="32"/>
  <c r="Z1360" i="32"/>
  <c r="Z1361" i="32"/>
  <c r="Z1362" i="32"/>
  <c r="Z1363" i="32"/>
  <c r="Z1364" i="32"/>
  <c r="Z1365" i="32"/>
  <c r="Z1366" i="32"/>
  <c r="Z1367" i="32"/>
  <c r="Z1368" i="32"/>
  <c r="Z1369" i="32"/>
  <c r="Z1370" i="32"/>
  <c r="Z1371" i="32"/>
  <c r="Z1372" i="32"/>
  <c r="Z1373" i="32"/>
  <c r="Z1374" i="32"/>
  <c r="Z1375" i="32"/>
  <c r="Z1376" i="32"/>
  <c r="Z1377" i="32"/>
  <c r="Z1378" i="32"/>
  <c r="Z1379" i="32"/>
  <c r="Z1380" i="32"/>
  <c r="Z1381" i="32"/>
  <c r="Z1382" i="32"/>
  <c r="Z1383" i="32"/>
  <c r="Z1384" i="32"/>
  <c r="Z1385" i="32"/>
  <c r="Z1386" i="32"/>
  <c r="Z1387" i="32"/>
  <c r="Z1388" i="32"/>
  <c r="Z1389" i="32"/>
  <c r="Z1390" i="32"/>
  <c r="Z1391" i="32"/>
  <c r="Z1392" i="32"/>
  <c r="Z1393" i="32"/>
  <c r="Z1394" i="32"/>
  <c r="Z1395" i="32"/>
  <c r="Z1396" i="32"/>
  <c r="Z1397" i="32"/>
  <c r="Z1398" i="32"/>
  <c r="Z1399" i="32"/>
  <c r="Z1400" i="32"/>
  <c r="Z1401" i="32"/>
  <c r="Z1402" i="32"/>
  <c r="Z1403" i="32"/>
  <c r="Z1404" i="32"/>
  <c r="Z1405" i="32"/>
  <c r="Z1406" i="32"/>
  <c r="Z1407" i="32"/>
  <c r="Z1408" i="32"/>
  <c r="Z1409" i="32"/>
  <c r="Z1410" i="32"/>
  <c r="Z1411" i="32"/>
  <c r="Z1412" i="32"/>
  <c r="Z1413" i="32"/>
  <c r="Z1414" i="32"/>
  <c r="Z1415" i="32"/>
  <c r="Z1416" i="32"/>
  <c r="Z1417" i="32"/>
  <c r="Z1418" i="32"/>
  <c r="Z1419" i="32"/>
  <c r="Z1420" i="32"/>
  <c r="Z1421" i="32"/>
  <c r="Z1422" i="32"/>
  <c r="Z1423" i="32"/>
  <c r="Z1424" i="32"/>
  <c r="Z1425" i="32"/>
  <c r="Z1426" i="32"/>
  <c r="Z1427" i="32"/>
  <c r="Z1428" i="32"/>
  <c r="Z1429" i="32"/>
  <c r="Z1430" i="32"/>
  <c r="Z1431" i="32"/>
  <c r="Z1432" i="32"/>
  <c r="Z1433" i="32"/>
  <c r="Z1434" i="32"/>
  <c r="Z1435" i="32"/>
  <c r="Z1436" i="32"/>
  <c r="Z1437" i="32"/>
  <c r="Z1438" i="32"/>
  <c r="Z1439" i="32"/>
  <c r="Z1440" i="32"/>
  <c r="Z1441" i="32"/>
  <c r="Z1442" i="32"/>
  <c r="Z1443" i="32"/>
  <c r="Z1444" i="32"/>
  <c r="Z1445" i="32"/>
  <c r="Z1446" i="32"/>
  <c r="Z1447" i="32"/>
  <c r="Z1448" i="32"/>
  <c r="Z1449" i="32"/>
  <c r="Z1450" i="32"/>
  <c r="Z1451" i="32"/>
  <c r="Z1452" i="32"/>
  <c r="Z1453" i="32"/>
  <c r="Z1454" i="32"/>
  <c r="Z1455" i="32"/>
  <c r="Z1456" i="32"/>
  <c r="Z1457" i="32"/>
  <c r="Z1458" i="32"/>
  <c r="Z1459" i="32"/>
  <c r="Z1460" i="32"/>
  <c r="Z1461" i="32"/>
  <c r="Z1462" i="32"/>
  <c r="Z1463" i="32"/>
  <c r="Z1464" i="32"/>
  <c r="Z1465" i="32"/>
  <c r="Z1466" i="32"/>
  <c r="Z1467" i="32"/>
  <c r="Z1468" i="32"/>
  <c r="Z1469" i="32"/>
  <c r="Z1470" i="32"/>
  <c r="Z1471" i="32"/>
  <c r="Z1472" i="32"/>
  <c r="Z1473" i="32"/>
  <c r="Z1474" i="32"/>
  <c r="Z1475" i="32"/>
  <c r="Z1476" i="32"/>
  <c r="Z1477" i="32"/>
  <c r="Z1478" i="32"/>
  <c r="Z1479" i="32"/>
  <c r="Z1480" i="32"/>
  <c r="Z1481" i="32"/>
  <c r="Z1482" i="32"/>
  <c r="Z1483" i="32"/>
  <c r="Z1484" i="32"/>
  <c r="Z1485" i="32"/>
  <c r="Z1486" i="32"/>
  <c r="Z1487" i="32"/>
  <c r="Z1488" i="32"/>
  <c r="Z1489" i="32"/>
  <c r="Z1490" i="32"/>
  <c r="Z1491" i="32"/>
  <c r="Z1492" i="32"/>
  <c r="Z1493" i="32"/>
  <c r="Z1494" i="32"/>
  <c r="Z1495" i="32"/>
  <c r="Z1496" i="32"/>
  <c r="Z1497" i="32"/>
  <c r="Z1498" i="32"/>
  <c r="Z1499" i="32"/>
  <c r="Z1500" i="32"/>
  <c r="Z1501" i="32"/>
  <c r="Z1502" i="32"/>
  <c r="Z1503" i="32"/>
  <c r="Z1504" i="32"/>
  <c r="Z1505" i="32"/>
  <c r="Z1506" i="32"/>
  <c r="Z1507" i="32"/>
  <c r="Z1508" i="32"/>
  <c r="Z1509" i="32"/>
  <c r="Z1510" i="32"/>
  <c r="Z1511" i="32"/>
  <c r="Z1512" i="32"/>
  <c r="Z1513" i="32"/>
  <c r="Z1514" i="32"/>
  <c r="Z1515" i="32"/>
  <c r="Z1516" i="32"/>
  <c r="Z1517" i="32"/>
  <c r="Z1518" i="32"/>
  <c r="Z1519" i="32"/>
  <c r="Z1520" i="32"/>
  <c r="Z1521" i="32"/>
  <c r="Z1522" i="32"/>
  <c r="Z1523" i="32"/>
  <c r="Z1524" i="32"/>
  <c r="Z1525" i="32"/>
  <c r="Z1526" i="32"/>
  <c r="Z1527" i="32"/>
  <c r="Z1528" i="32"/>
  <c r="Z1529" i="32"/>
  <c r="Z1530" i="32"/>
  <c r="Z1531" i="32"/>
  <c r="Z1532" i="32"/>
  <c r="Z1533" i="32"/>
  <c r="Z1534" i="32"/>
  <c r="Z1535" i="32"/>
  <c r="Z1536" i="32"/>
  <c r="Z1537" i="32"/>
  <c r="Z1538" i="32"/>
  <c r="Z1539" i="32"/>
  <c r="Z1540" i="32"/>
  <c r="Z1541" i="32"/>
  <c r="Z1542" i="32"/>
  <c r="Z1543" i="32"/>
  <c r="Z1544" i="32"/>
  <c r="Z1545" i="32"/>
  <c r="Z1546" i="32"/>
  <c r="Z1547" i="32"/>
  <c r="Z1548" i="32"/>
  <c r="Z1549" i="32"/>
  <c r="Z1550" i="32"/>
  <c r="Z1551" i="32"/>
  <c r="Z1552" i="32"/>
  <c r="Z1553" i="32"/>
  <c r="Z1554" i="32"/>
  <c r="Z1555" i="32"/>
  <c r="Z1556" i="32"/>
  <c r="Z1557" i="32"/>
  <c r="Z1558" i="32"/>
  <c r="Z1559" i="32"/>
  <c r="Z1560" i="32"/>
  <c r="Z1561" i="32"/>
  <c r="Z1562" i="32"/>
  <c r="Z1563" i="32"/>
  <c r="Z1564" i="32"/>
  <c r="Z1565" i="32"/>
  <c r="Z1566" i="32"/>
  <c r="Z1567" i="32"/>
  <c r="Z1568" i="32"/>
  <c r="Z1569" i="32"/>
  <c r="Z1570" i="32"/>
  <c r="Z1571" i="32"/>
  <c r="Z1572" i="32"/>
  <c r="Z1573" i="32"/>
  <c r="Z1574" i="32"/>
  <c r="Z1575" i="32"/>
  <c r="Z1576" i="32"/>
  <c r="Z1577" i="32"/>
  <c r="Z1578" i="32"/>
  <c r="Z1579" i="32"/>
  <c r="Z1580" i="32"/>
  <c r="Z1581" i="32"/>
  <c r="Z1582" i="32"/>
  <c r="Z1583" i="32"/>
  <c r="Z1584" i="32"/>
  <c r="Z1585" i="32"/>
  <c r="Z1586" i="32"/>
  <c r="Z1587" i="32"/>
  <c r="Z1588" i="32"/>
  <c r="Z1589" i="32"/>
  <c r="Z1590" i="32"/>
  <c r="Z1591" i="32"/>
  <c r="Z1592" i="32"/>
  <c r="Z1593" i="32"/>
  <c r="Z1594" i="32"/>
  <c r="Z1595" i="32"/>
  <c r="Z1596" i="32"/>
  <c r="Z1597" i="32"/>
  <c r="Z1598" i="32"/>
  <c r="Z1599" i="32"/>
  <c r="Z1600" i="32"/>
  <c r="Z1601" i="32"/>
  <c r="Z1602" i="32"/>
  <c r="Z1603" i="32"/>
  <c r="Z1604" i="32"/>
  <c r="Z1605" i="32"/>
  <c r="Z1606" i="32"/>
  <c r="Z1607" i="32"/>
  <c r="Z1608" i="32"/>
  <c r="Z1609" i="32"/>
  <c r="Z1610" i="32"/>
  <c r="Z1611" i="32"/>
  <c r="Z1612" i="32"/>
  <c r="Z1613" i="32"/>
  <c r="Z1614" i="32"/>
  <c r="Z1615" i="32"/>
  <c r="Z1616" i="32"/>
  <c r="Z1617" i="32"/>
  <c r="Z1618" i="32"/>
  <c r="Z1619" i="32"/>
  <c r="Z1620" i="32"/>
  <c r="Z1621" i="32"/>
  <c r="Z1622" i="32"/>
  <c r="Z1623" i="32"/>
  <c r="Z1624" i="32"/>
  <c r="Z1625" i="32"/>
  <c r="Z1626" i="32"/>
  <c r="Z1627" i="32"/>
  <c r="Z1628" i="32"/>
  <c r="Z1629" i="32"/>
  <c r="Z1630" i="32"/>
  <c r="Z1631" i="32"/>
  <c r="Z1632" i="32"/>
  <c r="Z1633" i="32"/>
  <c r="Z1634" i="32"/>
  <c r="Z1635" i="32"/>
  <c r="Z1636" i="32"/>
  <c r="Z1637" i="32"/>
  <c r="Z1638" i="32"/>
  <c r="Z1639" i="32"/>
  <c r="Z1640" i="32"/>
  <c r="Z1641" i="32"/>
  <c r="Z1642" i="32"/>
  <c r="Z1643" i="32"/>
  <c r="Z1644" i="32"/>
  <c r="Z1645" i="32"/>
  <c r="Z1646" i="32"/>
  <c r="Z1647" i="32"/>
  <c r="Z1648" i="32"/>
  <c r="Z1649" i="32"/>
  <c r="Z1650" i="32"/>
  <c r="Z1651" i="32"/>
  <c r="Z1652" i="32"/>
  <c r="Z1653" i="32"/>
  <c r="Z1654" i="32"/>
  <c r="Z1655" i="32"/>
  <c r="Z1656" i="32"/>
  <c r="Z1657" i="32"/>
  <c r="Z1658" i="32"/>
  <c r="Z1659" i="32"/>
  <c r="Z1660" i="32"/>
  <c r="Z1661" i="32"/>
  <c r="Z1662" i="32"/>
  <c r="Z1663" i="32"/>
  <c r="Z1664" i="32"/>
  <c r="Z1665" i="32"/>
  <c r="Z1666" i="32"/>
  <c r="Z1667" i="32"/>
  <c r="Z1668" i="32"/>
  <c r="Z1669" i="32"/>
  <c r="Z1670" i="32"/>
  <c r="Z1671" i="32"/>
  <c r="Z1672" i="32"/>
  <c r="Z1673" i="32"/>
  <c r="Z1674" i="32"/>
  <c r="Z1675" i="32"/>
  <c r="Z1676" i="32"/>
  <c r="Z1677" i="32"/>
  <c r="Z1678" i="32"/>
  <c r="Z1679" i="32"/>
  <c r="Z1680" i="32"/>
  <c r="Z1681" i="32"/>
  <c r="Z1682" i="32"/>
  <c r="Z1683" i="32"/>
  <c r="Z1684" i="32"/>
  <c r="Z1685" i="32"/>
  <c r="Z1686" i="32"/>
  <c r="Z1687" i="32"/>
  <c r="Z1688" i="32"/>
  <c r="Z1689" i="32"/>
  <c r="Z1690" i="32"/>
  <c r="Z1691" i="32"/>
  <c r="Z1692" i="32"/>
  <c r="Z1693" i="32"/>
  <c r="Z1694" i="32"/>
  <c r="Z1695" i="32"/>
  <c r="Z1696" i="32"/>
  <c r="Z1697" i="32"/>
  <c r="Z1698" i="32"/>
  <c r="Z1699" i="32"/>
  <c r="Z1700" i="32"/>
  <c r="Z1701" i="32"/>
  <c r="Z1702" i="32"/>
  <c r="Z1703" i="32"/>
  <c r="Z1704" i="32"/>
  <c r="Z1705" i="32"/>
  <c r="Z1706" i="32"/>
  <c r="Z1707" i="32"/>
  <c r="Z1708" i="32"/>
  <c r="Z1709" i="32"/>
  <c r="Z1710" i="32"/>
  <c r="Z1711" i="32"/>
  <c r="Z1712" i="32"/>
  <c r="Z1713" i="32"/>
  <c r="Z1714" i="32"/>
  <c r="Z1715" i="32"/>
  <c r="Z1716" i="32"/>
  <c r="Z1717" i="32"/>
  <c r="Z1718" i="32"/>
  <c r="Z1719" i="32"/>
  <c r="Z1720" i="32"/>
  <c r="Z1721" i="32"/>
  <c r="Z1722" i="32"/>
  <c r="Z1723" i="32"/>
  <c r="Z1724" i="32"/>
  <c r="Z1725" i="32"/>
  <c r="Z1726" i="32"/>
  <c r="Z1727" i="32"/>
  <c r="Z1728" i="32"/>
  <c r="Z1729" i="32"/>
  <c r="Z1730" i="32"/>
  <c r="Z1731" i="32"/>
  <c r="Z1732" i="32"/>
  <c r="Z1733" i="32"/>
  <c r="Z1734" i="32"/>
  <c r="Z1735" i="32"/>
  <c r="Z1736" i="32"/>
  <c r="Z1737" i="32"/>
  <c r="Z1738" i="32"/>
  <c r="Z1739" i="32"/>
  <c r="Z1740" i="32"/>
  <c r="Z1741" i="32"/>
  <c r="Z1742" i="32"/>
  <c r="Z1743" i="32"/>
  <c r="Z1744" i="32"/>
  <c r="Z1745" i="32"/>
  <c r="Z1746" i="32"/>
  <c r="Z1747" i="32"/>
  <c r="Z1748" i="32"/>
  <c r="Z1749" i="32"/>
  <c r="Z1750" i="32"/>
  <c r="Z1751" i="32"/>
  <c r="Z1752" i="32"/>
  <c r="Z1753" i="32"/>
  <c r="Z1754" i="32"/>
  <c r="Z1755" i="32"/>
  <c r="Z1756" i="32"/>
  <c r="Z1757" i="32"/>
  <c r="Z1758" i="32"/>
  <c r="Z1759" i="32"/>
  <c r="Z1760" i="32"/>
  <c r="Z1761" i="32"/>
  <c r="Z1762" i="32"/>
  <c r="Z1763" i="32"/>
  <c r="Z1764" i="32"/>
  <c r="Z1765" i="32"/>
  <c r="Z1766" i="32"/>
  <c r="Z1767" i="32"/>
  <c r="Z1768" i="32"/>
  <c r="Z1769" i="32"/>
  <c r="Z1770" i="32"/>
  <c r="Z1771" i="32"/>
  <c r="Z1772" i="32"/>
  <c r="Z1773" i="32"/>
  <c r="Z1774" i="32"/>
  <c r="Z1775" i="32"/>
  <c r="Z1776" i="32"/>
  <c r="Z1777" i="32"/>
  <c r="Z1778" i="32"/>
  <c r="Z1779" i="32"/>
  <c r="Z1780" i="32"/>
  <c r="Z1781" i="32"/>
  <c r="Z1782" i="32"/>
  <c r="Z1783" i="32"/>
  <c r="Z1784" i="32"/>
  <c r="Z1785" i="32"/>
  <c r="Z1786" i="32"/>
  <c r="Z1787" i="32"/>
  <c r="Z1788" i="32"/>
  <c r="Z1789" i="32"/>
  <c r="Z1790" i="32"/>
  <c r="Z1791" i="32"/>
  <c r="Z1792" i="32"/>
  <c r="Z1793" i="32"/>
  <c r="Z1794" i="32"/>
  <c r="Z1795" i="32"/>
  <c r="Z1796" i="32"/>
  <c r="Z1797" i="32"/>
  <c r="Z1798" i="32"/>
  <c r="Z1799" i="32"/>
  <c r="Z1800" i="32"/>
  <c r="Z1801" i="32"/>
  <c r="Z1802" i="32"/>
  <c r="Z1803" i="32"/>
  <c r="Z1804" i="32"/>
  <c r="Z1805" i="32"/>
  <c r="Z1806" i="32"/>
  <c r="Z1807" i="32"/>
  <c r="Z1808" i="32"/>
  <c r="Z1809" i="32"/>
  <c r="Z1810" i="32"/>
  <c r="Z1811" i="32"/>
  <c r="Z1812" i="32"/>
  <c r="Z1813" i="32"/>
  <c r="Z1814" i="32"/>
  <c r="Z1815" i="32"/>
  <c r="Z1816" i="32"/>
  <c r="Z1817" i="32"/>
  <c r="Z1818" i="32"/>
  <c r="Z1819" i="32"/>
  <c r="Z1820" i="32"/>
  <c r="Z1821" i="32"/>
  <c r="Z1822" i="32"/>
  <c r="Z1823" i="32"/>
  <c r="Z1824" i="32"/>
  <c r="Z1825" i="32"/>
  <c r="Z1826" i="32"/>
  <c r="Z1827" i="32"/>
  <c r="Z1828" i="32"/>
  <c r="Z1829" i="32"/>
  <c r="Z1830" i="32"/>
  <c r="Z1831" i="32"/>
  <c r="Z1832" i="32"/>
  <c r="Z1833" i="32"/>
  <c r="Z1834" i="32"/>
  <c r="Z1835" i="32"/>
  <c r="Z1836" i="32"/>
  <c r="Z1837" i="32"/>
  <c r="Z1838" i="32"/>
  <c r="Z1839" i="32"/>
  <c r="Z1840" i="32"/>
  <c r="Z1841" i="32"/>
  <c r="Z1842" i="32"/>
  <c r="Z1843" i="32"/>
  <c r="Z1844" i="32"/>
  <c r="Z1845" i="32"/>
  <c r="Z1846" i="32"/>
  <c r="Z1847" i="32"/>
  <c r="Z1848" i="32"/>
  <c r="Z1849" i="32"/>
  <c r="Z1850" i="32"/>
  <c r="Z1851" i="32"/>
  <c r="Z1852" i="32"/>
  <c r="Z1853" i="32"/>
  <c r="Z1854" i="32"/>
  <c r="Z1855" i="32"/>
  <c r="Z1856" i="32"/>
  <c r="Z1857" i="32"/>
  <c r="Z1858" i="32"/>
  <c r="Z1859" i="32"/>
  <c r="Z1860" i="32"/>
  <c r="Z1861" i="32"/>
  <c r="Z1862" i="32"/>
  <c r="Z1863" i="32"/>
  <c r="Z1864" i="32"/>
  <c r="Z1865" i="32"/>
  <c r="Z1866" i="32"/>
  <c r="Z1867" i="32"/>
  <c r="Z1868" i="32"/>
  <c r="Z1869" i="32"/>
  <c r="Z1870" i="32"/>
  <c r="Z1871" i="32"/>
  <c r="Z1872" i="32"/>
  <c r="Z1873" i="32"/>
  <c r="Z1874" i="32"/>
  <c r="Z1875" i="32"/>
  <c r="Z1876" i="32"/>
  <c r="Z1877" i="32"/>
  <c r="Z1878" i="32"/>
  <c r="Z1879" i="32"/>
  <c r="Z1880" i="32"/>
  <c r="Z1881" i="32"/>
  <c r="Z1882" i="32"/>
  <c r="Z1883" i="32"/>
  <c r="Z1884" i="32"/>
  <c r="Z1885" i="32"/>
  <c r="Z1886" i="32"/>
  <c r="Z1887" i="32"/>
  <c r="Z1888" i="32"/>
  <c r="Z1889" i="32"/>
  <c r="Z1890" i="32"/>
  <c r="Z1891" i="32"/>
  <c r="Z1892" i="32"/>
  <c r="Z1893" i="32"/>
  <c r="Z1894" i="32"/>
  <c r="Z1895" i="32"/>
  <c r="Z1896" i="32"/>
  <c r="Z1897" i="32"/>
  <c r="Z1898" i="32"/>
  <c r="Z1899" i="32"/>
  <c r="Z1900" i="32"/>
  <c r="Z1901" i="32"/>
  <c r="Z1902" i="32"/>
  <c r="Z1903" i="32"/>
  <c r="Z1904" i="32"/>
  <c r="Z1905" i="32"/>
  <c r="Z1906" i="32"/>
  <c r="Z1907" i="32"/>
  <c r="Z1908" i="32"/>
  <c r="Z1909" i="32"/>
  <c r="Z1910" i="32"/>
  <c r="Z1911" i="32"/>
  <c r="Z1912" i="32"/>
  <c r="Z1913" i="32"/>
  <c r="Z1914" i="32"/>
  <c r="Z1915" i="32"/>
  <c r="Z1916" i="32"/>
  <c r="Z1917" i="32"/>
  <c r="Z1918" i="32"/>
  <c r="Z1919" i="32"/>
  <c r="Z1920" i="32"/>
  <c r="Z1921" i="32"/>
  <c r="Z1922" i="32"/>
  <c r="Z1923" i="32"/>
  <c r="Z1924" i="32"/>
  <c r="Z1925" i="32"/>
  <c r="Z1926" i="32"/>
  <c r="Z1927" i="32"/>
  <c r="Z1928" i="32"/>
  <c r="Z1929" i="32"/>
  <c r="Z1930" i="32"/>
  <c r="Z1931" i="32"/>
  <c r="Z1932" i="32"/>
  <c r="Z1933" i="32"/>
  <c r="Z1934" i="32"/>
  <c r="Z1935" i="32"/>
  <c r="Z1936" i="32"/>
  <c r="Z1937" i="32"/>
  <c r="Z1938" i="32"/>
  <c r="Z1939" i="32"/>
  <c r="Z1940" i="32"/>
  <c r="Z1941" i="32"/>
  <c r="Z1942" i="32"/>
  <c r="Z1943" i="32"/>
  <c r="Z1944" i="32"/>
  <c r="Z1945" i="32"/>
  <c r="Z1946" i="32"/>
  <c r="Z1947" i="32"/>
  <c r="Z1948" i="32"/>
  <c r="Z1949" i="32"/>
  <c r="Z1950" i="32"/>
  <c r="Z1951" i="32"/>
  <c r="Z1952" i="32"/>
  <c r="Z1953" i="32"/>
  <c r="Z1954" i="32"/>
  <c r="Z1955" i="32"/>
  <c r="Z1956" i="32"/>
  <c r="Z1957" i="32"/>
  <c r="Z1958" i="32"/>
  <c r="Z1959" i="32"/>
  <c r="Z1960" i="32"/>
  <c r="Z1961" i="32"/>
  <c r="Z1962" i="32"/>
  <c r="Z1963" i="32"/>
  <c r="Z1964" i="32"/>
  <c r="Z1965" i="32"/>
  <c r="Z1966" i="32"/>
  <c r="Z1967" i="32"/>
  <c r="Z1968" i="32"/>
  <c r="Z1969" i="32"/>
  <c r="Z1970" i="32"/>
  <c r="Z1971" i="32"/>
  <c r="Z1972" i="32"/>
  <c r="Z1973" i="32"/>
  <c r="Z1974" i="32"/>
  <c r="Z1975" i="32"/>
  <c r="Z1976" i="32"/>
  <c r="Z1977" i="32"/>
  <c r="Z1978" i="32"/>
  <c r="Z1979" i="32"/>
  <c r="Z1980" i="32"/>
  <c r="Z1981" i="32"/>
  <c r="Z1982" i="32"/>
  <c r="Z1983" i="32"/>
  <c r="Z1984" i="32"/>
  <c r="Z1985" i="32"/>
  <c r="Z1986" i="32"/>
  <c r="Z1987" i="32"/>
  <c r="Z1988" i="32"/>
  <c r="Z1989" i="32"/>
  <c r="Z1990" i="32"/>
  <c r="Z1991" i="32"/>
  <c r="Z1992" i="32"/>
  <c r="Z1993" i="32"/>
  <c r="Z1994" i="32"/>
  <c r="Z1995" i="32"/>
  <c r="Z1996" i="32"/>
  <c r="Z1997" i="32"/>
  <c r="Z1998" i="32"/>
  <c r="Z1999" i="32"/>
  <c r="Z2000" i="32"/>
  <c r="Z2001" i="32"/>
  <c r="Z2002" i="32"/>
  <c r="Z2003" i="32"/>
  <c r="Z2004" i="32"/>
  <c r="Z2005" i="32"/>
  <c r="Z2006" i="32"/>
  <c r="Z2007" i="32"/>
  <c r="Z2008" i="32"/>
  <c r="Z2009" i="32"/>
  <c r="Z2010" i="32"/>
  <c r="Z2011" i="32"/>
  <c r="Z2012" i="32"/>
  <c r="Z2013" i="32"/>
  <c r="Z2014" i="32"/>
  <c r="Z2015" i="32"/>
  <c r="Z2016" i="32"/>
  <c r="Z2017" i="32"/>
  <c r="Z2018" i="32"/>
  <c r="Z2019" i="32"/>
  <c r="Z2020" i="32"/>
  <c r="Z2021" i="32"/>
  <c r="Z2022" i="32"/>
  <c r="Z2023" i="32"/>
  <c r="Z2024" i="32"/>
  <c r="Z2025" i="32"/>
  <c r="Z2026" i="32"/>
  <c r="Z2027" i="32"/>
  <c r="Z2028" i="32"/>
  <c r="Z2029" i="32"/>
  <c r="Z2030" i="32"/>
  <c r="Z2031" i="32"/>
  <c r="Z2032" i="32"/>
  <c r="Z2033" i="32"/>
  <c r="Z2034" i="32"/>
  <c r="Z2035" i="32"/>
  <c r="Z2036" i="32"/>
  <c r="Z2037" i="32"/>
  <c r="Z2038" i="32"/>
  <c r="Z2039" i="32"/>
  <c r="Z2040" i="32"/>
  <c r="Z2041" i="32"/>
  <c r="Z2042" i="32"/>
  <c r="Z2043" i="32"/>
  <c r="Z2044" i="32"/>
  <c r="Z2045" i="32"/>
  <c r="Z2046" i="32"/>
  <c r="Z2047" i="32"/>
  <c r="Z2048" i="32"/>
  <c r="Z2049" i="32"/>
  <c r="Z2050" i="32"/>
  <c r="Z2051" i="32"/>
  <c r="Z2052" i="32"/>
  <c r="Z2053" i="32"/>
  <c r="Z2054" i="32"/>
  <c r="Z2055" i="32"/>
  <c r="Z2056" i="32"/>
  <c r="Z2057" i="32"/>
  <c r="Z2058" i="32"/>
  <c r="Z2059" i="32"/>
  <c r="Z2060" i="32"/>
  <c r="Z2061" i="32"/>
  <c r="Z2062" i="32"/>
  <c r="Z2063" i="32"/>
  <c r="Z2064" i="32"/>
  <c r="Z2065" i="32"/>
  <c r="Z2066" i="32"/>
  <c r="Z2067" i="32"/>
  <c r="Z2068" i="32"/>
  <c r="Z2069" i="32"/>
  <c r="Z2070" i="32"/>
  <c r="Z2071" i="32"/>
  <c r="Z2072" i="32"/>
  <c r="Z2073" i="32"/>
  <c r="Z2074" i="32"/>
  <c r="Z2075" i="32"/>
  <c r="Z2076" i="32"/>
  <c r="Z2077" i="32"/>
  <c r="Z2078" i="32"/>
  <c r="Z2079" i="32"/>
  <c r="Z2080" i="32"/>
  <c r="Z2081" i="32"/>
  <c r="Z2082" i="32"/>
  <c r="Z2083" i="32"/>
  <c r="Z2084" i="32"/>
  <c r="Z2085" i="32"/>
  <c r="Z2086" i="32"/>
  <c r="Z2087" i="32"/>
  <c r="Z2088" i="32"/>
  <c r="Z2089" i="32"/>
  <c r="Z2090" i="32"/>
  <c r="Z2091" i="32"/>
  <c r="Z2092" i="32"/>
  <c r="Z2093" i="32"/>
  <c r="Z2094" i="32"/>
  <c r="Z2095" i="32"/>
  <c r="Z2096" i="32"/>
  <c r="Z2097" i="32"/>
  <c r="Z2098" i="32"/>
  <c r="Z2099" i="32"/>
  <c r="Z2100" i="32"/>
  <c r="Z2101" i="32"/>
  <c r="Z2102" i="32"/>
  <c r="Z2103" i="32"/>
  <c r="Z2104" i="32"/>
  <c r="Z2105" i="32"/>
  <c r="Z2106" i="32"/>
  <c r="Z2107" i="32"/>
  <c r="Z2108" i="32"/>
  <c r="Z2109" i="32"/>
  <c r="Z2110" i="32"/>
  <c r="Z2111" i="32"/>
  <c r="Z2112" i="32"/>
  <c r="Z2113" i="32"/>
  <c r="Z2114" i="32"/>
  <c r="Z2115" i="32"/>
  <c r="Z2116" i="32"/>
  <c r="Z2117" i="32"/>
  <c r="Z2118" i="32"/>
  <c r="Z2119" i="32"/>
  <c r="Z2120" i="32"/>
  <c r="Z2121" i="32"/>
  <c r="Z2122" i="32"/>
  <c r="Z2123" i="32"/>
  <c r="Z2124" i="32"/>
  <c r="Z2125" i="32"/>
  <c r="Z2126" i="32"/>
  <c r="Z2127" i="32"/>
  <c r="Z2128" i="32"/>
  <c r="Z2129" i="32"/>
  <c r="Z2130" i="32"/>
  <c r="Z2131" i="32"/>
  <c r="Z2132" i="32"/>
  <c r="Z2133" i="32"/>
  <c r="Z2134" i="32"/>
  <c r="Z2135" i="32"/>
  <c r="Z2136" i="32"/>
  <c r="Z2137" i="32"/>
  <c r="Z2138" i="32"/>
  <c r="Z2139" i="32"/>
  <c r="Z2140" i="32"/>
  <c r="Z2141" i="32"/>
  <c r="Z2142" i="32"/>
  <c r="Z2143" i="32"/>
  <c r="Z2144" i="32"/>
  <c r="Z2145" i="32"/>
  <c r="Z2146" i="32"/>
  <c r="Z2147" i="32"/>
  <c r="Z2148" i="32"/>
  <c r="Z2149" i="32"/>
  <c r="Z2150" i="32"/>
  <c r="Z2151" i="32"/>
  <c r="Z2152" i="32"/>
  <c r="Z2153" i="32"/>
  <c r="Z2154" i="32"/>
  <c r="Z2155" i="32"/>
  <c r="Z2156" i="32"/>
  <c r="Z2157" i="32"/>
  <c r="Z2158" i="32"/>
  <c r="Z2159" i="32"/>
  <c r="Z2160" i="32"/>
  <c r="Z2161" i="32"/>
  <c r="Z2162" i="32"/>
  <c r="Z2163" i="32"/>
  <c r="Z2164" i="32"/>
  <c r="Z2165" i="32"/>
  <c r="Z2166" i="32"/>
  <c r="Z2167" i="32"/>
  <c r="Z2168" i="32"/>
  <c r="Z2169" i="32"/>
  <c r="Z2170" i="32"/>
  <c r="Z2171" i="32"/>
  <c r="Z2172" i="32"/>
  <c r="Z2173" i="32"/>
  <c r="Z2174" i="32"/>
  <c r="Z2175" i="32"/>
  <c r="Z2176" i="32"/>
  <c r="Z2177" i="32"/>
  <c r="Z2178" i="32"/>
  <c r="Z2179" i="32"/>
  <c r="Z2180" i="32"/>
  <c r="Z2181" i="32"/>
  <c r="Z2182" i="32"/>
  <c r="Z2183" i="32"/>
  <c r="Z2184" i="32"/>
  <c r="Z2185" i="32"/>
  <c r="Z2186" i="32"/>
  <c r="Z2187" i="32"/>
  <c r="Z2188" i="32"/>
  <c r="Z2189" i="32"/>
  <c r="Z2190" i="32"/>
  <c r="Z2191" i="32"/>
  <c r="Z2192" i="32"/>
  <c r="Z2193" i="32"/>
  <c r="Z2194" i="32"/>
  <c r="Z2195" i="32"/>
  <c r="Z2196" i="32"/>
  <c r="Z2197" i="32"/>
  <c r="Z2198" i="32"/>
  <c r="Z2199" i="32"/>
  <c r="Z2200" i="32"/>
  <c r="Z2201" i="32"/>
  <c r="Z2202" i="32"/>
  <c r="Z2203" i="32"/>
  <c r="Z2204" i="32"/>
  <c r="Z2205" i="32"/>
  <c r="Z2206" i="32"/>
  <c r="Z2207" i="32"/>
  <c r="Z2208" i="32"/>
  <c r="Z2209" i="32"/>
  <c r="Z2210" i="32"/>
  <c r="Z2211" i="32"/>
  <c r="Z2212" i="32"/>
  <c r="Z2213" i="32"/>
  <c r="Z2214" i="32"/>
  <c r="Z2215" i="32"/>
  <c r="Z2216" i="32"/>
  <c r="Z2217" i="32"/>
  <c r="Z2218" i="32"/>
  <c r="Z2219" i="32"/>
  <c r="Z2220" i="32"/>
  <c r="Z2221" i="32"/>
  <c r="Z2222" i="32"/>
  <c r="Z2223" i="32"/>
  <c r="Z2224" i="32"/>
  <c r="Z2225" i="32"/>
  <c r="Z2226" i="32"/>
  <c r="Z2227" i="32"/>
  <c r="Z2228" i="32"/>
  <c r="Z2229" i="32"/>
  <c r="Z2230" i="32"/>
  <c r="Z2231" i="32"/>
  <c r="Z2232" i="32"/>
  <c r="Z2233" i="32"/>
  <c r="Z2234" i="32"/>
  <c r="Z2235" i="32"/>
  <c r="Z2236" i="32"/>
  <c r="Z2237" i="32"/>
  <c r="Z2238" i="32"/>
  <c r="Z2239" i="32"/>
  <c r="Z2240" i="32"/>
  <c r="Z2241" i="32"/>
  <c r="Z2242" i="32"/>
  <c r="Z2243" i="32"/>
  <c r="Z2244" i="32"/>
  <c r="Z2245" i="32"/>
  <c r="Z2246" i="32"/>
  <c r="Z2247" i="32"/>
  <c r="Z2248" i="32"/>
  <c r="Z2249" i="32"/>
  <c r="Z2250" i="32"/>
  <c r="Z2251" i="32"/>
  <c r="Z2252" i="32"/>
  <c r="Z2253" i="32"/>
  <c r="Z2254" i="32"/>
  <c r="Z2255" i="32"/>
  <c r="Z2256" i="32"/>
  <c r="Z2257" i="32"/>
  <c r="Z2258" i="32"/>
  <c r="Z2259" i="32"/>
  <c r="Z2260" i="32"/>
  <c r="Z2261" i="32"/>
  <c r="Z2262" i="32"/>
  <c r="Z2263" i="32"/>
  <c r="Z2264" i="32"/>
  <c r="Z2265" i="32"/>
  <c r="Z2266" i="32"/>
  <c r="Z2267" i="32"/>
  <c r="Z2268" i="32"/>
  <c r="Z2269" i="32"/>
  <c r="Z2270" i="32"/>
  <c r="Z2271" i="32"/>
  <c r="Z2272" i="32"/>
  <c r="Z2273" i="32"/>
  <c r="Z2274" i="32"/>
  <c r="Z2275" i="32"/>
  <c r="Z2276" i="32"/>
  <c r="Z2277" i="32"/>
  <c r="Z2278" i="32"/>
  <c r="Z2279" i="32"/>
  <c r="Z2280" i="32"/>
  <c r="Z2281" i="32"/>
  <c r="Z2282" i="32"/>
  <c r="Z2283" i="32"/>
  <c r="Z2284" i="32"/>
  <c r="Z2285" i="32"/>
  <c r="Z2286" i="32"/>
  <c r="Z2287" i="32"/>
  <c r="Z2288" i="32"/>
  <c r="Z2289" i="32"/>
  <c r="Z2290" i="32"/>
  <c r="Z2291" i="32"/>
  <c r="Z2292" i="32"/>
  <c r="Z2293" i="32"/>
  <c r="Z2294" i="32"/>
  <c r="Z2295" i="32"/>
  <c r="Z2296" i="32"/>
  <c r="Z2297" i="32"/>
  <c r="Z2298" i="32"/>
  <c r="Z2299" i="32"/>
  <c r="Z2300" i="32"/>
  <c r="Z2301" i="32"/>
  <c r="Z2302" i="32"/>
  <c r="Z2303" i="32"/>
  <c r="Z2304" i="32"/>
  <c r="Z2305" i="32"/>
  <c r="Z2306" i="32"/>
  <c r="Z2307" i="32"/>
  <c r="Z2308" i="32"/>
  <c r="Z2309" i="32"/>
  <c r="Z2310" i="32"/>
  <c r="Z2311" i="32"/>
  <c r="Z2312" i="32"/>
  <c r="Z2313" i="32"/>
  <c r="Z2314" i="32"/>
  <c r="Z2315" i="32"/>
  <c r="Z2316" i="32"/>
  <c r="Z2317" i="32"/>
  <c r="Z2318" i="32"/>
  <c r="Z2319" i="32"/>
  <c r="Z2320" i="32"/>
  <c r="Z2321" i="32"/>
  <c r="Z2322" i="32"/>
  <c r="Z2323" i="32"/>
  <c r="Z2324" i="32"/>
  <c r="Z2325" i="32"/>
  <c r="Z2326" i="32"/>
  <c r="Z2327" i="32"/>
  <c r="Z2328" i="32"/>
  <c r="Z2329" i="32"/>
  <c r="Z2330" i="32"/>
  <c r="Z2331" i="32"/>
  <c r="Z2332" i="32"/>
  <c r="Z2333" i="32"/>
  <c r="Z2334" i="32"/>
  <c r="Z2335" i="32"/>
  <c r="Z2336" i="32"/>
  <c r="Z2337" i="32"/>
  <c r="Z2338" i="32"/>
  <c r="Z2339" i="32"/>
  <c r="Z2340" i="32"/>
  <c r="Z2341" i="32"/>
  <c r="Z2342" i="32"/>
  <c r="Z2343" i="32"/>
  <c r="Z2344" i="32"/>
  <c r="Z2345" i="32"/>
  <c r="Z2346" i="32"/>
  <c r="Z2347" i="32"/>
  <c r="Z2348" i="32"/>
  <c r="Z2349" i="32"/>
  <c r="Z2350" i="32"/>
  <c r="Z2351" i="32"/>
  <c r="Z2352" i="32"/>
  <c r="Z2353" i="32"/>
  <c r="Z2354" i="32"/>
  <c r="Z2355" i="32"/>
  <c r="Z2356" i="32"/>
  <c r="Z2357" i="32"/>
  <c r="Z2358" i="32"/>
  <c r="Z2359" i="32"/>
  <c r="Z2360" i="32"/>
  <c r="Z2361" i="32"/>
  <c r="Z2362" i="32"/>
  <c r="Z2363" i="32"/>
  <c r="Z2364" i="32"/>
  <c r="Z2365" i="32"/>
  <c r="Z2366" i="32"/>
  <c r="Z2367" i="32"/>
  <c r="Z2368" i="32"/>
  <c r="Z2369" i="32"/>
  <c r="Z2370" i="32"/>
  <c r="Z2371" i="32"/>
  <c r="Z2372" i="32"/>
  <c r="Z2373" i="32"/>
  <c r="Z2374" i="32"/>
  <c r="Z2375" i="32"/>
  <c r="Z2376" i="32"/>
  <c r="Z2377" i="32"/>
  <c r="Z2378" i="32"/>
  <c r="Z2379" i="32"/>
  <c r="Z2380" i="32"/>
  <c r="Z2381" i="32"/>
  <c r="Z2382" i="32"/>
  <c r="Z2383" i="32"/>
  <c r="Z2384" i="32"/>
  <c r="Z2385" i="32"/>
  <c r="Z2387" i="32"/>
  <c r="Z2388" i="32"/>
  <c r="Z2389" i="32"/>
  <c r="Z2390" i="32"/>
  <c r="Z2391" i="32"/>
  <c r="Z2392" i="32"/>
  <c r="Z2393" i="32"/>
  <c r="Z2394" i="32"/>
  <c r="Z2395" i="32"/>
  <c r="Z2396" i="32"/>
  <c r="Z2397" i="32"/>
  <c r="Z2398" i="32"/>
  <c r="Z2399" i="32"/>
  <c r="Z2400" i="32"/>
  <c r="Z2401" i="32"/>
  <c r="Z2402" i="32"/>
  <c r="Z2403" i="32"/>
  <c r="Z2404" i="32"/>
  <c r="Z2405" i="32"/>
  <c r="Z2406" i="32"/>
  <c r="Z2407" i="32"/>
  <c r="Z2408" i="32"/>
  <c r="Z2409" i="32"/>
  <c r="Z2410" i="32"/>
  <c r="Z2411" i="32"/>
  <c r="Z2412" i="32"/>
  <c r="Z2413" i="32"/>
  <c r="Z2414" i="32"/>
  <c r="Z2415" i="32"/>
  <c r="Z2416" i="32"/>
  <c r="Z2417" i="32"/>
  <c r="Z2418" i="32"/>
  <c r="Z2419" i="32"/>
  <c r="Z2420" i="32"/>
  <c r="Z2421" i="32"/>
  <c r="Z2422" i="32"/>
  <c r="Z2423" i="32"/>
  <c r="Z2424" i="32"/>
  <c r="Z2425" i="32"/>
  <c r="Z2426" i="32"/>
  <c r="Z2427" i="32"/>
  <c r="Z2428" i="32"/>
  <c r="Z2429" i="32"/>
  <c r="Z2430" i="32"/>
  <c r="Z2431" i="32"/>
  <c r="Z2432" i="32"/>
  <c r="Z2433" i="32"/>
  <c r="Z2434" i="32"/>
  <c r="Z2435" i="32"/>
  <c r="Z2436" i="32"/>
  <c r="Z2437" i="32"/>
  <c r="Z2438" i="32"/>
  <c r="Z2439" i="32"/>
  <c r="Z2440" i="32"/>
  <c r="Z2441" i="32"/>
  <c r="Z2442" i="32"/>
  <c r="Z2443" i="32"/>
  <c r="Z2444" i="32"/>
  <c r="Z2445" i="32"/>
  <c r="Z2446" i="32"/>
  <c r="Z2447" i="32"/>
  <c r="Z2448" i="32"/>
  <c r="Z2449" i="32"/>
  <c r="Z2450" i="32"/>
  <c r="Z2451" i="32"/>
  <c r="Z2452" i="32"/>
  <c r="Z2453" i="32"/>
  <c r="Z2454" i="32"/>
  <c r="Z2455" i="32"/>
  <c r="Z2456" i="32"/>
  <c r="Z2457" i="32"/>
  <c r="Z2458" i="32"/>
  <c r="Z2459" i="32"/>
  <c r="Z2460" i="32"/>
  <c r="Z2461" i="32"/>
  <c r="Z2462" i="32"/>
  <c r="Z2463" i="32"/>
  <c r="Z2464" i="32"/>
  <c r="Z2465" i="32"/>
  <c r="Z2466" i="32"/>
  <c r="Z2467" i="32"/>
  <c r="Z2468" i="32"/>
  <c r="Z2469" i="32"/>
  <c r="Z2470" i="32"/>
  <c r="Z2471" i="32"/>
  <c r="Z2472" i="32"/>
  <c r="Z2473" i="32"/>
  <c r="Z2474" i="32"/>
  <c r="Z2475" i="32"/>
  <c r="Z2476" i="32"/>
  <c r="Z2477" i="32"/>
  <c r="Z2478" i="32"/>
  <c r="Z2479" i="32"/>
  <c r="Z2480" i="32"/>
  <c r="Z2481" i="32"/>
  <c r="Z2482" i="32"/>
  <c r="Z2483" i="32"/>
  <c r="Z2484" i="32"/>
  <c r="Z2485" i="32"/>
  <c r="Z2486" i="32"/>
  <c r="Z2487" i="32"/>
  <c r="Z2488" i="32"/>
  <c r="Z2489" i="32"/>
  <c r="Z2490" i="32"/>
  <c r="Z2491" i="32"/>
  <c r="Z2492" i="32"/>
  <c r="Z2493" i="32"/>
  <c r="Z2494" i="32"/>
  <c r="Z2495" i="32"/>
  <c r="Z2496" i="32"/>
  <c r="Z2497" i="32"/>
  <c r="Z2498" i="32"/>
  <c r="Z2499" i="32"/>
  <c r="Z2500" i="32"/>
  <c r="Z2501" i="32"/>
  <c r="Z2502" i="32"/>
  <c r="Z2503" i="32"/>
  <c r="Z2504" i="32"/>
  <c r="Z2505" i="32"/>
  <c r="Z2506" i="32"/>
  <c r="Z2507" i="32"/>
  <c r="Z2508" i="32"/>
  <c r="Z2509" i="32"/>
  <c r="Z2510" i="32"/>
  <c r="Z2511" i="32"/>
  <c r="Z2512" i="32"/>
  <c r="Z2513" i="32"/>
  <c r="Z2514" i="32"/>
  <c r="Z2515" i="32"/>
  <c r="Z2516" i="32"/>
  <c r="Z2517" i="32"/>
  <c r="Z2518" i="32"/>
  <c r="Z2519" i="32"/>
  <c r="Z2520" i="32"/>
  <c r="Z2521" i="32"/>
  <c r="Z2522" i="32"/>
  <c r="Z2523" i="32"/>
  <c r="Z2524" i="32"/>
  <c r="Z2525" i="32"/>
  <c r="Z2526" i="32"/>
  <c r="Z2527" i="32"/>
  <c r="Z2528" i="32"/>
  <c r="Z2529" i="32"/>
  <c r="Z2530" i="32"/>
  <c r="Z2531" i="32"/>
  <c r="Z2532" i="32"/>
  <c r="Z2533" i="32"/>
  <c r="Z2534" i="32"/>
  <c r="Z2535" i="32"/>
  <c r="Z2536" i="32"/>
  <c r="Z2537" i="32"/>
  <c r="Z2538" i="32"/>
  <c r="Z2539" i="32"/>
  <c r="Z2540" i="32"/>
  <c r="Z2541" i="32"/>
  <c r="Z2542" i="32"/>
  <c r="Z2543" i="32"/>
  <c r="Z2544" i="32"/>
  <c r="Z2545" i="32"/>
  <c r="Z2546" i="32"/>
  <c r="Z2547" i="32"/>
  <c r="Z2548" i="32"/>
  <c r="Z2549" i="32"/>
  <c r="Z2550" i="32"/>
  <c r="Z2551" i="32"/>
  <c r="Z2552" i="32"/>
  <c r="Z2553" i="32"/>
  <c r="Z2554" i="32"/>
  <c r="Z2555" i="32"/>
  <c r="Z2556" i="32"/>
  <c r="Z2557" i="32"/>
  <c r="Z2558" i="32"/>
  <c r="Z2559" i="32"/>
  <c r="Z2560" i="32"/>
  <c r="Z2561" i="32"/>
  <c r="Z2562" i="32"/>
  <c r="Z2563" i="32"/>
  <c r="Z2564" i="32"/>
  <c r="Z2565" i="32"/>
  <c r="Z2566" i="32"/>
  <c r="Z2567" i="32"/>
  <c r="Z2568" i="32"/>
  <c r="Z2569" i="32"/>
  <c r="Z2570" i="32"/>
  <c r="Z2571" i="32"/>
  <c r="Z2572" i="32"/>
  <c r="Z2573" i="32"/>
  <c r="Z2574" i="32"/>
  <c r="Z2575" i="32"/>
  <c r="Z2576" i="32"/>
  <c r="Z2577" i="32"/>
  <c r="Z2578" i="32"/>
  <c r="Z2579" i="32"/>
  <c r="Z2580" i="32"/>
  <c r="Z2581" i="32"/>
  <c r="Z2582" i="32"/>
  <c r="Z2583" i="32"/>
  <c r="Z2584" i="32"/>
  <c r="Z2585" i="32"/>
  <c r="Z2586" i="32"/>
  <c r="Z2587" i="32"/>
  <c r="Z2588" i="32"/>
  <c r="Z2589" i="32"/>
  <c r="Z2590" i="32"/>
  <c r="Z2591" i="32"/>
  <c r="Z2592" i="32"/>
  <c r="Z2593" i="32"/>
  <c r="Z2594" i="32"/>
  <c r="Z2595" i="32"/>
  <c r="Z2596" i="32"/>
  <c r="Z2597" i="32"/>
  <c r="Z2598" i="32"/>
  <c r="Z2599" i="32"/>
  <c r="Z2600" i="32"/>
  <c r="Z2601" i="32"/>
  <c r="Z2602" i="32"/>
  <c r="Z2603" i="32"/>
  <c r="Z2604" i="32"/>
  <c r="Z2605" i="32"/>
  <c r="Z2606" i="32"/>
  <c r="Z2607" i="32"/>
  <c r="Z2608" i="32"/>
  <c r="Z2609" i="32"/>
  <c r="Z2610" i="32"/>
  <c r="Z2611" i="32"/>
  <c r="Z2612" i="32"/>
  <c r="Z2613" i="32"/>
  <c r="Z2614" i="32"/>
  <c r="Z2615" i="32"/>
  <c r="Z2616" i="32"/>
  <c r="Z2617" i="32"/>
  <c r="Z2618" i="32"/>
  <c r="Z2619" i="32"/>
  <c r="Z2620" i="32"/>
  <c r="Z2621" i="32"/>
  <c r="Z2622" i="32"/>
  <c r="Z2623" i="32"/>
  <c r="Z2624" i="32"/>
  <c r="Z2625" i="32"/>
  <c r="Z2626" i="32"/>
  <c r="Z2627" i="32"/>
  <c r="Z2628" i="32"/>
  <c r="Z2629" i="32"/>
  <c r="Z2630" i="32"/>
  <c r="Z2631" i="32"/>
  <c r="Z2632" i="32"/>
  <c r="Z2633" i="32"/>
  <c r="Z2634" i="32"/>
  <c r="Z2635" i="32"/>
  <c r="Z2636" i="32"/>
  <c r="Z2637" i="32"/>
  <c r="Z2638" i="32"/>
  <c r="Z2639" i="32"/>
  <c r="Z2640" i="32"/>
  <c r="Z2641" i="32"/>
  <c r="Z2642" i="32"/>
  <c r="Z2643" i="32"/>
  <c r="Z2644" i="32"/>
  <c r="Z2645" i="32"/>
  <c r="Z2646" i="32"/>
  <c r="Z2647" i="32"/>
  <c r="Z2648" i="32"/>
  <c r="Z2649" i="32"/>
  <c r="Z2650" i="32"/>
  <c r="Z2651" i="32"/>
  <c r="Z2652" i="32"/>
  <c r="Z2653" i="32"/>
  <c r="Z2654" i="32"/>
  <c r="Z2655" i="32"/>
  <c r="Z2656" i="32"/>
  <c r="Z2657" i="32"/>
  <c r="Z2658" i="32"/>
  <c r="Z2659" i="32"/>
  <c r="Z2660" i="32"/>
  <c r="Z2661" i="32"/>
  <c r="Z2662" i="32"/>
  <c r="Z2663" i="32"/>
  <c r="Z2664" i="32"/>
  <c r="Z2665" i="32"/>
  <c r="Z2666" i="32"/>
  <c r="Z2667" i="32"/>
  <c r="Z2668" i="32"/>
  <c r="Z2669" i="32"/>
  <c r="Z2670" i="32"/>
  <c r="Z2671" i="32"/>
  <c r="Z2672" i="32"/>
  <c r="Z2673" i="32"/>
  <c r="Z2674" i="32"/>
  <c r="Z2675" i="32"/>
  <c r="Z2676" i="32"/>
  <c r="Z2677" i="32"/>
  <c r="Z2678" i="32"/>
  <c r="Z2679" i="32"/>
  <c r="Z2680" i="32"/>
  <c r="Z2681" i="32"/>
  <c r="Z2682" i="32"/>
  <c r="Z2683" i="32"/>
  <c r="Z2684" i="32"/>
  <c r="Z2685" i="32"/>
  <c r="Z2686" i="32"/>
  <c r="Z2687" i="32"/>
  <c r="Z2688" i="32"/>
  <c r="Z2689" i="32"/>
  <c r="Z2690" i="32"/>
  <c r="Z2691" i="32"/>
  <c r="Z2692" i="32"/>
  <c r="Z2693" i="32"/>
  <c r="Z2694" i="32"/>
  <c r="Z2695" i="32"/>
  <c r="Z2696" i="32"/>
  <c r="Z2697" i="32"/>
  <c r="Z2698" i="32"/>
  <c r="Z2699" i="32"/>
  <c r="Z2700" i="32"/>
  <c r="Z2701" i="32"/>
  <c r="Z2702" i="32"/>
  <c r="Z2703" i="32"/>
  <c r="Z2704" i="32"/>
  <c r="Z2705" i="32"/>
  <c r="Z2706" i="32"/>
  <c r="Z2707" i="32"/>
  <c r="Z2708" i="32"/>
  <c r="Z2709" i="32"/>
  <c r="Z2710" i="32"/>
  <c r="Z2711" i="32"/>
  <c r="Z2712" i="32"/>
  <c r="Z2713" i="32"/>
  <c r="Z2714" i="32"/>
  <c r="Z2715" i="32"/>
  <c r="Z2716" i="32"/>
  <c r="Z2717" i="32"/>
  <c r="Z2718" i="32"/>
  <c r="Z2719" i="32"/>
  <c r="Z2720" i="32"/>
  <c r="Z2721" i="32"/>
  <c r="Z2722" i="32"/>
  <c r="Z2723" i="32"/>
  <c r="Z2724" i="32"/>
  <c r="Z2725" i="32"/>
  <c r="Z2726" i="32"/>
  <c r="Z2727" i="32"/>
  <c r="Z2728" i="32"/>
  <c r="Z2729" i="32"/>
  <c r="Z2730" i="32"/>
  <c r="Z2731" i="32"/>
  <c r="Z2732" i="32"/>
  <c r="Z2733" i="32"/>
  <c r="Z2734" i="32"/>
  <c r="Z2735" i="32"/>
  <c r="Z2736" i="32"/>
  <c r="Z2737" i="32"/>
  <c r="Z2738" i="32"/>
  <c r="Z2739" i="32"/>
  <c r="Z2740" i="32"/>
  <c r="Z2741" i="32"/>
  <c r="Z2742" i="32"/>
  <c r="Z2743" i="32"/>
  <c r="Z2744" i="32"/>
  <c r="Z2745" i="32"/>
  <c r="Z2746" i="32"/>
  <c r="Z2747" i="32"/>
  <c r="Z2748" i="32"/>
  <c r="Z2749" i="32"/>
  <c r="Z2750" i="32"/>
  <c r="Z2751" i="32"/>
  <c r="Z2752" i="32"/>
  <c r="Z2753" i="32"/>
  <c r="Z2754" i="32"/>
  <c r="Z2755" i="32"/>
  <c r="Z2756" i="32"/>
  <c r="Z2757" i="32"/>
  <c r="Z2758" i="32"/>
  <c r="Z2759" i="32"/>
  <c r="Z2760" i="32"/>
  <c r="Z2761" i="32"/>
  <c r="Z2762" i="32"/>
  <c r="Z2763" i="32"/>
  <c r="Z2764" i="32"/>
  <c r="Z2765" i="32"/>
  <c r="Z2766" i="32"/>
  <c r="Z2767" i="32"/>
  <c r="Z2768" i="32"/>
  <c r="Z2769" i="32"/>
  <c r="Z2770" i="32"/>
  <c r="Z2771" i="32"/>
  <c r="Z2772" i="32"/>
  <c r="Z2773" i="32"/>
  <c r="Z2774" i="32"/>
  <c r="Z2775" i="32"/>
  <c r="Z2776" i="32"/>
  <c r="Z2777" i="32"/>
  <c r="Z2778" i="32"/>
  <c r="Z2779" i="32"/>
  <c r="Z2780" i="32"/>
  <c r="Z2781" i="32"/>
  <c r="Z2782" i="32"/>
  <c r="Z2783" i="32"/>
  <c r="Z2784" i="32"/>
  <c r="Z2785" i="32"/>
  <c r="Z2786" i="32"/>
  <c r="Z2787" i="32"/>
  <c r="Z2788" i="32"/>
  <c r="Z2789" i="32"/>
  <c r="Z2790" i="32"/>
  <c r="Z2791" i="32"/>
  <c r="Z2792" i="32"/>
  <c r="Z2793" i="32"/>
  <c r="Z2794" i="32"/>
  <c r="Z2795" i="32"/>
  <c r="Z2796" i="32"/>
  <c r="Z2797" i="32"/>
  <c r="Z2798" i="32"/>
  <c r="Z2799" i="32"/>
  <c r="Z2800" i="32"/>
  <c r="Z2801" i="32"/>
  <c r="Z2802" i="32"/>
  <c r="Z2803" i="32"/>
  <c r="Z2804" i="32"/>
  <c r="Z2805" i="32"/>
  <c r="Z2806" i="32"/>
  <c r="Z2807" i="32"/>
  <c r="Z2808" i="32"/>
  <c r="Z2809" i="32"/>
  <c r="Z2810" i="32"/>
  <c r="Z2811" i="32"/>
  <c r="Z2812" i="32"/>
  <c r="Z2813" i="32"/>
  <c r="Z2814" i="32"/>
  <c r="Z2815" i="32"/>
  <c r="Z2816" i="32"/>
  <c r="Z2817" i="32"/>
  <c r="Z2818" i="32"/>
  <c r="Z2819" i="32"/>
  <c r="Z2820" i="32"/>
  <c r="Z2821" i="32"/>
  <c r="Z2822" i="32"/>
  <c r="Z2823" i="32"/>
  <c r="Z2824" i="32"/>
  <c r="Z2825" i="32"/>
  <c r="Z2826" i="32"/>
  <c r="Z2827" i="32"/>
  <c r="Z2828" i="32"/>
  <c r="Z2829" i="32"/>
  <c r="Z2830" i="32"/>
  <c r="Z2831" i="32"/>
  <c r="Z2832" i="32"/>
  <c r="Z2833" i="32"/>
  <c r="Z2834" i="32"/>
  <c r="Z2835" i="32"/>
  <c r="Z2836" i="32"/>
  <c r="Z2837" i="32"/>
  <c r="Z2838" i="32"/>
  <c r="Z2839" i="32"/>
  <c r="Z2840" i="32"/>
  <c r="Z2841" i="32"/>
  <c r="Z2842" i="32"/>
  <c r="Z2843" i="32"/>
  <c r="Z2844" i="32"/>
  <c r="Z2845" i="32"/>
  <c r="Z2846" i="32"/>
  <c r="Z2847" i="32"/>
  <c r="Z2848" i="32"/>
  <c r="Z2849" i="32"/>
  <c r="Z2850" i="32"/>
  <c r="Z2851" i="32"/>
  <c r="Z2852" i="32"/>
  <c r="Z2853" i="32"/>
  <c r="Z2854" i="32"/>
  <c r="Z2855" i="32"/>
  <c r="Z2856" i="32"/>
  <c r="Z2857" i="32"/>
  <c r="Z2858" i="32"/>
  <c r="Z2859" i="32"/>
  <c r="Z2860" i="32"/>
  <c r="Z2861" i="32"/>
  <c r="Z2862" i="32"/>
  <c r="Z2863" i="32"/>
  <c r="Z2864" i="32"/>
  <c r="Z2865" i="32"/>
  <c r="Z2866" i="32"/>
  <c r="Z2867" i="32"/>
  <c r="Z2868" i="32"/>
  <c r="Z2869" i="32"/>
  <c r="Z2870" i="32"/>
  <c r="Z2871" i="32"/>
  <c r="Z2872" i="32"/>
  <c r="Z2873" i="32"/>
  <c r="Z2874" i="32"/>
  <c r="Z2875" i="32"/>
  <c r="Z2876" i="32"/>
  <c r="Z2877" i="32"/>
  <c r="Z2878" i="32"/>
  <c r="Z2879" i="32"/>
  <c r="Z2880" i="32"/>
  <c r="Z2881" i="32"/>
  <c r="Z2882" i="32"/>
  <c r="Z2883" i="32"/>
  <c r="Z2884" i="32"/>
  <c r="Z2885" i="32"/>
  <c r="Z2886" i="32"/>
  <c r="Z2887" i="32"/>
  <c r="Z2888" i="32"/>
  <c r="Z2889" i="32"/>
  <c r="Z2890" i="32"/>
  <c r="Z2891" i="32"/>
  <c r="Z2892" i="32"/>
  <c r="Z2893" i="32"/>
  <c r="Z2894" i="32"/>
  <c r="Z2895" i="32"/>
  <c r="Z2896" i="32"/>
  <c r="Z2897" i="32"/>
  <c r="Z2898" i="32"/>
  <c r="Z2899" i="32"/>
  <c r="Z2900" i="32"/>
  <c r="Z2901" i="32"/>
  <c r="Z2902" i="32"/>
  <c r="Z2903" i="32"/>
  <c r="Z2904" i="32"/>
  <c r="Z2905" i="32"/>
  <c r="Z2906" i="32"/>
  <c r="Z2907" i="32"/>
  <c r="Z2908" i="32"/>
  <c r="Z2909" i="32"/>
  <c r="Z2910" i="32"/>
  <c r="Z2911" i="32"/>
  <c r="Z2912" i="32"/>
  <c r="Z2913" i="32"/>
  <c r="Z2914" i="32"/>
  <c r="Z2915" i="32"/>
  <c r="Z2916" i="32"/>
  <c r="Z2917" i="32"/>
  <c r="Z2918" i="32"/>
  <c r="Z2919" i="32"/>
  <c r="Z2920" i="32"/>
  <c r="Z2921" i="32"/>
  <c r="Z2922" i="32"/>
  <c r="Z2923" i="32"/>
  <c r="Z2924" i="32"/>
  <c r="Z2925" i="32"/>
  <c r="Z2926" i="32"/>
  <c r="Z2927" i="32"/>
  <c r="Z2928" i="32"/>
  <c r="Z2929" i="32"/>
  <c r="Z2930" i="32"/>
  <c r="Z2931" i="32"/>
  <c r="Z2932" i="32"/>
  <c r="Z2933" i="32"/>
  <c r="Z2934" i="32"/>
  <c r="Z2935" i="32"/>
  <c r="Z2936" i="32"/>
  <c r="Z2937" i="32"/>
  <c r="Z2938" i="32"/>
  <c r="Z2939" i="32"/>
  <c r="Z2940" i="32"/>
  <c r="Z2941" i="32"/>
  <c r="Z2942" i="32"/>
  <c r="Z2943" i="32"/>
  <c r="Z2944" i="32"/>
  <c r="Z2945" i="32"/>
  <c r="Z2946" i="32"/>
  <c r="Z2947" i="32"/>
  <c r="Z2948" i="32"/>
  <c r="Z2949" i="32"/>
  <c r="Z2950" i="32"/>
  <c r="Z2951" i="32"/>
  <c r="Z2952" i="32"/>
  <c r="Z2953" i="32"/>
  <c r="Z2954" i="32"/>
  <c r="Z2955" i="32"/>
  <c r="Z2956" i="32"/>
  <c r="Z2957" i="32"/>
  <c r="Z2958" i="32"/>
  <c r="Z2959" i="32"/>
  <c r="Z2960" i="32"/>
  <c r="Z2961" i="32"/>
  <c r="Z2962" i="32"/>
  <c r="Z2963" i="32"/>
  <c r="Z2964" i="32"/>
  <c r="Z2965" i="32"/>
  <c r="Z2966" i="32"/>
  <c r="Z2967" i="32"/>
  <c r="Z2968" i="32"/>
  <c r="Z2969" i="32"/>
  <c r="Z2970" i="32"/>
  <c r="Z2971" i="32"/>
  <c r="Z2972" i="32"/>
  <c r="Z2973" i="32"/>
  <c r="Z2974" i="32"/>
  <c r="Z2975" i="32"/>
  <c r="Z2976" i="32"/>
  <c r="Z2977" i="32"/>
  <c r="Z2978" i="32"/>
  <c r="Z2979" i="32"/>
  <c r="Z2980" i="32"/>
  <c r="Z2981" i="32"/>
  <c r="Z2982" i="32"/>
  <c r="Z2983" i="32"/>
  <c r="Z2984" i="32"/>
  <c r="Z2985" i="32"/>
  <c r="Z2986" i="32"/>
  <c r="Z2987" i="32"/>
  <c r="Z2988" i="32"/>
  <c r="Z2989" i="32"/>
  <c r="Z2990" i="32"/>
  <c r="Z2991" i="32"/>
  <c r="Z2992" i="32"/>
  <c r="Z2993" i="32"/>
  <c r="Z2994" i="32"/>
  <c r="Z2995" i="32"/>
  <c r="Z2996" i="32"/>
  <c r="Z2997" i="32"/>
  <c r="Z2998" i="32"/>
  <c r="Z2999" i="32"/>
  <c r="Z3000" i="32"/>
  <c r="Z3001" i="32"/>
  <c r="Z3002" i="32"/>
  <c r="Z3003" i="32"/>
  <c r="Z3004" i="32"/>
  <c r="Z3005" i="32"/>
  <c r="Z3006" i="32"/>
  <c r="Z3007" i="32"/>
  <c r="Z3008" i="32"/>
  <c r="Z3009" i="32"/>
  <c r="Z3010" i="32"/>
  <c r="Z3011" i="32"/>
  <c r="Z3012" i="32"/>
  <c r="Z3013" i="32"/>
  <c r="Z3014" i="32"/>
  <c r="Z3015" i="32"/>
  <c r="Z3016" i="32"/>
  <c r="Z3017" i="32"/>
  <c r="Z3018" i="32"/>
  <c r="Z3019" i="32"/>
  <c r="Z3020" i="32"/>
  <c r="Z3021" i="32"/>
  <c r="Z3022" i="32"/>
  <c r="Z3023" i="32"/>
  <c r="Z3024" i="32"/>
  <c r="Z3025" i="32"/>
  <c r="Z3026" i="32"/>
  <c r="Z3027" i="32"/>
  <c r="Z3028" i="32"/>
  <c r="Z3029" i="32"/>
  <c r="Z3030" i="32"/>
  <c r="Z3031" i="32"/>
  <c r="Z3032" i="32"/>
  <c r="Z3033" i="32"/>
  <c r="Z3034" i="32"/>
  <c r="Z3035" i="32"/>
  <c r="Z3036" i="32"/>
  <c r="Z3037" i="32"/>
  <c r="Z3038" i="32"/>
  <c r="Z3039" i="32"/>
  <c r="Z3040" i="32"/>
  <c r="Z3041" i="32"/>
  <c r="Z3042" i="32"/>
  <c r="Z3043" i="32"/>
  <c r="Z3044" i="32"/>
  <c r="Z3045" i="32"/>
  <c r="Z3046" i="32"/>
  <c r="Z3047" i="32"/>
  <c r="Z3048" i="32"/>
  <c r="Z3049" i="32"/>
  <c r="Z3050" i="32"/>
  <c r="Z3051" i="32"/>
  <c r="Z3052" i="32"/>
  <c r="Z3053" i="32"/>
  <c r="Z3054" i="32"/>
  <c r="Z3055" i="32"/>
  <c r="Z3056" i="32"/>
  <c r="Z3057" i="32"/>
  <c r="Z3058" i="32"/>
  <c r="Z3059" i="32"/>
  <c r="Z3060" i="32"/>
  <c r="Z3061" i="32"/>
  <c r="Z3062" i="32"/>
  <c r="Z3063" i="32"/>
  <c r="Z3064" i="32"/>
  <c r="Z3065" i="32"/>
  <c r="Z3066" i="32"/>
  <c r="Z3067" i="32"/>
  <c r="Z3068" i="32"/>
  <c r="Z3069" i="32"/>
  <c r="Z3070" i="32"/>
  <c r="Z3071" i="32"/>
  <c r="Z3072" i="32"/>
  <c r="Z3073" i="32"/>
  <c r="Z3074" i="32"/>
  <c r="Z3075" i="32"/>
  <c r="Z3076" i="32"/>
  <c r="Z3077" i="32"/>
  <c r="Z3078" i="32"/>
  <c r="Z3079" i="32"/>
  <c r="Z3080" i="32"/>
  <c r="Z3081" i="32"/>
  <c r="Z3082" i="32"/>
  <c r="Z3083" i="32"/>
  <c r="Z3084" i="32"/>
  <c r="Z3" i="32"/>
  <c r="W2890" i="32"/>
  <c r="W2891" i="32"/>
  <c r="W2892" i="32"/>
  <c r="W2893" i="32"/>
  <c r="W2894" i="32"/>
  <c r="W2895" i="32"/>
  <c r="W2896" i="32"/>
  <c r="W2897" i="32"/>
  <c r="W2898" i="32"/>
  <c r="W2899" i="32"/>
  <c r="W2900" i="32"/>
  <c r="W2901" i="32"/>
  <c r="W2902" i="32"/>
  <c r="W2903" i="32"/>
  <c r="W2904" i="32"/>
  <c r="W2905" i="32"/>
  <c r="W2906" i="32"/>
  <c r="W2907" i="32"/>
  <c r="W2908" i="32"/>
  <c r="W2909" i="32"/>
  <c r="W2910" i="32"/>
  <c r="W2911" i="32"/>
  <c r="W2912" i="32"/>
  <c r="W2913" i="32"/>
  <c r="W2914" i="32"/>
  <c r="W2915" i="32"/>
  <c r="W2916" i="32"/>
  <c r="W2917" i="32"/>
  <c r="W2918" i="32"/>
  <c r="W2919" i="32"/>
  <c r="W2920" i="32"/>
  <c r="W2921" i="32"/>
  <c r="W2922" i="32"/>
  <c r="W2923" i="32"/>
  <c r="W2924" i="32"/>
  <c r="W2925" i="32"/>
  <c r="W2926" i="32"/>
  <c r="W2927" i="32"/>
  <c r="W2928" i="32"/>
  <c r="W2929" i="32"/>
  <c r="W2930" i="32"/>
  <c r="W2931" i="32"/>
  <c r="W2932" i="32"/>
  <c r="W2933" i="32"/>
  <c r="W2934" i="32"/>
  <c r="W2935" i="32"/>
  <c r="W2936" i="32"/>
  <c r="W2937" i="32"/>
  <c r="W2938" i="32"/>
  <c r="W2939" i="32"/>
  <c r="W2940" i="32"/>
  <c r="W2941" i="32"/>
  <c r="W2942" i="32"/>
  <c r="W2943" i="32"/>
  <c r="W2944" i="32"/>
  <c r="W2945" i="32"/>
  <c r="W2946" i="32"/>
  <c r="W2947" i="32"/>
  <c r="W2948" i="32"/>
  <c r="W2949" i="32"/>
  <c r="W2950" i="32"/>
  <c r="W2951" i="32"/>
  <c r="W2952" i="32"/>
  <c r="W2953" i="32"/>
  <c r="W2954" i="32"/>
  <c r="W2955" i="32"/>
  <c r="W2956" i="32"/>
  <c r="W2957" i="32"/>
  <c r="W2958" i="32"/>
  <c r="W2959" i="32"/>
  <c r="W2960" i="32"/>
  <c r="W2961" i="32"/>
  <c r="W2962" i="32"/>
  <c r="W2963" i="32"/>
  <c r="W2964" i="32"/>
  <c r="W2965" i="32"/>
  <c r="W2966" i="32"/>
  <c r="W2967" i="32"/>
  <c r="W2968" i="32"/>
  <c r="W2969" i="32"/>
  <c r="W2970" i="32"/>
  <c r="W2971" i="32"/>
  <c r="W2972" i="32"/>
  <c r="W2973" i="32"/>
  <c r="W2974" i="32"/>
  <c r="W2975" i="32"/>
  <c r="W2976" i="32"/>
  <c r="W2977" i="32"/>
  <c r="W2978" i="32"/>
  <c r="W2979" i="32"/>
  <c r="W2980" i="32"/>
  <c r="W2981" i="32"/>
  <c r="W2982" i="32"/>
  <c r="W2983" i="32"/>
  <c r="W2984" i="32"/>
  <c r="W2985" i="32"/>
  <c r="W2986" i="32"/>
  <c r="W2987" i="32"/>
  <c r="W2988" i="32"/>
  <c r="W2989" i="32"/>
  <c r="W2990" i="32"/>
  <c r="W2991" i="32"/>
  <c r="W2992" i="32"/>
  <c r="W2993" i="32"/>
  <c r="W2994" i="32"/>
  <c r="W2995" i="32"/>
  <c r="W2996" i="32"/>
  <c r="W2997" i="32"/>
  <c r="W2998" i="32"/>
  <c r="W2999" i="32"/>
  <c r="W3000" i="32"/>
  <c r="W3001" i="32"/>
  <c r="W3002" i="32"/>
  <c r="W3003" i="32"/>
  <c r="W3004" i="32"/>
  <c r="W3005" i="32"/>
  <c r="W3006" i="32"/>
  <c r="W3007" i="32"/>
  <c r="W3008" i="32"/>
  <c r="W3009" i="32"/>
  <c r="W3010" i="32"/>
  <c r="W3011" i="32"/>
  <c r="W3012" i="32"/>
  <c r="W3013" i="32"/>
  <c r="W3014" i="32"/>
  <c r="W3015" i="32"/>
  <c r="W3016" i="32"/>
  <c r="W3017" i="32"/>
  <c r="W3018" i="32"/>
  <c r="W3019" i="32"/>
  <c r="W3020" i="32"/>
  <c r="W3021" i="32"/>
  <c r="W3022" i="32"/>
  <c r="W3023" i="32"/>
  <c r="W3024" i="32"/>
  <c r="W3025" i="32"/>
  <c r="W3026" i="32"/>
  <c r="W3027" i="32"/>
  <c r="W3028" i="32"/>
  <c r="W3029" i="32"/>
  <c r="W3030" i="32"/>
  <c r="W3031" i="32"/>
  <c r="W3032" i="32"/>
  <c r="W3033" i="32"/>
  <c r="W3034" i="32"/>
  <c r="W3035" i="32"/>
  <c r="W3036" i="32"/>
  <c r="W3037" i="32"/>
  <c r="W3038" i="32"/>
  <c r="W3039" i="32"/>
  <c r="W3040" i="32"/>
  <c r="W3041" i="32"/>
  <c r="W3042" i="32"/>
  <c r="W3043" i="32"/>
  <c r="W3044" i="32"/>
  <c r="W3045" i="32"/>
  <c r="W3046" i="32"/>
  <c r="W3047" i="32"/>
  <c r="W3048" i="32"/>
  <c r="W3049" i="32"/>
  <c r="W3050" i="32"/>
  <c r="W3051" i="32"/>
  <c r="W3052" i="32"/>
  <c r="W3053" i="32"/>
  <c r="W3054" i="32"/>
  <c r="W3055" i="32"/>
  <c r="W3056" i="32"/>
  <c r="W3057" i="32"/>
  <c r="W3058" i="32"/>
  <c r="W3059" i="32"/>
  <c r="W3060" i="32"/>
  <c r="W3061" i="32"/>
  <c r="W3062" i="32"/>
  <c r="W3063" i="32"/>
  <c r="W3064" i="32"/>
  <c r="W3065" i="32"/>
  <c r="W3066" i="32"/>
  <c r="W3067" i="32"/>
  <c r="W3068" i="32"/>
  <c r="W3069" i="32"/>
  <c r="W3070" i="32"/>
  <c r="W3071" i="32"/>
  <c r="W3072" i="32"/>
  <c r="W3073" i="32"/>
  <c r="W3074" i="32"/>
  <c r="W3075" i="32"/>
  <c r="W3076" i="32"/>
  <c r="W3077" i="32"/>
  <c r="W3078" i="32"/>
  <c r="W3079" i="32"/>
  <c r="W3080" i="32"/>
  <c r="W3081" i="32"/>
  <c r="W3082" i="32"/>
  <c r="W3083" i="32"/>
  <c r="W3084" i="32"/>
  <c r="W616" i="32"/>
  <c r="W617" i="32"/>
  <c r="W618" i="32"/>
  <c r="W619" i="32"/>
  <c r="W620" i="32"/>
  <c r="W621" i="32"/>
  <c r="W622" i="32"/>
  <c r="W623" i="32"/>
  <c r="W624" i="32"/>
  <c r="W625" i="32"/>
  <c r="W626" i="32"/>
  <c r="W627" i="32"/>
  <c r="W628" i="32"/>
  <c r="W629" i="32"/>
  <c r="W630" i="32"/>
  <c r="W631" i="32"/>
  <c r="W632" i="32"/>
  <c r="W633" i="32"/>
  <c r="W634" i="32"/>
  <c r="W635" i="32"/>
  <c r="W636" i="32"/>
  <c r="W637" i="32"/>
  <c r="W638" i="32"/>
  <c r="W639" i="32"/>
  <c r="W640" i="32"/>
  <c r="W641" i="32"/>
  <c r="W642" i="32"/>
  <c r="W643" i="32"/>
  <c r="W644" i="32"/>
  <c r="W645" i="32"/>
  <c r="W646" i="32"/>
  <c r="W647" i="32"/>
  <c r="W648" i="32"/>
  <c r="W649" i="32"/>
  <c r="W650" i="32"/>
  <c r="W651" i="32"/>
  <c r="W652" i="32"/>
  <c r="W653" i="32"/>
  <c r="W654" i="32"/>
  <c r="W655" i="32"/>
  <c r="W656" i="32"/>
  <c r="W657" i="32"/>
  <c r="W658" i="32"/>
  <c r="W659" i="32"/>
  <c r="W660" i="32"/>
  <c r="W661" i="32"/>
  <c r="W662" i="32"/>
  <c r="W663" i="32"/>
  <c r="W664" i="32"/>
  <c r="W665" i="32"/>
  <c r="W666" i="32"/>
  <c r="W667" i="32"/>
  <c r="W668" i="32"/>
  <c r="W669" i="32"/>
  <c r="W670" i="32"/>
  <c r="W671" i="32"/>
  <c r="W672" i="32"/>
  <c r="W673" i="32"/>
  <c r="W674" i="32"/>
  <c r="W675" i="32"/>
  <c r="W676" i="32"/>
  <c r="W677" i="32"/>
  <c r="W678" i="32"/>
  <c r="W679" i="32"/>
  <c r="W680" i="32"/>
  <c r="W681" i="32"/>
  <c r="W682" i="32"/>
  <c r="W683" i="32"/>
  <c r="W684" i="32"/>
  <c r="W685" i="32"/>
  <c r="W686" i="32"/>
  <c r="W687" i="32"/>
  <c r="W688" i="32"/>
  <c r="W689" i="32"/>
  <c r="W690" i="32"/>
  <c r="W691" i="32"/>
  <c r="W692" i="32"/>
  <c r="W693" i="32"/>
  <c r="W694" i="32"/>
  <c r="W695" i="32"/>
  <c r="W696" i="32"/>
  <c r="W697" i="32"/>
  <c r="W698" i="32"/>
  <c r="W699" i="32"/>
  <c r="W700" i="32"/>
  <c r="W701" i="32"/>
  <c r="W702" i="32"/>
  <c r="W703" i="32"/>
  <c r="W704" i="32"/>
  <c r="W705" i="32"/>
  <c r="W706" i="32"/>
  <c r="W707" i="32"/>
  <c r="W708" i="32"/>
  <c r="W709" i="32"/>
  <c r="W710" i="32"/>
  <c r="W711" i="32"/>
  <c r="W712" i="32"/>
  <c r="W713" i="32"/>
  <c r="W714" i="32"/>
  <c r="W715" i="32"/>
  <c r="W716" i="32"/>
  <c r="W717" i="32"/>
  <c r="W718" i="32"/>
  <c r="W719" i="32"/>
  <c r="W720" i="32"/>
  <c r="W721" i="32"/>
  <c r="W722" i="32"/>
  <c r="W723" i="32"/>
  <c r="W724" i="32"/>
  <c r="W725" i="32"/>
  <c r="W726" i="32"/>
  <c r="W727" i="32"/>
  <c r="W728" i="32"/>
  <c r="W729" i="32"/>
  <c r="W730" i="32"/>
  <c r="W731" i="32"/>
  <c r="W732" i="32"/>
  <c r="W733" i="32"/>
  <c r="W734" i="32"/>
  <c r="W735" i="32"/>
  <c r="W736" i="32"/>
  <c r="W737" i="32"/>
  <c r="W738" i="32"/>
  <c r="W739" i="32"/>
  <c r="W740" i="32"/>
  <c r="W741" i="32"/>
  <c r="W742" i="32"/>
  <c r="W743" i="32"/>
  <c r="W744" i="32"/>
  <c r="W745" i="32"/>
  <c r="W746" i="32"/>
  <c r="W747" i="32"/>
  <c r="W748" i="32"/>
  <c r="W749" i="32"/>
  <c r="W750" i="32"/>
  <c r="W751" i="32"/>
  <c r="W752" i="32"/>
  <c r="W753" i="32"/>
  <c r="W754" i="32"/>
  <c r="W755" i="32"/>
  <c r="W756" i="32"/>
  <c r="W757" i="32"/>
  <c r="W758" i="32"/>
  <c r="W759" i="32"/>
  <c r="W760" i="32"/>
  <c r="W761" i="32"/>
  <c r="W762" i="32"/>
  <c r="W763" i="32"/>
  <c r="W764" i="32"/>
  <c r="W765" i="32"/>
  <c r="W766" i="32"/>
  <c r="W767" i="32"/>
  <c r="W768" i="32"/>
  <c r="W769" i="32"/>
  <c r="W770" i="32"/>
  <c r="W771" i="32"/>
  <c r="W772" i="32"/>
  <c r="W773" i="32"/>
  <c r="W774" i="32"/>
  <c r="W775" i="32"/>
  <c r="W776" i="32"/>
  <c r="W777" i="32"/>
  <c r="W778" i="32"/>
  <c r="W779" i="32"/>
  <c r="W780" i="32"/>
  <c r="W781" i="32"/>
  <c r="W782" i="32"/>
  <c r="W783" i="32"/>
  <c r="W784" i="32"/>
  <c r="W785" i="32"/>
  <c r="W786" i="32"/>
  <c r="W787" i="32"/>
  <c r="W788" i="32"/>
  <c r="W789" i="32"/>
  <c r="W790" i="32"/>
  <c r="W791" i="32"/>
  <c r="W792" i="32"/>
  <c r="W793" i="32"/>
  <c r="W794" i="32"/>
  <c r="W795" i="32"/>
  <c r="W796" i="32"/>
  <c r="W797" i="32"/>
  <c r="W798" i="32"/>
  <c r="W799" i="32"/>
  <c r="W800" i="32"/>
  <c r="W801" i="32"/>
  <c r="W802" i="32"/>
  <c r="W803" i="32"/>
  <c r="W804" i="32"/>
  <c r="W805" i="32"/>
  <c r="W806" i="32"/>
  <c r="W807" i="32"/>
  <c r="W808" i="32"/>
  <c r="W809" i="32"/>
  <c r="W810" i="32"/>
  <c r="W811" i="32"/>
  <c r="W812" i="32"/>
  <c r="W813" i="32"/>
  <c r="W814" i="32"/>
  <c r="W815" i="32"/>
  <c r="W816" i="32"/>
  <c r="W817" i="32"/>
  <c r="W818" i="32"/>
  <c r="W819" i="32"/>
  <c r="W820" i="32"/>
  <c r="W821" i="32"/>
  <c r="W822" i="32"/>
  <c r="W823" i="32"/>
  <c r="W824" i="32"/>
  <c r="W825" i="32"/>
  <c r="W826" i="32"/>
  <c r="W827" i="32"/>
  <c r="W828" i="32"/>
  <c r="W829" i="32"/>
  <c r="W830" i="32"/>
  <c r="W831" i="32"/>
  <c r="W832" i="32"/>
  <c r="W833" i="32"/>
  <c r="W834" i="32"/>
  <c r="W835" i="32"/>
  <c r="W836" i="32"/>
  <c r="W837" i="32"/>
  <c r="W838" i="32"/>
  <c r="W839" i="32"/>
  <c r="W840" i="32"/>
  <c r="W841" i="32"/>
  <c r="W842" i="32"/>
  <c r="W843" i="32"/>
  <c r="W844" i="32"/>
  <c r="W845" i="32"/>
  <c r="W846" i="32"/>
  <c r="W847" i="32"/>
  <c r="W848" i="32"/>
  <c r="W849" i="32"/>
  <c r="W850" i="32"/>
  <c r="W851" i="32"/>
  <c r="W852" i="32"/>
  <c r="W853" i="32"/>
  <c r="W854" i="32"/>
  <c r="W855" i="32"/>
  <c r="W856" i="32"/>
  <c r="W857" i="32"/>
  <c r="W858" i="32"/>
  <c r="W859" i="32"/>
  <c r="W860" i="32"/>
  <c r="W861" i="32"/>
  <c r="W862" i="32"/>
  <c r="W863" i="32"/>
  <c r="W864" i="32"/>
  <c r="W865" i="32"/>
  <c r="W866" i="32"/>
  <c r="W867" i="32"/>
  <c r="W868" i="32"/>
  <c r="W869" i="32"/>
  <c r="W870" i="32"/>
  <c r="W871" i="32"/>
  <c r="W872" i="32"/>
  <c r="W873" i="32"/>
  <c r="W874" i="32"/>
  <c r="W875" i="32"/>
  <c r="W876" i="32"/>
  <c r="W877" i="32"/>
  <c r="W878" i="32"/>
  <c r="W879" i="32"/>
  <c r="W880" i="32"/>
  <c r="W881" i="32"/>
  <c r="W882" i="32"/>
  <c r="W883" i="32"/>
  <c r="W884" i="32"/>
  <c r="W885" i="32"/>
  <c r="W886" i="32"/>
  <c r="W887" i="32"/>
  <c r="W888" i="32"/>
  <c r="W889" i="32"/>
  <c r="W890" i="32"/>
  <c r="W891" i="32"/>
  <c r="W892" i="32"/>
  <c r="W893" i="32"/>
  <c r="W894" i="32"/>
  <c r="W895" i="32"/>
  <c r="W896" i="32"/>
  <c r="W897" i="32"/>
  <c r="W898" i="32"/>
  <c r="W899" i="32"/>
  <c r="W900" i="32"/>
  <c r="W901" i="32"/>
  <c r="W902" i="32"/>
  <c r="W903" i="32"/>
  <c r="W904" i="32"/>
  <c r="W905" i="32"/>
  <c r="W906" i="32"/>
  <c r="W907" i="32"/>
  <c r="W908" i="32"/>
  <c r="W909" i="32"/>
  <c r="W910" i="32"/>
  <c r="W911" i="32"/>
  <c r="W912" i="32"/>
  <c r="W913" i="32"/>
  <c r="W914" i="32"/>
  <c r="W915" i="32"/>
  <c r="W916" i="32"/>
  <c r="W917" i="32"/>
  <c r="W918" i="32"/>
  <c r="W919" i="32"/>
  <c r="W920" i="32"/>
  <c r="W921" i="32"/>
  <c r="W922" i="32"/>
  <c r="W923" i="32"/>
  <c r="W924" i="32"/>
  <c r="W925" i="32"/>
  <c r="W926" i="32"/>
  <c r="W927" i="32"/>
  <c r="W928" i="32"/>
  <c r="W929" i="32"/>
  <c r="W930" i="32"/>
  <c r="W931" i="32"/>
  <c r="W932" i="32"/>
  <c r="W933" i="32"/>
  <c r="W934" i="32"/>
  <c r="W935" i="32"/>
  <c r="W936" i="32"/>
  <c r="W937" i="32"/>
  <c r="W938" i="32"/>
  <c r="W939" i="32"/>
  <c r="W940" i="32"/>
  <c r="W941" i="32"/>
  <c r="W942" i="32"/>
  <c r="W943" i="32"/>
  <c r="W944" i="32"/>
  <c r="W945" i="32"/>
  <c r="W946" i="32"/>
  <c r="W947" i="32"/>
  <c r="W948" i="32"/>
  <c r="W949" i="32"/>
  <c r="W950" i="32"/>
  <c r="W951" i="32"/>
  <c r="W952" i="32"/>
  <c r="W953" i="32"/>
  <c r="W954" i="32"/>
  <c r="W955" i="32"/>
  <c r="W956" i="32"/>
  <c r="W957" i="32"/>
  <c r="W958" i="32"/>
  <c r="W959" i="32"/>
  <c r="W960" i="32"/>
  <c r="W961" i="32"/>
  <c r="W962" i="32"/>
  <c r="W963" i="32"/>
  <c r="W964" i="32"/>
  <c r="W965" i="32"/>
  <c r="W966" i="32"/>
  <c r="W967" i="32"/>
  <c r="W968" i="32"/>
  <c r="W969" i="32"/>
  <c r="W970" i="32"/>
  <c r="W971" i="32"/>
  <c r="W972" i="32"/>
  <c r="W973" i="32"/>
  <c r="W974" i="32"/>
  <c r="W975" i="32"/>
  <c r="W976" i="32"/>
  <c r="W977" i="32"/>
  <c r="W978" i="32"/>
  <c r="W979" i="32"/>
  <c r="W980" i="32"/>
  <c r="W981" i="32"/>
  <c r="W982" i="32"/>
  <c r="W983" i="32"/>
  <c r="W984" i="32"/>
  <c r="W985" i="32"/>
  <c r="W986" i="32"/>
  <c r="W987" i="32"/>
  <c r="W988" i="32"/>
  <c r="W989" i="32"/>
  <c r="W990" i="32"/>
  <c r="W991" i="32"/>
  <c r="W992" i="32"/>
  <c r="W993" i="32"/>
  <c r="W994" i="32"/>
  <c r="W995" i="32"/>
  <c r="W996" i="32"/>
  <c r="W997" i="32"/>
  <c r="W998" i="32"/>
  <c r="W999" i="32"/>
  <c r="W1000" i="32"/>
  <c r="W1001" i="32"/>
  <c r="W1002" i="32"/>
  <c r="W1003" i="32"/>
  <c r="W1004" i="32"/>
  <c r="W1005" i="32"/>
  <c r="W1006" i="32"/>
  <c r="W1007" i="32"/>
  <c r="W1008" i="32"/>
  <c r="W1009" i="32"/>
  <c r="W1010" i="32"/>
  <c r="W1011" i="32"/>
  <c r="W1012" i="32"/>
  <c r="W1013" i="32"/>
  <c r="W1014" i="32"/>
  <c r="W1015" i="32"/>
  <c r="W1016" i="32"/>
  <c r="W1017" i="32"/>
  <c r="W1018" i="32"/>
  <c r="W1019" i="32"/>
  <c r="W1020" i="32"/>
  <c r="W1021" i="32"/>
  <c r="W1022" i="32"/>
  <c r="W1023" i="32"/>
  <c r="W1024" i="32"/>
  <c r="W1025" i="32"/>
  <c r="W1026" i="32"/>
  <c r="W1027" i="32"/>
  <c r="W1028" i="32"/>
  <c r="W1029" i="32"/>
  <c r="W1030" i="32"/>
  <c r="W1031" i="32"/>
  <c r="W1032" i="32"/>
  <c r="W1033" i="32"/>
  <c r="W1034" i="32"/>
  <c r="W1035" i="32"/>
  <c r="W1036" i="32"/>
  <c r="W1037" i="32"/>
  <c r="W1038" i="32"/>
  <c r="W1039" i="32"/>
  <c r="W1040" i="32"/>
  <c r="W1041" i="32"/>
  <c r="W1042" i="32"/>
  <c r="W1043" i="32"/>
  <c r="W1044" i="32"/>
  <c r="W1045" i="32"/>
  <c r="W1046" i="32"/>
  <c r="W1047" i="32"/>
  <c r="W1048" i="32"/>
  <c r="W1049" i="32"/>
  <c r="W1050" i="32"/>
  <c r="W1051" i="32"/>
  <c r="W1052" i="32"/>
  <c r="W1053" i="32"/>
  <c r="W1054" i="32"/>
  <c r="W1055" i="32"/>
  <c r="W1056" i="32"/>
  <c r="W1057" i="32"/>
  <c r="W1058" i="32"/>
  <c r="W1059" i="32"/>
  <c r="W1060" i="32"/>
  <c r="W1061" i="32"/>
  <c r="W1062" i="32"/>
  <c r="W1063" i="32"/>
  <c r="W1064" i="32"/>
  <c r="W1065" i="32"/>
  <c r="W1066" i="32"/>
  <c r="W1067" i="32"/>
  <c r="W1068" i="32"/>
  <c r="W1069" i="32"/>
  <c r="W1070" i="32"/>
  <c r="W1071" i="32"/>
  <c r="W1072" i="32"/>
  <c r="W1073" i="32"/>
  <c r="W1074" i="32"/>
  <c r="W1075" i="32"/>
  <c r="W1076" i="32"/>
  <c r="W1077" i="32"/>
  <c r="W1078" i="32"/>
  <c r="W1079" i="32"/>
  <c r="W1080" i="32"/>
  <c r="W1081" i="32"/>
  <c r="W1082" i="32"/>
  <c r="W1083" i="32"/>
  <c r="W1084" i="32"/>
  <c r="W1085" i="32"/>
  <c r="W1086" i="32"/>
  <c r="W1087" i="32"/>
  <c r="W1088" i="32"/>
  <c r="W1089" i="32"/>
  <c r="W1090" i="32"/>
  <c r="W1091" i="32"/>
  <c r="W1092" i="32"/>
  <c r="W1093" i="32"/>
  <c r="W1094" i="32"/>
  <c r="W1095" i="32"/>
  <c r="W1096" i="32"/>
  <c r="W1097" i="32"/>
  <c r="W1098" i="32"/>
  <c r="W1099" i="32"/>
  <c r="W1100" i="32"/>
  <c r="W1101" i="32"/>
  <c r="W1102" i="32"/>
  <c r="W1103" i="32"/>
  <c r="W1104" i="32"/>
  <c r="W1105" i="32"/>
  <c r="W1106" i="32"/>
  <c r="W1107" i="32"/>
  <c r="W1108" i="32"/>
  <c r="W1109" i="32"/>
  <c r="W1110" i="32"/>
  <c r="W1111" i="32"/>
  <c r="W1112" i="32"/>
  <c r="W1113" i="32"/>
  <c r="W1114" i="32"/>
  <c r="W1115" i="32"/>
  <c r="W1116" i="32"/>
  <c r="W1117" i="32"/>
  <c r="W1118" i="32"/>
  <c r="W1119" i="32"/>
  <c r="W1120" i="32"/>
  <c r="W1121" i="32"/>
  <c r="W1122" i="32"/>
  <c r="W1123" i="32"/>
  <c r="W1124" i="32"/>
  <c r="W1125" i="32"/>
  <c r="W1126" i="32"/>
  <c r="W1127" i="32"/>
  <c r="W1128" i="32"/>
  <c r="W1129" i="32"/>
  <c r="W1130" i="32"/>
  <c r="W1131" i="32"/>
  <c r="W1132" i="32"/>
  <c r="W1133" i="32"/>
  <c r="W1134" i="32"/>
  <c r="W1135" i="32"/>
  <c r="W1136" i="32"/>
  <c r="W1137" i="32"/>
  <c r="W1138" i="32"/>
  <c r="W1139" i="32"/>
  <c r="W1140" i="32"/>
  <c r="W1141" i="32"/>
  <c r="W1142" i="32"/>
  <c r="W1143" i="32"/>
  <c r="W1144" i="32"/>
  <c r="W1145" i="32"/>
  <c r="W1146" i="32"/>
  <c r="W1147" i="32"/>
  <c r="W1148" i="32"/>
  <c r="W1149" i="32"/>
  <c r="W1150" i="32"/>
  <c r="W1151" i="32"/>
  <c r="W1152" i="32"/>
  <c r="W1153" i="32"/>
  <c r="W1154" i="32"/>
  <c r="W1155" i="32"/>
  <c r="W1156" i="32"/>
  <c r="W1157" i="32"/>
  <c r="W1158" i="32"/>
  <c r="W1159" i="32"/>
  <c r="W1160" i="32"/>
  <c r="W1161" i="32"/>
  <c r="W1162" i="32"/>
  <c r="W1163" i="32"/>
  <c r="W1164" i="32"/>
  <c r="W1165" i="32"/>
  <c r="W1166" i="32"/>
  <c r="W1167" i="32"/>
  <c r="W1168" i="32"/>
  <c r="W1169" i="32"/>
  <c r="W1170" i="32"/>
  <c r="W1171" i="32"/>
  <c r="W1172" i="32"/>
  <c r="W1173" i="32"/>
  <c r="W1174" i="32"/>
  <c r="W1175" i="32"/>
  <c r="W1176" i="32"/>
  <c r="W1177" i="32"/>
  <c r="W1178" i="32"/>
  <c r="W1179" i="32"/>
  <c r="W1180" i="32"/>
  <c r="W1181" i="32"/>
  <c r="W1182" i="32"/>
  <c r="W1183" i="32"/>
  <c r="W1184" i="32"/>
  <c r="W1185" i="32"/>
  <c r="W1186" i="32"/>
  <c r="W1187" i="32"/>
  <c r="W1188" i="32"/>
  <c r="W1189" i="32"/>
  <c r="W1190" i="32"/>
  <c r="W1191" i="32"/>
  <c r="W1192" i="32"/>
  <c r="W1193" i="32"/>
  <c r="W1194" i="32"/>
  <c r="W1195" i="32"/>
  <c r="W1196" i="32"/>
  <c r="W1197" i="32"/>
  <c r="W1198" i="32"/>
  <c r="W1199" i="32"/>
  <c r="W1200" i="32"/>
  <c r="W1201" i="32"/>
  <c r="W1202" i="32"/>
  <c r="W1203" i="32"/>
  <c r="W1204" i="32"/>
  <c r="W1205" i="32"/>
  <c r="W1206" i="32"/>
  <c r="W1207" i="32"/>
  <c r="W1208" i="32"/>
  <c r="W1209" i="32"/>
  <c r="W1210" i="32"/>
  <c r="W1211" i="32"/>
  <c r="W1212" i="32"/>
  <c r="W1213" i="32"/>
  <c r="W1214" i="32"/>
  <c r="W1215" i="32"/>
  <c r="W1216" i="32"/>
  <c r="W1217" i="32"/>
  <c r="W1218" i="32"/>
  <c r="W1219" i="32"/>
  <c r="W1220" i="32"/>
  <c r="W1221" i="32"/>
  <c r="W1222" i="32"/>
  <c r="W1223" i="32"/>
  <c r="W1224" i="32"/>
  <c r="W1225" i="32"/>
  <c r="W1226" i="32"/>
  <c r="W1227" i="32"/>
  <c r="W1228" i="32"/>
  <c r="W1229" i="32"/>
  <c r="W1230" i="32"/>
  <c r="W1231" i="32"/>
  <c r="W1232" i="32"/>
  <c r="W1233" i="32"/>
  <c r="W1234" i="32"/>
  <c r="W1235" i="32"/>
  <c r="W1236" i="32"/>
  <c r="W1237" i="32"/>
  <c r="W1238" i="32"/>
  <c r="W1239" i="32"/>
  <c r="W1240" i="32"/>
  <c r="W1241" i="32"/>
  <c r="W1242" i="32"/>
  <c r="W1243" i="32"/>
  <c r="W1244" i="32"/>
  <c r="W1245" i="32"/>
  <c r="W1246" i="32"/>
  <c r="W1247" i="32"/>
  <c r="W1248" i="32"/>
  <c r="W1249" i="32"/>
  <c r="W1250" i="32"/>
  <c r="W1251" i="32"/>
  <c r="W1252" i="32"/>
  <c r="W1253" i="32"/>
  <c r="W1254" i="32"/>
  <c r="W1255" i="32"/>
  <c r="W1256" i="32"/>
  <c r="W1257" i="32"/>
  <c r="W1258" i="32"/>
  <c r="W1259" i="32"/>
  <c r="W1260" i="32"/>
  <c r="W1261" i="32"/>
  <c r="W1262" i="32"/>
  <c r="W1263" i="32"/>
  <c r="W1264" i="32"/>
  <c r="W1265" i="32"/>
  <c r="W1266" i="32"/>
  <c r="W1267" i="32"/>
  <c r="W1268" i="32"/>
  <c r="W1269" i="32"/>
  <c r="W1270" i="32"/>
  <c r="W1271" i="32"/>
  <c r="W1272" i="32"/>
  <c r="W1273" i="32"/>
  <c r="W1274" i="32"/>
  <c r="W1275" i="32"/>
  <c r="W1276" i="32"/>
  <c r="W1277" i="32"/>
  <c r="W1278" i="32"/>
  <c r="W1279" i="32"/>
  <c r="W1280" i="32"/>
  <c r="W1281" i="32"/>
  <c r="W1282" i="32"/>
  <c r="W1283" i="32"/>
  <c r="W1284" i="32"/>
  <c r="W1285" i="32"/>
  <c r="W1286" i="32"/>
  <c r="W1287" i="32"/>
  <c r="W1288" i="32"/>
  <c r="W1289" i="32"/>
  <c r="W1290" i="32"/>
  <c r="W1291" i="32"/>
  <c r="W1292" i="32"/>
  <c r="W1293" i="32"/>
  <c r="W1294" i="32"/>
  <c r="W1295" i="32"/>
  <c r="W1296" i="32"/>
  <c r="W1297" i="32"/>
  <c r="W1298" i="32"/>
  <c r="W1299" i="32"/>
  <c r="W1300" i="32"/>
  <c r="W1301" i="32"/>
  <c r="W1302" i="32"/>
  <c r="W1303" i="32"/>
  <c r="W1304" i="32"/>
  <c r="W1305" i="32"/>
  <c r="W1306" i="32"/>
  <c r="W1307" i="32"/>
  <c r="W1308" i="32"/>
  <c r="W1309" i="32"/>
  <c r="W1310" i="32"/>
  <c r="W1311" i="32"/>
  <c r="W1312" i="32"/>
  <c r="W1313" i="32"/>
  <c r="W1314" i="32"/>
  <c r="W1315" i="32"/>
  <c r="W1316" i="32"/>
  <c r="W1317" i="32"/>
  <c r="W1318" i="32"/>
  <c r="W1319" i="32"/>
  <c r="W1320" i="32"/>
  <c r="W1321" i="32"/>
  <c r="W1322" i="32"/>
  <c r="W1323" i="32"/>
  <c r="W1324" i="32"/>
  <c r="W1325" i="32"/>
  <c r="W1326" i="32"/>
  <c r="W1327" i="32"/>
  <c r="W1328" i="32"/>
  <c r="W1329" i="32"/>
  <c r="W1330" i="32"/>
  <c r="W1331" i="32"/>
  <c r="W1332" i="32"/>
  <c r="W1333" i="32"/>
  <c r="W1334" i="32"/>
  <c r="W1335" i="32"/>
  <c r="W1336" i="32"/>
  <c r="W1337" i="32"/>
  <c r="W1338" i="32"/>
  <c r="W1339" i="32"/>
  <c r="W1340" i="32"/>
  <c r="W1341" i="32"/>
  <c r="W1342" i="32"/>
  <c r="W1343" i="32"/>
  <c r="W1344" i="32"/>
  <c r="W1345" i="32"/>
  <c r="W1346" i="32"/>
  <c r="W1347" i="32"/>
  <c r="W1348" i="32"/>
  <c r="W1349" i="32"/>
  <c r="W1350" i="32"/>
  <c r="W1351" i="32"/>
  <c r="W1352" i="32"/>
  <c r="W1353" i="32"/>
  <c r="W1354" i="32"/>
  <c r="W1355" i="32"/>
  <c r="W1356" i="32"/>
  <c r="W1357" i="32"/>
  <c r="W1358" i="32"/>
  <c r="W1359" i="32"/>
  <c r="W1360" i="32"/>
  <c r="W1361" i="32"/>
  <c r="W1362" i="32"/>
  <c r="W1363" i="32"/>
  <c r="W1364" i="32"/>
  <c r="W1365" i="32"/>
  <c r="W1366" i="32"/>
  <c r="W1367" i="32"/>
  <c r="W1368" i="32"/>
  <c r="W1369" i="32"/>
  <c r="W1370" i="32"/>
  <c r="W1371" i="32"/>
  <c r="W1372" i="32"/>
  <c r="W1373" i="32"/>
  <c r="W1374" i="32"/>
  <c r="W1375" i="32"/>
  <c r="W1376" i="32"/>
  <c r="W1377" i="32"/>
  <c r="W1378" i="32"/>
  <c r="W1379" i="32"/>
  <c r="W1380" i="32"/>
  <c r="W1381" i="32"/>
  <c r="W1382" i="32"/>
  <c r="W1383" i="32"/>
  <c r="W1384" i="32"/>
  <c r="W1385" i="32"/>
  <c r="W1386" i="32"/>
  <c r="W1387" i="32"/>
  <c r="W1388" i="32"/>
  <c r="W1389" i="32"/>
  <c r="W1390" i="32"/>
  <c r="W1391" i="32"/>
  <c r="W1392" i="32"/>
  <c r="W1393" i="32"/>
  <c r="W1394" i="32"/>
  <c r="W1395" i="32"/>
  <c r="W1396" i="32"/>
  <c r="W1397" i="32"/>
  <c r="W1398" i="32"/>
  <c r="W1399" i="32"/>
  <c r="W1400" i="32"/>
  <c r="W1401" i="32"/>
  <c r="W1402" i="32"/>
  <c r="W1403" i="32"/>
  <c r="W1404" i="32"/>
  <c r="W1405" i="32"/>
  <c r="W1406" i="32"/>
  <c r="W1407" i="32"/>
  <c r="W1408" i="32"/>
  <c r="W1409" i="32"/>
  <c r="W1410" i="32"/>
  <c r="W1411" i="32"/>
  <c r="W1412" i="32"/>
  <c r="W1413" i="32"/>
  <c r="W1414" i="32"/>
  <c r="W1415" i="32"/>
  <c r="W1416" i="32"/>
  <c r="W1417" i="32"/>
  <c r="W1418" i="32"/>
  <c r="W1419" i="32"/>
  <c r="W1420" i="32"/>
  <c r="W1421" i="32"/>
  <c r="W1422" i="32"/>
  <c r="W1423" i="32"/>
  <c r="W1424" i="32"/>
  <c r="W1425" i="32"/>
  <c r="W1426" i="32"/>
  <c r="W1427" i="32"/>
  <c r="W1428" i="32"/>
  <c r="W1429" i="32"/>
  <c r="W1430" i="32"/>
  <c r="W1431" i="32"/>
  <c r="W1432" i="32"/>
  <c r="W1433" i="32"/>
  <c r="W1434" i="32"/>
  <c r="W1435" i="32"/>
  <c r="W1436" i="32"/>
  <c r="W1437" i="32"/>
  <c r="W1438" i="32"/>
  <c r="W1439" i="32"/>
  <c r="W1440" i="32"/>
  <c r="W1441" i="32"/>
  <c r="W1442" i="32"/>
  <c r="W1443" i="32"/>
  <c r="W1444" i="32"/>
  <c r="W1445" i="32"/>
  <c r="W1446" i="32"/>
  <c r="W1447" i="32"/>
  <c r="W1448" i="32"/>
  <c r="W1449" i="32"/>
  <c r="W1450" i="32"/>
  <c r="W1451" i="32"/>
  <c r="W1452" i="32"/>
  <c r="W1453" i="32"/>
  <c r="W1454" i="32"/>
  <c r="W1455" i="32"/>
  <c r="W1456" i="32"/>
  <c r="W1457" i="32"/>
  <c r="W1458" i="32"/>
  <c r="W1459" i="32"/>
  <c r="W1460" i="32"/>
  <c r="W1461" i="32"/>
  <c r="W1462" i="32"/>
  <c r="W1463" i="32"/>
  <c r="W1464" i="32"/>
  <c r="W1465" i="32"/>
  <c r="W1466" i="32"/>
  <c r="W1467" i="32"/>
  <c r="W1468" i="32"/>
  <c r="W1469" i="32"/>
  <c r="W1470" i="32"/>
  <c r="W1471" i="32"/>
  <c r="W1472" i="32"/>
  <c r="W1473" i="32"/>
  <c r="W1474" i="32"/>
  <c r="W1475" i="32"/>
  <c r="W1476" i="32"/>
  <c r="W1477" i="32"/>
  <c r="W1478" i="32"/>
  <c r="W1479" i="32"/>
  <c r="W1480" i="32"/>
  <c r="W1481" i="32"/>
  <c r="W1482" i="32"/>
  <c r="W1483" i="32"/>
  <c r="W1484" i="32"/>
  <c r="W1485" i="32"/>
  <c r="W1486" i="32"/>
  <c r="W1487" i="32"/>
  <c r="W1488" i="32"/>
  <c r="W1489" i="32"/>
  <c r="W1490" i="32"/>
  <c r="W1491" i="32"/>
  <c r="W1492" i="32"/>
  <c r="W1493" i="32"/>
  <c r="W1494" i="32"/>
  <c r="W1495" i="32"/>
  <c r="W1496" i="32"/>
  <c r="W1497" i="32"/>
  <c r="W1498" i="32"/>
  <c r="W1499" i="32"/>
  <c r="W1500" i="32"/>
  <c r="W1501" i="32"/>
  <c r="W1502" i="32"/>
  <c r="W1503" i="32"/>
  <c r="W1504" i="32"/>
  <c r="W1505" i="32"/>
  <c r="W1506" i="32"/>
  <c r="W1507" i="32"/>
  <c r="W1508" i="32"/>
  <c r="W1509" i="32"/>
  <c r="W1510" i="32"/>
  <c r="W1511" i="32"/>
  <c r="W1512" i="32"/>
  <c r="W1513" i="32"/>
  <c r="W1514" i="32"/>
  <c r="W1515" i="32"/>
  <c r="W1516" i="32"/>
  <c r="W1517" i="32"/>
  <c r="W1518" i="32"/>
  <c r="W1519" i="32"/>
  <c r="W1520" i="32"/>
  <c r="W1521" i="32"/>
  <c r="W1522" i="32"/>
  <c r="W1523" i="32"/>
  <c r="W1524" i="32"/>
  <c r="W1525" i="32"/>
  <c r="W1526" i="32"/>
  <c r="W1527" i="32"/>
  <c r="W1528" i="32"/>
  <c r="W1529" i="32"/>
  <c r="W1530" i="32"/>
  <c r="W1531" i="32"/>
  <c r="W1532" i="32"/>
  <c r="W1533" i="32"/>
  <c r="W1534" i="32"/>
  <c r="W1535" i="32"/>
  <c r="W1536" i="32"/>
  <c r="W1537" i="32"/>
  <c r="W1538" i="32"/>
  <c r="W1539" i="32"/>
  <c r="W1540" i="32"/>
  <c r="W1541" i="32"/>
  <c r="W1542" i="32"/>
  <c r="W1543" i="32"/>
  <c r="W1544" i="32"/>
  <c r="W1545" i="32"/>
  <c r="W1546" i="32"/>
  <c r="W1547" i="32"/>
  <c r="W1548" i="32"/>
  <c r="W1549" i="32"/>
  <c r="W1550" i="32"/>
  <c r="W1551" i="32"/>
  <c r="W1552" i="32"/>
  <c r="W1553" i="32"/>
  <c r="W1554" i="32"/>
  <c r="W1555" i="32"/>
  <c r="W1556" i="32"/>
  <c r="W1557" i="32"/>
  <c r="W1558" i="32"/>
  <c r="W1559" i="32"/>
  <c r="W1560" i="32"/>
  <c r="W1561" i="32"/>
  <c r="W1562" i="32"/>
  <c r="W1563" i="32"/>
  <c r="W1564" i="32"/>
  <c r="W1565" i="32"/>
  <c r="W1566" i="32"/>
  <c r="W1567" i="32"/>
  <c r="W1568" i="32"/>
  <c r="W1569" i="32"/>
  <c r="W1570" i="32"/>
  <c r="W1571" i="32"/>
  <c r="W1572" i="32"/>
  <c r="W1573" i="32"/>
  <c r="W1574" i="32"/>
  <c r="W1575" i="32"/>
  <c r="W1576" i="32"/>
  <c r="W1577" i="32"/>
  <c r="W1578" i="32"/>
  <c r="W1579" i="32"/>
  <c r="W1580" i="32"/>
  <c r="W1581" i="32"/>
  <c r="W1582" i="32"/>
  <c r="W1583" i="32"/>
  <c r="W1584" i="32"/>
  <c r="W1585" i="32"/>
  <c r="W1586" i="32"/>
  <c r="W1587" i="32"/>
  <c r="W1588" i="32"/>
  <c r="W1589" i="32"/>
  <c r="W1590" i="32"/>
  <c r="W1591" i="32"/>
  <c r="W1592" i="32"/>
  <c r="W1593" i="32"/>
  <c r="W1594" i="32"/>
  <c r="W1595" i="32"/>
  <c r="W1596" i="32"/>
  <c r="W1597" i="32"/>
  <c r="W1598" i="32"/>
  <c r="W1599" i="32"/>
  <c r="W1600" i="32"/>
  <c r="W1601" i="32"/>
  <c r="W1602" i="32"/>
  <c r="W1603" i="32"/>
  <c r="W1604" i="32"/>
  <c r="W1605" i="32"/>
  <c r="W1606" i="32"/>
  <c r="W1607" i="32"/>
  <c r="W1608" i="32"/>
  <c r="W1609" i="32"/>
  <c r="W1610" i="32"/>
  <c r="W1611" i="32"/>
  <c r="W1612" i="32"/>
  <c r="W1613" i="32"/>
  <c r="W1614" i="32"/>
  <c r="W1615" i="32"/>
  <c r="W1616" i="32"/>
  <c r="W1617" i="32"/>
  <c r="W1618" i="32"/>
  <c r="W1619" i="32"/>
  <c r="W1620" i="32"/>
  <c r="W1621" i="32"/>
  <c r="W1622" i="32"/>
  <c r="W1623" i="32"/>
  <c r="W1624" i="32"/>
  <c r="W1625" i="32"/>
  <c r="W1626" i="32"/>
  <c r="W1627" i="32"/>
  <c r="W1628" i="32"/>
  <c r="W1629" i="32"/>
  <c r="W1630" i="32"/>
  <c r="W1631" i="32"/>
  <c r="W1632" i="32"/>
  <c r="W1633" i="32"/>
  <c r="W1634" i="32"/>
  <c r="W1635" i="32"/>
  <c r="W1636" i="32"/>
  <c r="W1637" i="32"/>
  <c r="W1638" i="32"/>
  <c r="W1639" i="32"/>
  <c r="W1640" i="32"/>
  <c r="W1641" i="32"/>
  <c r="W1642" i="32"/>
  <c r="W1643" i="32"/>
  <c r="W1644" i="32"/>
  <c r="W1645" i="32"/>
  <c r="W1646" i="32"/>
  <c r="W1647" i="32"/>
  <c r="W1648" i="32"/>
  <c r="W1649" i="32"/>
  <c r="W1650" i="32"/>
  <c r="W1651" i="32"/>
  <c r="W1652" i="32"/>
  <c r="W1653" i="32"/>
  <c r="W1654" i="32"/>
  <c r="W1655" i="32"/>
  <c r="W1656" i="32"/>
  <c r="W1657" i="32"/>
  <c r="W1658" i="32"/>
  <c r="W1659" i="32"/>
  <c r="W1660" i="32"/>
  <c r="W1661" i="32"/>
  <c r="W1662" i="32"/>
  <c r="W1663" i="32"/>
  <c r="W1664" i="32"/>
  <c r="W1665" i="32"/>
  <c r="W1666" i="32"/>
  <c r="W1667" i="32"/>
  <c r="W1668" i="32"/>
  <c r="W1669" i="32"/>
  <c r="W1670" i="32"/>
  <c r="W1671" i="32"/>
  <c r="W1672" i="32"/>
  <c r="W1673" i="32"/>
  <c r="W1674" i="32"/>
  <c r="W1675" i="32"/>
  <c r="W1676" i="32"/>
  <c r="W1677" i="32"/>
  <c r="W1678" i="32"/>
  <c r="W1679" i="32"/>
  <c r="W1680" i="32"/>
  <c r="W1681" i="32"/>
  <c r="W1682" i="32"/>
  <c r="W1683" i="32"/>
  <c r="W1684" i="32"/>
  <c r="W1685" i="32"/>
  <c r="W1686" i="32"/>
  <c r="W1687" i="32"/>
  <c r="W1688" i="32"/>
  <c r="W1689" i="32"/>
  <c r="W1690" i="32"/>
  <c r="W1691" i="32"/>
  <c r="W1692" i="32"/>
  <c r="W1693" i="32"/>
  <c r="W1694" i="32"/>
  <c r="W1695" i="32"/>
  <c r="W1696" i="32"/>
  <c r="W1697" i="32"/>
  <c r="W1698" i="32"/>
  <c r="W1699" i="32"/>
  <c r="W1700" i="32"/>
  <c r="W1701" i="32"/>
  <c r="W1702" i="32"/>
  <c r="W1703" i="32"/>
  <c r="W1704" i="32"/>
  <c r="W1705" i="32"/>
  <c r="W1706" i="32"/>
  <c r="W1707" i="32"/>
  <c r="W1708" i="32"/>
  <c r="W1709" i="32"/>
  <c r="W1710" i="32"/>
  <c r="W1711" i="32"/>
  <c r="W1712" i="32"/>
  <c r="W1713" i="32"/>
  <c r="W1714" i="32"/>
  <c r="W1715" i="32"/>
  <c r="W1716" i="32"/>
  <c r="W1717" i="32"/>
  <c r="W1718" i="32"/>
  <c r="W1719" i="32"/>
  <c r="W1720" i="32"/>
  <c r="W1721" i="32"/>
  <c r="W1722" i="32"/>
  <c r="W1723" i="32"/>
  <c r="W1724" i="32"/>
  <c r="W1725" i="32"/>
  <c r="W1726" i="32"/>
  <c r="W1727" i="32"/>
  <c r="W1728" i="32"/>
  <c r="W1729" i="32"/>
  <c r="W1730" i="32"/>
  <c r="W1731" i="32"/>
  <c r="W1732" i="32"/>
  <c r="W1733" i="32"/>
  <c r="W1734" i="32"/>
  <c r="W1735" i="32"/>
  <c r="W1736" i="32"/>
  <c r="W1737" i="32"/>
  <c r="W1738" i="32"/>
  <c r="W1739" i="32"/>
  <c r="W1740" i="32"/>
  <c r="W1741" i="32"/>
  <c r="W1742" i="32"/>
  <c r="W1743" i="32"/>
  <c r="W1744" i="32"/>
  <c r="W1745" i="32"/>
  <c r="W1746" i="32"/>
  <c r="W1747" i="32"/>
  <c r="W1748" i="32"/>
  <c r="W1749" i="32"/>
  <c r="W1750" i="32"/>
  <c r="W1751" i="32"/>
  <c r="W1752" i="32"/>
  <c r="W1753" i="32"/>
  <c r="W1754" i="32"/>
  <c r="W1755" i="32"/>
  <c r="W1756" i="32"/>
  <c r="W1757" i="32"/>
  <c r="W1758" i="32"/>
  <c r="W1759" i="32"/>
  <c r="W1760" i="32"/>
  <c r="W1761" i="32"/>
  <c r="W1762" i="32"/>
  <c r="W1763" i="32"/>
  <c r="W1764" i="32"/>
  <c r="W1765" i="32"/>
  <c r="W1766" i="32"/>
  <c r="W1767" i="32"/>
  <c r="W1768" i="32"/>
  <c r="W1769" i="32"/>
  <c r="W1770" i="32"/>
  <c r="W1771" i="32"/>
  <c r="W1772" i="32"/>
  <c r="W1773" i="32"/>
  <c r="W1774" i="32"/>
  <c r="W1775" i="32"/>
  <c r="W1776" i="32"/>
  <c r="W1777" i="32"/>
  <c r="W1778" i="32"/>
  <c r="W1779" i="32"/>
  <c r="W1780" i="32"/>
  <c r="W1781" i="32"/>
  <c r="W1782" i="32"/>
  <c r="W1783" i="32"/>
  <c r="W1784" i="32"/>
  <c r="W1785" i="32"/>
  <c r="W1786" i="32"/>
  <c r="W1787" i="32"/>
  <c r="W1788" i="32"/>
  <c r="W1789" i="32"/>
  <c r="W1790" i="32"/>
  <c r="W1791" i="32"/>
  <c r="W1792" i="32"/>
  <c r="W1793" i="32"/>
  <c r="W1794" i="32"/>
  <c r="W1795" i="32"/>
  <c r="W1796" i="32"/>
  <c r="W1797" i="32"/>
  <c r="W1798" i="32"/>
  <c r="W1799" i="32"/>
  <c r="W1800" i="32"/>
  <c r="W1801" i="32"/>
  <c r="W1802" i="32"/>
  <c r="W1803" i="32"/>
  <c r="W1804" i="32"/>
  <c r="W1805" i="32"/>
  <c r="W1806" i="32"/>
  <c r="W1807" i="32"/>
  <c r="W1808" i="32"/>
  <c r="W1809" i="32"/>
  <c r="W1810" i="32"/>
  <c r="W1811" i="32"/>
  <c r="W1812" i="32"/>
  <c r="W1813" i="32"/>
  <c r="W1814" i="32"/>
  <c r="W1815" i="32"/>
  <c r="W1816" i="32"/>
  <c r="W1817" i="32"/>
  <c r="W1818" i="32"/>
  <c r="W1819" i="32"/>
  <c r="W1820" i="32"/>
  <c r="W1821" i="32"/>
  <c r="W1822" i="32"/>
  <c r="W1823" i="32"/>
  <c r="W1824" i="32"/>
  <c r="W1825" i="32"/>
  <c r="W1826" i="32"/>
  <c r="W1827" i="32"/>
  <c r="W1828" i="32"/>
  <c r="W1829" i="32"/>
  <c r="W1830" i="32"/>
  <c r="W1831" i="32"/>
  <c r="W1832" i="32"/>
  <c r="W1833" i="32"/>
  <c r="W1834" i="32"/>
  <c r="W1835" i="32"/>
  <c r="W1836" i="32"/>
  <c r="W1837" i="32"/>
  <c r="W1838" i="32"/>
  <c r="W1839" i="32"/>
  <c r="W1840" i="32"/>
  <c r="W1841" i="32"/>
  <c r="W1842" i="32"/>
  <c r="W1843" i="32"/>
  <c r="W1844" i="32"/>
  <c r="W1845" i="32"/>
  <c r="W1846" i="32"/>
  <c r="W1847" i="32"/>
  <c r="W1848" i="32"/>
  <c r="W1849" i="32"/>
  <c r="W1850" i="32"/>
  <c r="W1851" i="32"/>
  <c r="W1852" i="32"/>
  <c r="W1853" i="32"/>
  <c r="W1854" i="32"/>
  <c r="W1855" i="32"/>
  <c r="W1856" i="32"/>
  <c r="W1857" i="32"/>
  <c r="W1858" i="32"/>
  <c r="W1859" i="32"/>
  <c r="W1860" i="32"/>
  <c r="W1861" i="32"/>
  <c r="W1862" i="32"/>
  <c r="W1863" i="32"/>
  <c r="W1864" i="32"/>
  <c r="W1865" i="32"/>
  <c r="W1866" i="32"/>
  <c r="W1867" i="32"/>
  <c r="W1868" i="32"/>
  <c r="W1869" i="32"/>
  <c r="W1870" i="32"/>
  <c r="W1871" i="32"/>
  <c r="W1872" i="32"/>
  <c r="W1873" i="32"/>
  <c r="W1874" i="32"/>
  <c r="W1875" i="32"/>
  <c r="W1876" i="32"/>
  <c r="W1877" i="32"/>
  <c r="W1878" i="32"/>
  <c r="W1879" i="32"/>
  <c r="W1880" i="32"/>
  <c r="W1881" i="32"/>
  <c r="W1882" i="32"/>
  <c r="W1883" i="32"/>
  <c r="W1884" i="32"/>
  <c r="W1885" i="32"/>
  <c r="W1886" i="32"/>
  <c r="W1887" i="32"/>
  <c r="W1888" i="32"/>
  <c r="W1889" i="32"/>
  <c r="W1890" i="32"/>
  <c r="W1891" i="32"/>
  <c r="W1892" i="32"/>
  <c r="W1893" i="32"/>
  <c r="W1894" i="32"/>
  <c r="W1895" i="32"/>
  <c r="W1896" i="32"/>
  <c r="W1897" i="32"/>
  <c r="W1898" i="32"/>
  <c r="W1899" i="32"/>
  <c r="W1900" i="32"/>
  <c r="W1901" i="32"/>
  <c r="W1902" i="32"/>
  <c r="W1903" i="32"/>
  <c r="W1904" i="32"/>
  <c r="W1905" i="32"/>
  <c r="W1906" i="32"/>
  <c r="W1907" i="32"/>
  <c r="W1908" i="32"/>
  <c r="W1909" i="32"/>
  <c r="W1910" i="32"/>
  <c r="W1911" i="32"/>
  <c r="W1912" i="32"/>
  <c r="W1913" i="32"/>
  <c r="W1914" i="32"/>
  <c r="W1915" i="32"/>
  <c r="W1916" i="32"/>
  <c r="W1917" i="32"/>
  <c r="W1918" i="32"/>
  <c r="W1919" i="32"/>
  <c r="W1920" i="32"/>
  <c r="W1921" i="32"/>
  <c r="W1922" i="32"/>
  <c r="W1923" i="32"/>
  <c r="W1924" i="32"/>
  <c r="W1925" i="32"/>
  <c r="W1926" i="32"/>
  <c r="W1927" i="32"/>
  <c r="W1928" i="32"/>
  <c r="W1929" i="32"/>
  <c r="W1930" i="32"/>
  <c r="W1931" i="32"/>
  <c r="W1932" i="32"/>
  <c r="W1933" i="32"/>
  <c r="W1934" i="32"/>
  <c r="W1935" i="32"/>
  <c r="W1936" i="32"/>
  <c r="W1937" i="32"/>
  <c r="W1938" i="32"/>
  <c r="W1939" i="32"/>
  <c r="W1940" i="32"/>
  <c r="W1941" i="32"/>
  <c r="W1942" i="32"/>
  <c r="W1943" i="32"/>
  <c r="W1944" i="32"/>
  <c r="W1945" i="32"/>
  <c r="W1946" i="32"/>
  <c r="W1947" i="32"/>
  <c r="W1948" i="32"/>
  <c r="W1949" i="32"/>
  <c r="W1950" i="32"/>
  <c r="W1951" i="32"/>
  <c r="W1952" i="32"/>
  <c r="W1953" i="32"/>
  <c r="W1954" i="32"/>
  <c r="W1955" i="32"/>
  <c r="W1956" i="32"/>
  <c r="W1957" i="32"/>
  <c r="W1958" i="32"/>
  <c r="W1959" i="32"/>
  <c r="W1960" i="32"/>
  <c r="W1961" i="32"/>
  <c r="W1962" i="32"/>
  <c r="W1963" i="32"/>
  <c r="W1964" i="32"/>
  <c r="W1965" i="32"/>
  <c r="W1966" i="32"/>
  <c r="W1967" i="32"/>
  <c r="W1968" i="32"/>
  <c r="W1969" i="32"/>
  <c r="W1970" i="32"/>
  <c r="W1971" i="32"/>
  <c r="W1972" i="32"/>
  <c r="W1973" i="32"/>
  <c r="W1974" i="32"/>
  <c r="W1975" i="32"/>
  <c r="W1976" i="32"/>
  <c r="W1977" i="32"/>
  <c r="W1978" i="32"/>
  <c r="W1979" i="32"/>
  <c r="W1980" i="32"/>
  <c r="W1981" i="32"/>
  <c r="W1982" i="32"/>
  <c r="W1983" i="32"/>
  <c r="W1984" i="32"/>
  <c r="W1985" i="32"/>
  <c r="W1986" i="32"/>
  <c r="W1987" i="32"/>
  <c r="W1988" i="32"/>
  <c r="W1989" i="32"/>
  <c r="W1990" i="32"/>
  <c r="W1991" i="32"/>
  <c r="W1992" i="32"/>
  <c r="W1993" i="32"/>
  <c r="W1994" i="32"/>
  <c r="W1995" i="32"/>
  <c r="W1996" i="32"/>
  <c r="W1997" i="32"/>
  <c r="W1998" i="32"/>
  <c r="W1999" i="32"/>
  <c r="W2000" i="32"/>
  <c r="W2001" i="32"/>
  <c r="W2002" i="32"/>
  <c r="W2003" i="32"/>
  <c r="W2004" i="32"/>
  <c r="W2005" i="32"/>
  <c r="W2006" i="32"/>
  <c r="W2007" i="32"/>
  <c r="W2008" i="32"/>
  <c r="W2009" i="32"/>
  <c r="W2010" i="32"/>
  <c r="W2011" i="32"/>
  <c r="W2012" i="32"/>
  <c r="W2013" i="32"/>
  <c r="W2014" i="32"/>
  <c r="W2015" i="32"/>
  <c r="W2016" i="32"/>
  <c r="W2017" i="32"/>
  <c r="W2018" i="32"/>
  <c r="W2019" i="32"/>
  <c r="W2020" i="32"/>
  <c r="W2021" i="32"/>
  <c r="W2022" i="32"/>
  <c r="W2023" i="32"/>
  <c r="W2024" i="32"/>
  <c r="W2025" i="32"/>
  <c r="W2026" i="32"/>
  <c r="W2027" i="32"/>
  <c r="W2028" i="32"/>
  <c r="W2029" i="32"/>
  <c r="W2030" i="32"/>
  <c r="W2031" i="32"/>
  <c r="W2032" i="32"/>
  <c r="W2033" i="32"/>
  <c r="W2034" i="32"/>
  <c r="W2035" i="32"/>
  <c r="W2036" i="32"/>
  <c r="W2037" i="32"/>
  <c r="W2038" i="32"/>
  <c r="W2039" i="32"/>
  <c r="W2040" i="32"/>
  <c r="W2041" i="32"/>
  <c r="W2042" i="32"/>
  <c r="W2043" i="32"/>
  <c r="W2044" i="32"/>
  <c r="W2045" i="32"/>
  <c r="W2046" i="32"/>
  <c r="W2047" i="32"/>
  <c r="W2048" i="32"/>
  <c r="W2049" i="32"/>
  <c r="W2050" i="32"/>
  <c r="W2051" i="32"/>
  <c r="W2052" i="32"/>
  <c r="W2053" i="32"/>
  <c r="W2054" i="32"/>
  <c r="W2055" i="32"/>
  <c r="W2056" i="32"/>
  <c r="W2057" i="32"/>
  <c r="W2058" i="32"/>
  <c r="W2059" i="32"/>
  <c r="W2060" i="32"/>
  <c r="W2061" i="32"/>
  <c r="W2062" i="32"/>
  <c r="W2063" i="32"/>
  <c r="W2064" i="32"/>
  <c r="W2065" i="32"/>
  <c r="W2066" i="32"/>
  <c r="W2067" i="32"/>
  <c r="W2068" i="32"/>
  <c r="W2069" i="32"/>
  <c r="W2070" i="32"/>
  <c r="W2071" i="32"/>
  <c r="W2072" i="32"/>
  <c r="W2073" i="32"/>
  <c r="W2074" i="32"/>
  <c r="W2075" i="32"/>
  <c r="W2076" i="32"/>
  <c r="W2077" i="32"/>
  <c r="W2078" i="32"/>
  <c r="W2079" i="32"/>
  <c r="W2080" i="32"/>
  <c r="W2081" i="32"/>
  <c r="W2082" i="32"/>
  <c r="W2083" i="32"/>
  <c r="W2084" i="32"/>
  <c r="W2085" i="32"/>
  <c r="W2086" i="32"/>
  <c r="W2087" i="32"/>
  <c r="W2088" i="32"/>
  <c r="W2089" i="32"/>
  <c r="W2090" i="32"/>
  <c r="W2091" i="32"/>
  <c r="W2092" i="32"/>
  <c r="W2093" i="32"/>
  <c r="W2094" i="32"/>
  <c r="W2095" i="32"/>
  <c r="W2096" i="32"/>
  <c r="W2097" i="32"/>
  <c r="W2098" i="32"/>
  <c r="W2099" i="32"/>
  <c r="W2100" i="32"/>
  <c r="W2101" i="32"/>
  <c r="W2102" i="32"/>
  <c r="W2103" i="32"/>
  <c r="W2104" i="32"/>
  <c r="W2105" i="32"/>
  <c r="W2106" i="32"/>
  <c r="W2107" i="32"/>
  <c r="W2108" i="32"/>
  <c r="W2109" i="32"/>
  <c r="W2110" i="32"/>
  <c r="W2111" i="32"/>
  <c r="W2112" i="32"/>
  <c r="W2113" i="32"/>
  <c r="W2114" i="32"/>
  <c r="W2115" i="32"/>
  <c r="W2116" i="32"/>
  <c r="W2117" i="32"/>
  <c r="W2118" i="32"/>
  <c r="W2119" i="32"/>
  <c r="W2120" i="32"/>
  <c r="W2121" i="32"/>
  <c r="W2122" i="32"/>
  <c r="W2123" i="32"/>
  <c r="W2124" i="32"/>
  <c r="W2125" i="32"/>
  <c r="W2126" i="32"/>
  <c r="W2127" i="32"/>
  <c r="W2128" i="32"/>
  <c r="W2129" i="32"/>
  <c r="W2130" i="32"/>
  <c r="W2131" i="32"/>
  <c r="W2132" i="32"/>
  <c r="W2133" i="32"/>
  <c r="W2134" i="32"/>
  <c r="W2135" i="32"/>
  <c r="W2136" i="32"/>
  <c r="W2137" i="32"/>
  <c r="W2138" i="32"/>
  <c r="W2139" i="32"/>
  <c r="W2140" i="32"/>
  <c r="W2141" i="32"/>
  <c r="W2142" i="32"/>
  <c r="W2143" i="32"/>
  <c r="W2144" i="32"/>
  <c r="W2145" i="32"/>
  <c r="W2146" i="32"/>
  <c r="W2147" i="32"/>
  <c r="W2148" i="32"/>
  <c r="W2149" i="32"/>
  <c r="W2150" i="32"/>
  <c r="W2151" i="32"/>
  <c r="W2152" i="32"/>
  <c r="W2153" i="32"/>
  <c r="W2154" i="32"/>
  <c r="W2155" i="32"/>
  <c r="W2156" i="32"/>
  <c r="W2157" i="32"/>
  <c r="W2158" i="32"/>
  <c r="W2159" i="32"/>
  <c r="W2160" i="32"/>
  <c r="W2161" i="32"/>
  <c r="W2162" i="32"/>
  <c r="W2163" i="32"/>
  <c r="W2164" i="32"/>
  <c r="W2165" i="32"/>
  <c r="W2166" i="32"/>
  <c r="W2167" i="32"/>
  <c r="W2168" i="32"/>
  <c r="W2169" i="32"/>
  <c r="W2170" i="32"/>
  <c r="W2171" i="32"/>
  <c r="W2172" i="32"/>
  <c r="W2173" i="32"/>
  <c r="W2174" i="32"/>
  <c r="W2175" i="32"/>
  <c r="W2176" i="32"/>
  <c r="W2177" i="32"/>
  <c r="W2178" i="32"/>
  <c r="W2179" i="32"/>
  <c r="W2180" i="32"/>
  <c r="W2181" i="32"/>
  <c r="W2182" i="32"/>
  <c r="W2183" i="32"/>
  <c r="W2184" i="32"/>
  <c r="W2185" i="32"/>
  <c r="W2186" i="32"/>
  <c r="W2187" i="32"/>
  <c r="W2188" i="32"/>
  <c r="W2189" i="32"/>
  <c r="W2190" i="32"/>
  <c r="W2191" i="32"/>
  <c r="W2192" i="32"/>
  <c r="W2193" i="32"/>
  <c r="W2194" i="32"/>
  <c r="W2195" i="32"/>
  <c r="W2196" i="32"/>
  <c r="W2197" i="32"/>
  <c r="W2198" i="32"/>
  <c r="W2199" i="32"/>
  <c r="W2200" i="32"/>
  <c r="W2201" i="32"/>
  <c r="W2202" i="32"/>
  <c r="W2203" i="32"/>
  <c r="W2204" i="32"/>
  <c r="W2205" i="32"/>
  <c r="W2206" i="32"/>
  <c r="W2207" i="32"/>
  <c r="W2208" i="32"/>
  <c r="W2209" i="32"/>
  <c r="W2210" i="32"/>
  <c r="W2211" i="32"/>
  <c r="W2212" i="32"/>
  <c r="W2213" i="32"/>
  <c r="W2214" i="32"/>
  <c r="W2215" i="32"/>
  <c r="W2216" i="32"/>
  <c r="W2217" i="32"/>
  <c r="W2218" i="32"/>
  <c r="W2219" i="32"/>
  <c r="W2220" i="32"/>
  <c r="W2221" i="32"/>
  <c r="W2222" i="32"/>
  <c r="W2223" i="32"/>
  <c r="W2224" i="32"/>
  <c r="W2225" i="32"/>
  <c r="W2226" i="32"/>
  <c r="W2227" i="32"/>
  <c r="W2228" i="32"/>
  <c r="W2229" i="32"/>
  <c r="W2230" i="32"/>
  <c r="W2231" i="32"/>
  <c r="W2232" i="32"/>
  <c r="W2233" i="32"/>
  <c r="W2234" i="32"/>
  <c r="W2235" i="32"/>
  <c r="W2236" i="32"/>
  <c r="W2237" i="32"/>
  <c r="W2238" i="32"/>
  <c r="W2239" i="32"/>
  <c r="W2240" i="32"/>
  <c r="W2241" i="32"/>
  <c r="W2242" i="32"/>
  <c r="W2243" i="32"/>
  <c r="W2244" i="32"/>
  <c r="W2245" i="32"/>
  <c r="W2246" i="32"/>
  <c r="W2247" i="32"/>
  <c r="W2248" i="32"/>
  <c r="W2249" i="32"/>
  <c r="W2250" i="32"/>
  <c r="W2251" i="32"/>
  <c r="W2252" i="32"/>
  <c r="W2253" i="32"/>
  <c r="W2254" i="32"/>
  <c r="W2255" i="32"/>
  <c r="W2256" i="32"/>
  <c r="W2257" i="32"/>
  <c r="W2258" i="32"/>
  <c r="W2259" i="32"/>
  <c r="W2260" i="32"/>
  <c r="W2261" i="32"/>
  <c r="W2262" i="32"/>
  <c r="W2263" i="32"/>
  <c r="W2264" i="32"/>
  <c r="W2265" i="32"/>
  <c r="W2266" i="32"/>
  <c r="W2267" i="32"/>
  <c r="W2268" i="32"/>
  <c r="W2269" i="32"/>
  <c r="W2270" i="32"/>
  <c r="W2271" i="32"/>
  <c r="W2272" i="32"/>
  <c r="W2273" i="32"/>
  <c r="W2274" i="32"/>
  <c r="W2275" i="32"/>
  <c r="W2276" i="32"/>
  <c r="W2277" i="32"/>
  <c r="W2278" i="32"/>
  <c r="W2279" i="32"/>
  <c r="W2280" i="32"/>
  <c r="W2281" i="32"/>
  <c r="W2282" i="32"/>
  <c r="W2283" i="32"/>
  <c r="W2284" i="32"/>
  <c r="W2285" i="32"/>
  <c r="W2286" i="32"/>
  <c r="W2287" i="32"/>
  <c r="W2288" i="32"/>
  <c r="W2289" i="32"/>
  <c r="W2290" i="32"/>
  <c r="W2291" i="32"/>
  <c r="W2292" i="32"/>
  <c r="W2293" i="32"/>
  <c r="W2294" i="32"/>
  <c r="W2295" i="32"/>
  <c r="W2296" i="32"/>
  <c r="W2297" i="32"/>
  <c r="W2298" i="32"/>
  <c r="W2299" i="32"/>
  <c r="W2300" i="32"/>
  <c r="W2301" i="32"/>
  <c r="W2302" i="32"/>
  <c r="W2303" i="32"/>
  <c r="W2304" i="32"/>
  <c r="W2305" i="32"/>
  <c r="W2306" i="32"/>
  <c r="W2307" i="32"/>
  <c r="W2308" i="32"/>
  <c r="W2309" i="32"/>
  <c r="W2310" i="32"/>
  <c r="W2311" i="32"/>
  <c r="W2312" i="32"/>
  <c r="W2313" i="32"/>
  <c r="W2314" i="32"/>
  <c r="W2315" i="32"/>
  <c r="W2316" i="32"/>
  <c r="W2317" i="32"/>
  <c r="W2318" i="32"/>
  <c r="W2319" i="32"/>
  <c r="W2320" i="32"/>
  <c r="W2321" i="32"/>
  <c r="W2322" i="32"/>
  <c r="W2323" i="32"/>
  <c r="W2324" i="32"/>
  <c r="W2325" i="32"/>
  <c r="W2326" i="32"/>
  <c r="W2327" i="32"/>
  <c r="W2328" i="32"/>
  <c r="W2329" i="32"/>
  <c r="W2330" i="32"/>
  <c r="W2331" i="32"/>
  <c r="W2332" i="32"/>
  <c r="W2333" i="32"/>
  <c r="W2334" i="32"/>
  <c r="W2335" i="32"/>
  <c r="W2336" i="32"/>
  <c r="W2337" i="32"/>
  <c r="W2338" i="32"/>
  <c r="W2339" i="32"/>
  <c r="W2340" i="32"/>
  <c r="W2341" i="32"/>
  <c r="W2342" i="32"/>
  <c r="W2343" i="32"/>
  <c r="W2344" i="32"/>
  <c r="W2345" i="32"/>
  <c r="W2346" i="32"/>
  <c r="W2347" i="32"/>
  <c r="W2348" i="32"/>
  <c r="W2349" i="32"/>
  <c r="W2350" i="32"/>
  <c r="W2351" i="32"/>
  <c r="W2352" i="32"/>
  <c r="W2353" i="32"/>
  <c r="W2354" i="32"/>
  <c r="W2355" i="32"/>
  <c r="W2356" i="32"/>
  <c r="W2357" i="32"/>
  <c r="W2358" i="32"/>
  <c r="W2359" i="32"/>
  <c r="W2360" i="32"/>
  <c r="W2361" i="32"/>
  <c r="W2362" i="32"/>
  <c r="W2363" i="32"/>
  <c r="W2364" i="32"/>
  <c r="W2365" i="32"/>
  <c r="W2366" i="32"/>
  <c r="W2367" i="32"/>
  <c r="W2368" i="32"/>
  <c r="W2369" i="32"/>
  <c r="W2370" i="32"/>
  <c r="W2371" i="32"/>
  <c r="W2372" i="32"/>
  <c r="W2373" i="32"/>
  <c r="W2374" i="32"/>
  <c r="W2375" i="32"/>
  <c r="W2376" i="32"/>
  <c r="W2377" i="32"/>
  <c r="W2378" i="32"/>
  <c r="W2379" i="32"/>
  <c r="W2380" i="32"/>
  <c r="W2381" i="32"/>
  <c r="W2382" i="32"/>
  <c r="W2383" i="32"/>
  <c r="W2384" i="32"/>
  <c r="W2385" i="32"/>
  <c r="W2387" i="32"/>
  <c r="W2388" i="32"/>
  <c r="W2389" i="32"/>
  <c r="W2390" i="32"/>
  <c r="W2391" i="32"/>
  <c r="W2392" i="32"/>
  <c r="W2393" i="32"/>
  <c r="W2394" i="32"/>
  <c r="W2395" i="32"/>
  <c r="W2396" i="32"/>
  <c r="W2397" i="32"/>
  <c r="W2398" i="32"/>
  <c r="W2399" i="32"/>
  <c r="W2400" i="32"/>
  <c r="W2401" i="32"/>
  <c r="W2402" i="32"/>
  <c r="W2403" i="32"/>
  <c r="W2404" i="32"/>
  <c r="W2405" i="32"/>
  <c r="W2406" i="32"/>
  <c r="W2407" i="32"/>
  <c r="W2408" i="32"/>
  <c r="W2409" i="32"/>
  <c r="W2410" i="32"/>
  <c r="W2411" i="32"/>
  <c r="W2412" i="32"/>
  <c r="W2413" i="32"/>
  <c r="W2414" i="32"/>
  <c r="W2415" i="32"/>
  <c r="W2416" i="32"/>
  <c r="W2417" i="32"/>
  <c r="W2418" i="32"/>
  <c r="W2419" i="32"/>
  <c r="W2420" i="32"/>
  <c r="W2421" i="32"/>
  <c r="W2422" i="32"/>
  <c r="W2423" i="32"/>
  <c r="W2424" i="32"/>
  <c r="W2425" i="32"/>
  <c r="W2426" i="32"/>
  <c r="W2427" i="32"/>
  <c r="W2428" i="32"/>
  <c r="W2429" i="32"/>
  <c r="W2430" i="32"/>
  <c r="W2431" i="32"/>
  <c r="W2432" i="32"/>
  <c r="W2433" i="32"/>
  <c r="W2434" i="32"/>
  <c r="W2435" i="32"/>
  <c r="W2436" i="32"/>
  <c r="W2437" i="32"/>
  <c r="W2438" i="32"/>
  <c r="W2439" i="32"/>
  <c r="W2440" i="32"/>
  <c r="W2441" i="32"/>
  <c r="W2442" i="32"/>
  <c r="W2443" i="32"/>
  <c r="W2444" i="32"/>
  <c r="W2445" i="32"/>
  <c r="W2446" i="32"/>
  <c r="W2447" i="32"/>
  <c r="W2448" i="32"/>
  <c r="W2449" i="32"/>
  <c r="W2450" i="32"/>
  <c r="W2451" i="32"/>
  <c r="W2452" i="32"/>
  <c r="W2453" i="32"/>
  <c r="W2454" i="32"/>
  <c r="W2455" i="32"/>
  <c r="W2456" i="32"/>
  <c r="W2457" i="32"/>
  <c r="W2458" i="32"/>
  <c r="W2459" i="32"/>
  <c r="W2460" i="32"/>
  <c r="W2461" i="32"/>
  <c r="W2462" i="32"/>
  <c r="W2463" i="32"/>
  <c r="W2464" i="32"/>
  <c r="W2465" i="32"/>
  <c r="W2466" i="32"/>
  <c r="W2467" i="32"/>
  <c r="W2468" i="32"/>
  <c r="W2469" i="32"/>
  <c r="W2470" i="32"/>
  <c r="W2471" i="32"/>
  <c r="W2472" i="32"/>
  <c r="W2473" i="32"/>
  <c r="W2474" i="32"/>
  <c r="W2475" i="32"/>
  <c r="W2476" i="32"/>
  <c r="W2477" i="32"/>
  <c r="W2478" i="32"/>
  <c r="W2479" i="32"/>
  <c r="W2480" i="32"/>
  <c r="W2481" i="32"/>
  <c r="W2482" i="32"/>
  <c r="W2483" i="32"/>
  <c r="W2484" i="32"/>
  <c r="W2485" i="32"/>
  <c r="W2486" i="32"/>
  <c r="W2487" i="32"/>
  <c r="W2488" i="32"/>
  <c r="W2489" i="32"/>
  <c r="W2490" i="32"/>
  <c r="W2491" i="32"/>
  <c r="W2492" i="32"/>
  <c r="W2493" i="32"/>
  <c r="W2494" i="32"/>
  <c r="W2495" i="32"/>
  <c r="W2496" i="32"/>
  <c r="W2497" i="32"/>
  <c r="W2498" i="32"/>
  <c r="W2499" i="32"/>
  <c r="W2500" i="32"/>
  <c r="W2501" i="32"/>
  <c r="W2502" i="32"/>
  <c r="W2503" i="32"/>
  <c r="W2504" i="32"/>
  <c r="W2505" i="32"/>
  <c r="W2506" i="32"/>
  <c r="W2507" i="32"/>
  <c r="W2508" i="32"/>
  <c r="W2509" i="32"/>
  <c r="W2510" i="32"/>
  <c r="W2511" i="32"/>
  <c r="W2512" i="32"/>
  <c r="W2513" i="32"/>
  <c r="W2514" i="32"/>
  <c r="W2515" i="32"/>
  <c r="W2516" i="32"/>
  <c r="W2517" i="32"/>
  <c r="W2518" i="32"/>
  <c r="W2519" i="32"/>
  <c r="W2520" i="32"/>
  <c r="W2521" i="32"/>
  <c r="W2522" i="32"/>
  <c r="W2523" i="32"/>
  <c r="W2524" i="32"/>
  <c r="W2525" i="32"/>
  <c r="W2526" i="32"/>
  <c r="W2527" i="32"/>
  <c r="W2528" i="32"/>
  <c r="W2529" i="32"/>
  <c r="W2530" i="32"/>
  <c r="W2531" i="32"/>
  <c r="W2532" i="32"/>
  <c r="W2533" i="32"/>
  <c r="W2534" i="32"/>
  <c r="W2535" i="32"/>
  <c r="W2536" i="32"/>
  <c r="W2537" i="32"/>
  <c r="W2538" i="32"/>
  <c r="W2539" i="32"/>
  <c r="W2540" i="32"/>
  <c r="W2541" i="32"/>
  <c r="W2542" i="32"/>
  <c r="W2543" i="32"/>
  <c r="W2544" i="32"/>
  <c r="W2545" i="32"/>
  <c r="W2546" i="32"/>
  <c r="W2547" i="32"/>
  <c r="W2548" i="32"/>
  <c r="W2549" i="32"/>
  <c r="W2550" i="32"/>
  <c r="W2551" i="32"/>
  <c r="W2552" i="32"/>
  <c r="W2553" i="32"/>
  <c r="W2554" i="32"/>
  <c r="W2555" i="32"/>
  <c r="W2556" i="32"/>
  <c r="W2557" i="32"/>
  <c r="W2558" i="32"/>
  <c r="W2559" i="32"/>
  <c r="W2560" i="32"/>
  <c r="W2561" i="32"/>
  <c r="W2562" i="32"/>
  <c r="W2563" i="32"/>
  <c r="W2564" i="32"/>
  <c r="W2565" i="32"/>
  <c r="W2566" i="32"/>
  <c r="W2567" i="32"/>
  <c r="W2568" i="32"/>
  <c r="W2569" i="32"/>
  <c r="W2570" i="32"/>
  <c r="W2571" i="32"/>
  <c r="W2572" i="32"/>
  <c r="W2573" i="32"/>
  <c r="W2574" i="32"/>
  <c r="W2575" i="32"/>
  <c r="W2576" i="32"/>
  <c r="W2577" i="32"/>
  <c r="W2578" i="32"/>
  <c r="W2579" i="32"/>
  <c r="W2580" i="32"/>
  <c r="W2581" i="32"/>
  <c r="W2582" i="32"/>
  <c r="W2583" i="32"/>
  <c r="W2584" i="32"/>
  <c r="W2585" i="32"/>
  <c r="W2586" i="32"/>
  <c r="W2587" i="32"/>
  <c r="W2588" i="32"/>
  <c r="W2589" i="32"/>
  <c r="W2590" i="32"/>
  <c r="W2591" i="32"/>
  <c r="W2592" i="32"/>
  <c r="W2593" i="32"/>
  <c r="W2594" i="32"/>
  <c r="W2595" i="32"/>
  <c r="W2596" i="32"/>
  <c r="W2597" i="32"/>
  <c r="W2598" i="32"/>
  <c r="W2599" i="32"/>
  <c r="W2600" i="32"/>
  <c r="W2601" i="32"/>
  <c r="W2602" i="32"/>
  <c r="W2603" i="32"/>
  <c r="W2604" i="32"/>
  <c r="W2605" i="32"/>
  <c r="W2606" i="32"/>
  <c r="W2607" i="32"/>
  <c r="W2608" i="32"/>
  <c r="W2609" i="32"/>
  <c r="W2610" i="32"/>
  <c r="W2611" i="32"/>
  <c r="W2612" i="32"/>
  <c r="W2613" i="32"/>
  <c r="W2614" i="32"/>
  <c r="W2615" i="32"/>
  <c r="W2616" i="32"/>
  <c r="W2617" i="32"/>
  <c r="W2618" i="32"/>
  <c r="W2619" i="32"/>
  <c r="W2620" i="32"/>
  <c r="W2621" i="32"/>
  <c r="W2622" i="32"/>
  <c r="W2623" i="32"/>
  <c r="W2624" i="32"/>
  <c r="W2625" i="32"/>
  <c r="W2626" i="32"/>
  <c r="W2627" i="32"/>
  <c r="W2628" i="32"/>
  <c r="W2629" i="32"/>
  <c r="W2630" i="32"/>
  <c r="W2631" i="32"/>
  <c r="W2632" i="32"/>
  <c r="W2633" i="32"/>
  <c r="W2634" i="32"/>
  <c r="W2635" i="32"/>
  <c r="W2636" i="32"/>
  <c r="W2637" i="32"/>
  <c r="W2638" i="32"/>
  <c r="W2639" i="32"/>
  <c r="W2640" i="32"/>
  <c r="W2641" i="32"/>
  <c r="W2642" i="32"/>
  <c r="W2643" i="32"/>
  <c r="W2644" i="32"/>
  <c r="W2645" i="32"/>
  <c r="W2646" i="32"/>
  <c r="W2647" i="32"/>
  <c r="W2648" i="32"/>
  <c r="W2649" i="32"/>
  <c r="W2650" i="32"/>
  <c r="W2651" i="32"/>
  <c r="W2652" i="32"/>
  <c r="W2653" i="32"/>
  <c r="W2654" i="32"/>
  <c r="W2655" i="32"/>
  <c r="W2656" i="32"/>
  <c r="W2657" i="32"/>
  <c r="W2658" i="32"/>
  <c r="W2659" i="32"/>
  <c r="W2660" i="32"/>
  <c r="W2661" i="32"/>
  <c r="W2662" i="32"/>
  <c r="W2663" i="32"/>
  <c r="W2664" i="32"/>
  <c r="W2665" i="32"/>
  <c r="W2666" i="32"/>
  <c r="W2667" i="32"/>
  <c r="W2668" i="32"/>
  <c r="W2669" i="32"/>
  <c r="W2670" i="32"/>
  <c r="W2671" i="32"/>
  <c r="W2672" i="32"/>
  <c r="W2673" i="32"/>
  <c r="W2674" i="32"/>
  <c r="W2675" i="32"/>
  <c r="W2676" i="32"/>
  <c r="W2677" i="32"/>
  <c r="W2678" i="32"/>
  <c r="W2679" i="32"/>
  <c r="W2680" i="32"/>
  <c r="W2681" i="32"/>
  <c r="W2682" i="32"/>
  <c r="W2683" i="32"/>
  <c r="W2684" i="32"/>
  <c r="W2685" i="32"/>
  <c r="W2686" i="32"/>
  <c r="W2687" i="32"/>
  <c r="W2688" i="32"/>
  <c r="W2689" i="32"/>
  <c r="W2690" i="32"/>
  <c r="W2691" i="32"/>
  <c r="W2692" i="32"/>
  <c r="W2693" i="32"/>
  <c r="W2694" i="32"/>
  <c r="W2695" i="32"/>
  <c r="W2696" i="32"/>
  <c r="W2697" i="32"/>
  <c r="W2698" i="32"/>
  <c r="W2699" i="32"/>
  <c r="W2700" i="32"/>
  <c r="W2701" i="32"/>
  <c r="W2702" i="32"/>
  <c r="W2703" i="32"/>
  <c r="W2704" i="32"/>
  <c r="W2705" i="32"/>
  <c r="W2706" i="32"/>
  <c r="W2707" i="32"/>
  <c r="W2708" i="32"/>
  <c r="W2709" i="32"/>
  <c r="W2710" i="32"/>
  <c r="W2711" i="32"/>
  <c r="W2712" i="32"/>
  <c r="W2713" i="32"/>
  <c r="W2714" i="32"/>
  <c r="W2715" i="32"/>
  <c r="W2716" i="32"/>
  <c r="W2717" i="32"/>
  <c r="W2718" i="32"/>
  <c r="W2719" i="32"/>
  <c r="W2720" i="32"/>
  <c r="W2721" i="32"/>
  <c r="W2722" i="32"/>
  <c r="W2723" i="32"/>
  <c r="W2724" i="32"/>
  <c r="W2725" i="32"/>
  <c r="W2726" i="32"/>
  <c r="W2727" i="32"/>
  <c r="W2728" i="32"/>
  <c r="W2729" i="32"/>
  <c r="W2730" i="32"/>
  <c r="W2731" i="32"/>
  <c r="W2732" i="32"/>
  <c r="W2733" i="32"/>
  <c r="W2734" i="32"/>
  <c r="W2735" i="32"/>
  <c r="W2736" i="32"/>
  <c r="W2737" i="32"/>
  <c r="W2738" i="32"/>
  <c r="W2739" i="32"/>
  <c r="W2740" i="32"/>
  <c r="W2741" i="32"/>
  <c r="W2742" i="32"/>
  <c r="W2743" i="32"/>
  <c r="W2744" i="32"/>
  <c r="W2745" i="32"/>
  <c r="W2746" i="32"/>
  <c r="W2747" i="32"/>
  <c r="W2748" i="32"/>
  <c r="W2749" i="32"/>
  <c r="W2750" i="32"/>
  <c r="W2751" i="32"/>
  <c r="W2752" i="32"/>
  <c r="W2753" i="32"/>
  <c r="W2754" i="32"/>
  <c r="W2755" i="32"/>
  <c r="W2756" i="32"/>
  <c r="W2757" i="32"/>
  <c r="W2758" i="32"/>
  <c r="W2759" i="32"/>
  <c r="W2760" i="32"/>
  <c r="W2761" i="32"/>
  <c r="W2762" i="32"/>
  <c r="W2763" i="32"/>
  <c r="W2764" i="32"/>
  <c r="W2765" i="32"/>
  <c r="W2766" i="32"/>
  <c r="W2767" i="32"/>
  <c r="W2768" i="32"/>
  <c r="W2769" i="32"/>
  <c r="W2770" i="32"/>
  <c r="W2771" i="32"/>
  <c r="W2772" i="32"/>
  <c r="W2773" i="32"/>
  <c r="W2774" i="32"/>
  <c r="W2775" i="32"/>
  <c r="W2776" i="32"/>
  <c r="W2777" i="32"/>
  <c r="W2778" i="32"/>
  <c r="W2779" i="32"/>
  <c r="W2780" i="32"/>
  <c r="W2781" i="32"/>
  <c r="W2782" i="32"/>
  <c r="W2783" i="32"/>
  <c r="W2784" i="32"/>
  <c r="W2785" i="32"/>
  <c r="W2786" i="32"/>
  <c r="W2787" i="32"/>
  <c r="W2788" i="32"/>
  <c r="W2789" i="32"/>
  <c r="W2790" i="32"/>
  <c r="W2791" i="32"/>
  <c r="W2792" i="32"/>
  <c r="W2793" i="32"/>
  <c r="W2794" i="32"/>
  <c r="W2795" i="32"/>
  <c r="W2796" i="32"/>
  <c r="W2797" i="32"/>
  <c r="W2798" i="32"/>
  <c r="W2799" i="32"/>
  <c r="W2800" i="32"/>
  <c r="W2801" i="32"/>
  <c r="W2802" i="32"/>
  <c r="W2803" i="32"/>
  <c r="W2804" i="32"/>
  <c r="W2805" i="32"/>
  <c r="W2806" i="32"/>
  <c r="W2807" i="32"/>
  <c r="W2808" i="32"/>
  <c r="W2809" i="32"/>
  <c r="W2810" i="32"/>
  <c r="W2811" i="32"/>
  <c r="W2812" i="32"/>
  <c r="W2813" i="32"/>
  <c r="W2814" i="32"/>
  <c r="W2815" i="32"/>
  <c r="W2816" i="32"/>
  <c r="W2817" i="32"/>
  <c r="W2818" i="32"/>
  <c r="W2819" i="32"/>
  <c r="W2820" i="32"/>
  <c r="W2821" i="32"/>
  <c r="W2822" i="32"/>
  <c r="W2823" i="32"/>
  <c r="W2824" i="32"/>
  <c r="W2825" i="32"/>
  <c r="W2826" i="32"/>
  <c r="W2827" i="32"/>
  <c r="W2828" i="32"/>
  <c r="W2829" i="32"/>
  <c r="W2830" i="32"/>
  <c r="W2831" i="32"/>
  <c r="W2832" i="32"/>
  <c r="W2833" i="32"/>
  <c r="W2834" i="32"/>
  <c r="W2835" i="32"/>
  <c r="W2836" i="32"/>
  <c r="W2837" i="32"/>
  <c r="W2838" i="32"/>
  <c r="W2839" i="32"/>
  <c r="W2840" i="32"/>
  <c r="W2841" i="32"/>
  <c r="W2842" i="32"/>
  <c r="W2843" i="32"/>
  <c r="W2844" i="32"/>
  <c r="W2845" i="32"/>
  <c r="W2846" i="32"/>
  <c r="W2847" i="32"/>
  <c r="W2848" i="32"/>
  <c r="W2849" i="32"/>
  <c r="W2850" i="32"/>
  <c r="W2851" i="32"/>
  <c r="W2852" i="32"/>
  <c r="W2853" i="32"/>
  <c r="W2854" i="32"/>
  <c r="W2855" i="32"/>
  <c r="W2856" i="32"/>
  <c r="W2857" i="32"/>
  <c r="W2858" i="32"/>
  <c r="W2859" i="32"/>
  <c r="W2860" i="32"/>
  <c r="W2861" i="32"/>
  <c r="W2862" i="32"/>
  <c r="W2863" i="32"/>
  <c r="W2864" i="32"/>
  <c r="W2865" i="32"/>
  <c r="W2866" i="32"/>
  <c r="W2867" i="32"/>
  <c r="W2868" i="32"/>
  <c r="W2869" i="32"/>
  <c r="W2870" i="32"/>
  <c r="W2871" i="32"/>
  <c r="W2872" i="32"/>
  <c r="W2873" i="32"/>
  <c r="W2874" i="32"/>
  <c r="W2875" i="32"/>
  <c r="W2876" i="32"/>
  <c r="W2877" i="32"/>
  <c r="W2878" i="32"/>
  <c r="W2879" i="32"/>
  <c r="W2880" i="32"/>
  <c r="W2881" i="32"/>
  <c r="W2882" i="32"/>
  <c r="W2883" i="32"/>
  <c r="W2884" i="32"/>
  <c r="W2885" i="32"/>
  <c r="W2886" i="32"/>
  <c r="W2887" i="32"/>
  <c r="W2888" i="32"/>
  <c r="W2889" i="32"/>
  <c r="W566" i="32"/>
  <c r="W567" i="32"/>
  <c r="W568" i="32"/>
  <c r="W569" i="32"/>
  <c r="W570" i="32"/>
  <c r="W571" i="32"/>
  <c r="W572" i="32"/>
  <c r="W573" i="32"/>
  <c r="W574" i="32"/>
  <c r="W575" i="32"/>
  <c r="W576" i="32"/>
  <c r="W577" i="32"/>
  <c r="W578" i="32"/>
  <c r="W579" i="32"/>
  <c r="W580" i="32"/>
  <c r="W581" i="32"/>
  <c r="W582" i="32"/>
  <c r="W583" i="32"/>
  <c r="W584" i="32"/>
  <c r="W585" i="32"/>
  <c r="W586" i="32"/>
  <c r="W587" i="32"/>
  <c r="W588" i="32"/>
  <c r="W589" i="32"/>
  <c r="W590" i="32"/>
  <c r="W591" i="32"/>
  <c r="W592" i="32"/>
  <c r="W593" i="32"/>
  <c r="W594" i="32"/>
  <c r="W595" i="32"/>
  <c r="W596" i="32"/>
  <c r="W597" i="32"/>
  <c r="W598" i="32"/>
  <c r="W599" i="32"/>
  <c r="W600" i="32"/>
  <c r="W601" i="32"/>
  <c r="W602" i="32"/>
  <c r="W603" i="32"/>
  <c r="W604" i="32"/>
  <c r="W605" i="32"/>
  <c r="W606" i="32"/>
  <c r="W607" i="32"/>
  <c r="W608" i="32"/>
  <c r="W609" i="32"/>
  <c r="W610" i="32"/>
  <c r="W611" i="32"/>
  <c r="W612" i="32"/>
  <c r="W613" i="32"/>
  <c r="W614" i="32"/>
  <c r="W615" i="32"/>
  <c r="W522" i="32"/>
  <c r="W523" i="32"/>
  <c r="W524" i="32"/>
  <c r="W525" i="32"/>
  <c r="W526" i="32"/>
  <c r="W527" i="32"/>
  <c r="W528" i="32"/>
  <c r="W529" i="32"/>
  <c r="W530" i="32"/>
  <c r="W531" i="32"/>
  <c r="W532" i="32"/>
  <c r="W533" i="32"/>
  <c r="W534" i="32"/>
  <c r="W535" i="32"/>
  <c r="W536" i="32"/>
  <c r="W537" i="32"/>
  <c r="W538" i="32"/>
  <c r="W539" i="32"/>
  <c r="W540" i="32"/>
  <c r="W541" i="32"/>
  <c r="W542" i="32"/>
  <c r="W543" i="32"/>
  <c r="W544" i="32"/>
  <c r="W545" i="32"/>
  <c r="W546" i="32"/>
  <c r="W547" i="32"/>
  <c r="W548" i="32"/>
  <c r="W549" i="32"/>
  <c r="W550" i="32"/>
  <c r="W551" i="32"/>
  <c r="W552" i="32"/>
  <c r="W553" i="32"/>
  <c r="W554" i="32"/>
  <c r="W555" i="32"/>
  <c r="W556" i="32"/>
  <c r="W557" i="32"/>
  <c r="W558" i="32"/>
  <c r="W559" i="32"/>
  <c r="W560" i="32"/>
  <c r="W561" i="32"/>
  <c r="W562" i="32"/>
  <c r="W563" i="32"/>
  <c r="W564" i="32"/>
  <c r="W565" i="32"/>
  <c r="W521" i="32"/>
  <c r="W520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68" i="32"/>
  <c r="W69" i="32"/>
  <c r="W70" i="32"/>
  <c r="W71" i="32"/>
  <c r="W72" i="32"/>
  <c r="W73" i="32"/>
  <c r="W74" i="32"/>
  <c r="W75" i="32"/>
  <c r="W76" i="32"/>
  <c r="W77" i="32"/>
  <c r="W78" i="32"/>
  <c r="W79" i="32"/>
  <c r="W80" i="32"/>
  <c r="W81" i="32"/>
  <c r="W82" i="32"/>
  <c r="W83" i="32"/>
  <c r="W84" i="32"/>
  <c r="W85" i="32"/>
  <c r="W86" i="32"/>
  <c r="W87" i="32"/>
  <c r="W88" i="32"/>
  <c r="W89" i="32"/>
  <c r="W90" i="32"/>
  <c r="W91" i="32"/>
  <c r="W92" i="32"/>
  <c r="W93" i="32"/>
  <c r="W94" i="32"/>
  <c r="W95" i="32"/>
  <c r="W96" i="32"/>
  <c r="W97" i="32"/>
  <c r="W98" i="32"/>
  <c r="W99" i="32"/>
  <c r="W100" i="32"/>
  <c r="W101" i="32"/>
  <c r="W102" i="32"/>
  <c r="W103" i="32"/>
  <c r="W104" i="32"/>
  <c r="W105" i="32"/>
  <c r="W106" i="32"/>
  <c r="W107" i="32"/>
  <c r="W108" i="32"/>
  <c r="W109" i="32"/>
  <c r="W110" i="32"/>
  <c r="W111" i="32"/>
  <c r="W112" i="32"/>
  <c r="W113" i="32"/>
  <c r="W114" i="32"/>
  <c r="W115" i="32"/>
  <c r="W116" i="32"/>
  <c r="W117" i="32"/>
  <c r="W118" i="32"/>
  <c r="W119" i="32"/>
  <c r="W120" i="32"/>
  <c r="W121" i="32"/>
  <c r="W122" i="32"/>
  <c r="W123" i="32"/>
  <c r="W124" i="32"/>
  <c r="W125" i="32"/>
  <c r="W126" i="32"/>
  <c r="W127" i="32"/>
  <c r="W128" i="32"/>
  <c r="W129" i="32"/>
  <c r="W130" i="32"/>
  <c r="W131" i="32"/>
  <c r="W132" i="32"/>
  <c r="W133" i="32"/>
  <c r="W134" i="32"/>
  <c r="W135" i="32"/>
  <c r="W136" i="32"/>
  <c r="W137" i="32"/>
  <c r="W138" i="32"/>
  <c r="W139" i="32"/>
  <c r="W140" i="32"/>
  <c r="W141" i="32"/>
  <c r="W142" i="32"/>
  <c r="W143" i="32"/>
  <c r="W144" i="32"/>
  <c r="W145" i="32"/>
  <c r="W146" i="32"/>
  <c r="W147" i="32"/>
  <c r="W148" i="32"/>
  <c r="W149" i="32"/>
  <c r="W150" i="32"/>
  <c r="W151" i="32"/>
  <c r="W152" i="32"/>
  <c r="W153" i="32"/>
  <c r="W154" i="32"/>
  <c r="W155" i="32"/>
  <c r="W156" i="32"/>
  <c r="W157" i="32"/>
  <c r="W158" i="32"/>
  <c r="W159" i="32"/>
  <c r="W160" i="32"/>
  <c r="W161" i="32"/>
  <c r="W162" i="32"/>
  <c r="W163" i="32"/>
  <c r="W164" i="32"/>
  <c r="W165" i="32"/>
  <c r="W166" i="32"/>
  <c r="W167" i="32"/>
  <c r="W168" i="32"/>
  <c r="W169" i="32"/>
  <c r="W170" i="32"/>
  <c r="W171" i="32"/>
  <c r="W172" i="32"/>
  <c r="W173" i="32"/>
  <c r="W174" i="32"/>
  <c r="W175" i="32"/>
  <c r="W176" i="32"/>
  <c r="W177" i="32"/>
  <c r="W178" i="32"/>
  <c r="W179" i="32"/>
  <c r="W180" i="32"/>
  <c r="W181" i="32"/>
  <c r="W182" i="32"/>
  <c r="W183" i="32"/>
  <c r="W184" i="32"/>
  <c r="W185" i="32"/>
  <c r="W186" i="32"/>
  <c r="W187" i="32"/>
  <c r="W188" i="32"/>
  <c r="W189" i="32"/>
  <c r="W190" i="32"/>
  <c r="W191" i="32"/>
  <c r="W192" i="32"/>
  <c r="W193" i="32"/>
  <c r="W194" i="32"/>
  <c r="W195" i="32"/>
  <c r="W196" i="32"/>
  <c r="W197" i="32"/>
  <c r="W198" i="32"/>
  <c r="W199" i="32"/>
  <c r="W200" i="32"/>
  <c r="W201" i="32"/>
  <c r="W202" i="32"/>
  <c r="W203" i="32"/>
  <c r="W204" i="32"/>
  <c r="W205" i="32"/>
  <c r="W206" i="32"/>
  <c r="W207" i="32"/>
  <c r="W208" i="32"/>
  <c r="W209" i="32"/>
  <c r="W210" i="32"/>
  <c r="W211" i="32"/>
  <c r="W212" i="32"/>
  <c r="W213" i="32"/>
  <c r="W214" i="32"/>
  <c r="W215" i="32"/>
  <c r="W216" i="32"/>
  <c r="W217" i="32"/>
  <c r="W218" i="32"/>
  <c r="W219" i="32"/>
  <c r="W220" i="32"/>
  <c r="W221" i="32"/>
  <c r="W222" i="32"/>
  <c r="W223" i="32"/>
  <c r="W224" i="32"/>
  <c r="W225" i="32"/>
  <c r="W226" i="32"/>
  <c r="W227" i="32"/>
  <c r="W228" i="32"/>
  <c r="W229" i="32"/>
  <c r="W230" i="32"/>
  <c r="W231" i="32"/>
  <c r="W232" i="32"/>
  <c r="W233" i="32"/>
  <c r="W234" i="32"/>
  <c r="W235" i="32"/>
  <c r="W236" i="32"/>
  <c r="W237" i="32"/>
  <c r="W238" i="32"/>
  <c r="W239" i="32"/>
  <c r="W240" i="32"/>
  <c r="W241" i="32"/>
  <c r="W242" i="32"/>
  <c r="W243" i="32"/>
  <c r="W244" i="32"/>
  <c r="W245" i="32"/>
  <c r="W246" i="32"/>
  <c r="W247" i="32"/>
  <c r="W248" i="32"/>
  <c r="W249" i="32"/>
  <c r="W250" i="32"/>
  <c r="W251" i="32"/>
  <c r="W252" i="32"/>
  <c r="W253" i="32"/>
  <c r="W254" i="32"/>
  <c r="W255" i="32"/>
  <c r="W256" i="32"/>
  <c r="W257" i="32"/>
  <c r="W258" i="32"/>
  <c r="W259" i="32"/>
  <c r="W260" i="32"/>
  <c r="W261" i="32"/>
  <c r="W262" i="32"/>
  <c r="W263" i="32"/>
  <c r="W264" i="32"/>
  <c r="W265" i="32"/>
  <c r="W266" i="32"/>
  <c r="W267" i="32"/>
  <c r="W268" i="32"/>
  <c r="W269" i="32"/>
  <c r="W270" i="32"/>
  <c r="W271" i="32"/>
  <c r="W272" i="32"/>
  <c r="W273" i="32"/>
  <c r="W274" i="32"/>
  <c r="W275" i="32"/>
  <c r="W276" i="32"/>
  <c r="W277" i="32"/>
  <c r="W278" i="32"/>
  <c r="W279" i="32"/>
  <c r="W280" i="32"/>
  <c r="W281" i="32"/>
  <c r="W282" i="32"/>
  <c r="W283" i="32"/>
  <c r="W284" i="32"/>
  <c r="W285" i="32"/>
  <c r="W286" i="32"/>
  <c r="W287" i="32"/>
  <c r="W288" i="32"/>
  <c r="W289" i="32"/>
  <c r="W290" i="32"/>
  <c r="W291" i="32"/>
  <c r="W292" i="32"/>
  <c r="W293" i="32"/>
  <c r="W294" i="32"/>
  <c r="W295" i="32"/>
  <c r="W296" i="32"/>
  <c r="W297" i="32"/>
  <c r="W298" i="32"/>
  <c r="W299" i="32"/>
  <c r="W300" i="32"/>
  <c r="W301" i="32"/>
  <c r="W302" i="32"/>
  <c r="W303" i="32"/>
  <c r="W304" i="32"/>
  <c r="W305" i="32"/>
  <c r="W306" i="32"/>
  <c r="W307" i="32"/>
  <c r="W308" i="32"/>
  <c r="W309" i="32"/>
  <c r="W310" i="32"/>
  <c r="W311" i="32"/>
  <c r="W312" i="32"/>
  <c r="W313" i="32"/>
  <c r="W314" i="32"/>
  <c r="W315" i="32"/>
  <c r="W316" i="32"/>
  <c r="W317" i="32"/>
  <c r="W318" i="32"/>
  <c r="W319" i="32"/>
  <c r="W320" i="32"/>
  <c r="W321" i="32"/>
  <c r="W322" i="32"/>
  <c r="W323" i="32"/>
  <c r="W324" i="32"/>
  <c r="W325" i="32"/>
  <c r="W326" i="32"/>
  <c r="W327" i="32"/>
  <c r="W328" i="32"/>
  <c r="W329" i="32"/>
  <c r="W330" i="32"/>
  <c r="W331" i="32"/>
  <c r="W332" i="32"/>
  <c r="W333" i="32"/>
  <c r="W334" i="32"/>
  <c r="W335" i="32"/>
  <c r="W336" i="32"/>
  <c r="W337" i="32"/>
  <c r="W338" i="32"/>
  <c r="W339" i="32"/>
  <c r="W340" i="32"/>
  <c r="W341" i="32"/>
  <c r="W342" i="32"/>
  <c r="W343" i="32"/>
  <c r="W344" i="32"/>
  <c r="W345" i="32"/>
  <c r="W346" i="32"/>
  <c r="W347" i="32"/>
  <c r="W348" i="32"/>
  <c r="W349" i="32"/>
  <c r="W350" i="32"/>
  <c r="W351" i="32"/>
  <c r="W352" i="32"/>
  <c r="W353" i="32"/>
  <c r="W354" i="32"/>
  <c r="W355" i="32"/>
  <c r="W356" i="32"/>
  <c r="W357" i="32"/>
  <c r="W358" i="32"/>
  <c r="W359" i="32"/>
  <c r="W360" i="32"/>
  <c r="W361" i="32"/>
  <c r="W362" i="32"/>
  <c r="W363" i="32"/>
  <c r="W364" i="32"/>
  <c r="W365" i="32"/>
  <c r="W366" i="32"/>
  <c r="W367" i="32"/>
  <c r="W368" i="32"/>
  <c r="W369" i="32"/>
  <c r="W370" i="32"/>
  <c r="W371" i="32"/>
  <c r="W372" i="32"/>
  <c r="W373" i="32"/>
  <c r="W374" i="32"/>
  <c r="W375" i="32"/>
  <c r="W376" i="32"/>
  <c r="W377" i="32"/>
  <c r="W378" i="32"/>
  <c r="W379" i="32"/>
  <c r="W380" i="32"/>
  <c r="W381" i="32"/>
  <c r="W382" i="32"/>
  <c r="W383" i="32"/>
  <c r="W384" i="32"/>
  <c r="W385" i="32"/>
  <c r="W386" i="32"/>
  <c r="W387" i="32"/>
  <c r="W388" i="32"/>
  <c r="W389" i="32"/>
  <c r="W390" i="32"/>
  <c r="W391" i="32"/>
  <c r="W392" i="32"/>
  <c r="W393" i="32"/>
  <c r="W394" i="32"/>
  <c r="W395" i="32"/>
  <c r="W396" i="32"/>
  <c r="W397" i="32"/>
  <c r="W398" i="32"/>
  <c r="W399" i="32"/>
  <c r="W400" i="32"/>
  <c r="W401" i="32"/>
  <c r="W402" i="32"/>
  <c r="W403" i="32"/>
  <c r="W404" i="32"/>
  <c r="W405" i="32"/>
  <c r="W406" i="32"/>
  <c r="W407" i="32"/>
  <c r="W408" i="32"/>
  <c r="W409" i="32"/>
  <c r="W410" i="32"/>
  <c r="W411" i="32"/>
  <c r="W412" i="32"/>
  <c r="W413" i="32"/>
  <c r="W414" i="32"/>
  <c r="W415" i="32"/>
  <c r="W416" i="32"/>
  <c r="W417" i="32"/>
  <c r="W418" i="32"/>
  <c r="W419" i="32"/>
  <c r="W420" i="32"/>
  <c r="W421" i="32"/>
  <c r="W422" i="32"/>
  <c r="W423" i="32"/>
  <c r="W424" i="32"/>
  <c r="W425" i="32"/>
  <c r="W426" i="32"/>
  <c r="W427" i="32"/>
  <c r="W428" i="32"/>
  <c r="W429" i="32"/>
  <c r="W430" i="32"/>
  <c r="W431" i="32"/>
  <c r="W432" i="32"/>
  <c r="W433" i="32"/>
  <c r="W434" i="32"/>
  <c r="W435" i="32"/>
  <c r="W436" i="32"/>
  <c r="W437" i="32"/>
  <c r="W438" i="32"/>
  <c r="W439" i="32"/>
  <c r="W440" i="32"/>
  <c r="W441" i="32"/>
  <c r="W442" i="32"/>
  <c r="W443" i="32"/>
  <c r="W444" i="32"/>
  <c r="W445" i="32"/>
  <c r="W446" i="32"/>
  <c r="W447" i="32"/>
  <c r="W448" i="32"/>
  <c r="W449" i="32"/>
  <c r="W450" i="32"/>
  <c r="W451" i="32"/>
  <c r="W452" i="32"/>
  <c r="W453" i="32"/>
  <c r="W454" i="32"/>
  <c r="W455" i="32"/>
  <c r="W456" i="32"/>
  <c r="W457" i="32"/>
  <c r="W458" i="32"/>
  <c r="W459" i="32"/>
  <c r="W460" i="32"/>
  <c r="W461" i="32"/>
  <c r="W462" i="32"/>
  <c r="W463" i="32"/>
  <c r="W464" i="32"/>
  <c r="W465" i="32"/>
  <c r="W466" i="32"/>
  <c r="W467" i="32"/>
  <c r="W468" i="32"/>
  <c r="W469" i="32"/>
  <c r="W470" i="32"/>
  <c r="W471" i="32"/>
  <c r="W472" i="32"/>
  <c r="W473" i="32"/>
  <c r="W474" i="32"/>
  <c r="W475" i="32"/>
  <c r="W476" i="32"/>
  <c r="W477" i="32"/>
  <c r="W478" i="32"/>
  <c r="W479" i="32"/>
  <c r="W480" i="32"/>
  <c r="W481" i="32"/>
  <c r="W482" i="32"/>
  <c r="W483" i="32"/>
  <c r="W484" i="32"/>
  <c r="W485" i="32"/>
  <c r="W486" i="32"/>
  <c r="W487" i="32"/>
  <c r="W488" i="32"/>
  <c r="W489" i="32"/>
  <c r="W490" i="32"/>
  <c r="W491" i="32"/>
  <c r="W492" i="32"/>
  <c r="W493" i="32"/>
  <c r="W494" i="32"/>
  <c r="W495" i="32"/>
  <c r="W496" i="32"/>
  <c r="W497" i="32"/>
  <c r="W498" i="32"/>
  <c r="W499" i="32"/>
  <c r="W500" i="32"/>
  <c r="W501" i="32"/>
  <c r="W502" i="32"/>
  <c r="W503" i="32"/>
  <c r="W504" i="32"/>
  <c r="W505" i="32"/>
  <c r="W506" i="32"/>
  <c r="W507" i="32"/>
  <c r="W508" i="32"/>
  <c r="W509" i="32"/>
  <c r="W510" i="32"/>
  <c r="W511" i="32"/>
  <c r="W512" i="32"/>
  <c r="W513" i="32"/>
  <c r="W514" i="32"/>
  <c r="W515" i="32"/>
  <c r="W516" i="32"/>
  <c r="W517" i="32"/>
  <c r="W518" i="32"/>
  <c r="W519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AD1" i="2"/>
  <c r="AE1" i="2"/>
  <c r="AF1" i="2"/>
  <c r="AG1" i="2"/>
  <c r="AH1" i="2"/>
  <c r="AI1" i="2"/>
  <c r="AJ1" i="2"/>
  <c r="AE24" i="2"/>
  <c r="AF24" i="2"/>
  <c r="AG24" i="2"/>
  <c r="AH24" i="2"/>
  <c r="AI24" i="2"/>
  <c r="AJ24" i="2"/>
  <c r="AE25" i="2"/>
  <c r="AF25" i="2"/>
  <c r="AG25" i="2"/>
  <c r="AH25" i="2"/>
  <c r="AI25" i="2"/>
  <c r="AJ25" i="2"/>
  <c r="AE26" i="2"/>
  <c r="AF26" i="2"/>
  <c r="AG26" i="2"/>
  <c r="AH26" i="2"/>
  <c r="AI26" i="2"/>
  <c r="AJ26" i="2"/>
  <c r="AE28" i="2"/>
  <c r="AF28" i="2"/>
  <c r="AG28" i="2"/>
  <c r="AH28" i="2"/>
  <c r="AI28" i="2"/>
  <c r="AJ28" i="2"/>
  <c r="AE29" i="2"/>
  <c r="AF29" i="2"/>
  <c r="AG29" i="2"/>
  <c r="AH29" i="2"/>
  <c r="AI29" i="2"/>
  <c r="AJ29" i="2"/>
  <c r="AE30" i="2"/>
  <c r="AF30" i="2"/>
  <c r="AG30" i="2"/>
  <c r="AH30" i="2"/>
  <c r="AI30" i="2"/>
  <c r="AJ30" i="2"/>
  <c r="AE31" i="2"/>
  <c r="AF31" i="2"/>
  <c r="AG31" i="2"/>
  <c r="AH31" i="2"/>
  <c r="AI31" i="2"/>
  <c r="AJ31" i="2"/>
  <c r="AE35" i="2"/>
  <c r="AF35" i="2"/>
  <c r="AG35" i="2"/>
  <c r="AH35" i="2"/>
  <c r="AI35" i="2"/>
  <c r="AJ35" i="2"/>
  <c r="AE37" i="2"/>
  <c r="AF37" i="2"/>
  <c r="AG37" i="2"/>
  <c r="AH37" i="2"/>
  <c r="AI37" i="2"/>
  <c r="AJ37" i="2"/>
  <c r="AE38" i="2"/>
  <c r="AF38" i="2"/>
  <c r="AG38" i="2"/>
  <c r="AH38" i="2"/>
  <c r="AI38" i="2"/>
  <c r="AJ38" i="2"/>
  <c r="AE39" i="2"/>
  <c r="AF39" i="2"/>
  <c r="AG39" i="2"/>
  <c r="AH39" i="2"/>
  <c r="AI39" i="2"/>
  <c r="AJ39" i="2"/>
  <c r="AE40" i="2"/>
  <c r="AF40" i="2"/>
  <c r="AG40" i="2"/>
  <c r="AH40" i="2"/>
  <c r="AI40" i="2"/>
  <c r="AJ40" i="2"/>
  <c r="AD43" i="2"/>
  <c r="AE43" i="2"/>
  <c r="AF43" i="2"/>
  <c r="AG43" i="2"/>
  <c r="AH43" i="2"/>
  <c r="AI43" i="2"/>
  <c r="AJ43" i="2"/>
  <c r="AE44" i="2"/>
  <c r="AF44" i="2"/>
  <c r="AG44" i="2"/>
  <c r="AH44" i="2"/>
  <c r="AI44" i="2"/>
  <c r="AJ44" i="2"/>
  <c r="AE45" i="2"/>
  <c r="AF45" i="2"/>
  <c r="AG45" i="2"/>
  <c r="AH45" i="2"/>
  <c r="AI45" i="2"/>
  <c r="AJ45" i="2"/>
  <c r="AE46" i="2"/>
  <c r="AF46" i="2"/>
  <c r="AG46" i="2"/>
  <c r="AH46" i="2"/>
  <c r="AI46" i="2"/>
  <c r="AJ46" i="2"/>
  <c r="AE47" i="2"/>
  <c r="AF47" i="2"/>
  <c r="AG47" i="2"/>
  <c r="AH47" i="2"/>
  <c r="AI47" i="2"/>
  <c r="AJ47" i="2"/>
  <c r="AE49" i="2"/>
  <c r="AF49" i="2"/>
  <c r="AG49" i="2"/>
  <c r="AH49" i="2"/>
  <c r="AI49" i="2"/>
  <c r="AJ49" i="2"/>
  <c r="AE50" i="2"/>
  <c r="AF50" i="2"/>
  <c r="AG50" i="2"/>
  <c r="AH50" i="2"/>
  <c r="AI50" i="2"/>
  <c r="AJ50" i="2"/>
  <c r="AD52" i="2"/>
  <c r="AE52" i="2"/>
  <c r="AF52" i="2"/>
  <c r="AG52" i="2"/>
  <c r="AH52" i="2"/>
  <c r="AI52" i="2"/>
  <c r="AJ52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E56" i="2"/>
  <c r="AF56" i="2"/>
  <c r="AG56" i="2"/>
  <c r="AH56" i="2"/>
  <c r="AI56" i="2"/>
  <c r="AJ56" i="2"/>
  <c r="AE57" i="2"/>
  <c r="AF57" i="2"/>
  <c r="AG57" i="2"/>
  <c r="AH57" i="2"/>
  <c r="AI57" i="2"/>
  <c r="AJ57" i="2"/>
  <c r="AE58" i="2"/>
  <c r="AF58" i="2"/>
  <c r="AG58" i="2"/>
  <c r="AH58" i="2"/>
  <c r="AI58" i="2"/>
  <c r="AJ58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L43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L52" i="2"/>
  <c r="M52" i="2"/>
  <c r="N52" i="2"/>
  <c r="O52" i="2"/>
  <c r="P52" i="2"/>
  <c r="Q52" i="2"/>
  <c r="R52" i="2"/>
  <c r="M53" i="2"/>
  <c r="N53" i="2"/>
  <c r="O53" i="2"/>
  <c r="P53" i="2"/>
  <c r="Q53" i="2"/>
  <c r="R53" i="2"/>
  <c r="L54" i="2"/>
  <c r="M54" i="2"/>
  <c r="N54" i="2"/>
  <c r="O54" i="2"/>
  <c r="P54" i="2"/>
  <c r="Q54" i="2"/>
  <c r="R54" i="2"/>
  <c r="L55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AX2" i="7"/>
  <c r="AY2" i="7"/>
  <c r="AZ2" i="7"/>
  <c r="BA2" i="7"/>
  <c r="BB2" i="7"/>
  <c r="BC2" i="7"/>
  <c r="BD2" i="7"/>
  <c r="AF2" i="7"/>
  <c r="AG2" i="7"/>
  <c r="AH2" i="7"/>
  <c r="AI2" i="7"/>
  <c r="AJ2" i="7"/>
  <c r="AK2" i="7"/>
  <c r="AD2" i="7"/>
  <c r="AE2" i="7"/>
  <c r="R2" i="7"/>
  <c r="L2" i="7"/>
  <c r="M2" i="7"/>
  <c r="N2" i="7"/>
  <c r="O2" i="7"/>
  <c r="P2" i="7"/>
  <c r="Q2" i="7"/>
  <c r="X24" i="2"/>
  <c r="X25" i="2"/>
  <c r="X26" i="2"/>
  <c r="X28" i="2"/>
  <c r="X29" i="2"/>
  <c r="X30" i="2"/>
  <c r="X31" i="2"/>
  <c r="X35" i="2"/>
  <c r="X37" i="2"/>
  <c r="X38" i="2"/>
  <c r="X39" i="2"/>
  <c r="X40" i="2"/>
  <c r="U43" i="2"/>
  <c r="V43" i="2"/>
  <c r="W43" i="2"/>
  <c r="X43" i="2"/>
  <c r="Y43" i="2"/>
  <c r="Z43" i="2"/>
  <c r="AA43" i="2"/>
  <c r="AB43" i="2"/>
  <c r="AC43" i="2"/>
  <c r="X44" i="2"/>
  <c r="X45" i="2"/>
  <c r="X46" i="2"/>
  <c r="X47" i="2"/>
  <c r="X49" i="2"/>
  <c r="X50" i="2"/>
  <c r="U52" i="2"/>
  <c r="V52" i="2"/>
  <c r="W52" i="2"/>
  <c r="X52" i="2"/>
  <c r="Y52" i="2"/>
  <c r="Z52" i="2"/>
  <c r="AA52" i="2"/>
  <c r="AB52" i="2"/>
  <c r="AC52" i="2"/>
  <c r="X53" i="2"/>
  <c r="U54" i="2"/>
  <c r="V54" i="2"/>
  <c r="W54" i="2"/>
  <c r="X54" i="2"/>
  <c r="Y54" i="2"/>
  <c r="Z54" i="2"/>
  <c r="AA54" i="2"/>
  <c r="AB54" i="2"/>
  <c r="AC54" i="2"/>
  <c r="U55" i="2"/>
  <c r="V55" i="2"/>
  <c r="W55" i="2"/>
  <c r="X55" i="2"/>
  <c r="Y55" i="2"/>
  <c r="Z55" i="2"/>
  <c r="AA55" i="2"/>
  <c r="AB55" i="2"/>
  <c r="AC55" i="2"/>
  <c r="X56" i="2"/>
  <c r="X57" i="2"/>
  <c r="X58" i="2"/>
  <c r="T55" i="2"/>
  <c r="T54" i="2"/>
  <c r="T52" i="2"/>
  <c r="T43" i="2"/>
  <c r="U1" i="2"/>
  <c r="V1" i="2"/>
  <c r="W1" i="2"/>
  <c r="X1" i="2"/>
  <c r="Y1" i="2"/>
  <c r="Z1" i="2"/>
  <c r="AA1" i="2"/>
  <c r="AB1" i="2"/>
  <c r="AC1" i="2"/>
  <c r="T1" i="2"/>
  <c r="F18" i="2"/>
  <c r="F19" i="2"/>
  <c r="F20" i="2"/>
  <c r="F21" i="2"/>
  <c r="F22" i="2"/>
  <c r="F23" i="2"/>
  <c r="F24" i="2"/>
  <c r="F25" i="2"/>
  <c r="F26" i="2"/>
  <c r="C27" i="2"/>
  <c r="D27" i="2"/>
  <c r="E27" i="2"/>
  <c r="F27" i="2"/>
  <c r="G27" i="2"/>
  <c r="H27" i="2"/>
  <c r="I27" i="2"/>
  <c r="J27" i="2"/>
  <c r="K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C43" i="2"/>
  <c r="D43" i="2"/>
  <c r="E43" i="2"/>
  <c r="F43" i="2"/>
  <c r="G43" i="2"/>
  <c r="H43" i="2"/>
  <c r="I43" i="2"/>
  <c r="J43" i="2"/>
  <c r="K43" i="2"/>
  <c r="F44" i="2"/>
  <c r="F45" i="2"/>
  <c r="F46" i="2"/>
  <c r="F47" i="2"/>
  <c r="F48" i="2"/>
  <c r="F49" i="2"/>
  <c r="F50" i="2"/>
  <c r="F51" i="2"/>
  <c r="C52" i="2"/>
  <c r="D52" i="2"/>
  <c r="E52" i="2"/>
  <c r="F52" i="2"/>
  <c r="G52" i="2"/>
  <c r="H52" i="2"/>
  <c r="I52" i="2"/>
  <c r="J52" i="2"/>
  <c r="K52" i="2"/>
  <c r="F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F56" i="2"/>
  <c r="F57" i="2"/>
  <c r="F58" i="2"/>
  <c r="B27" i="2"/>
  <c r="B43" i="2"/>
  <c r="B52" i="2"/>
  <c r="B54" i="2"/>
  <c r="B55" i="2"/>
  <c r="AM198" i="7"/>
  <c r="H48" i="9"/>
  <c r="H51" i="9" s="1"/>
  <c r="H52" i="9" s="1"/>
  <c r="H53" i="9" s="1"/>
  <c r="G75" i="9"/>
  <c r="G57" i="9"/>
  <c r="H92" i="9"/>
  <c r="H89" i="9"/>
  <c r="A214" i="7"/>
  <c r="A27" i="2" s="1"/>
  <c r="T198" i="7"/>
  <c r="AH198" i="7" s="1"/>
  <c r="AR2" i="7"/>
  <c r="V2" i="7"/>
  <c r="W2" i="7"/>
  <c r="X2" i="7"/>
  <c r="Y2" i="7"/>
  <c r="Z2" i="7"/>
  <c r="R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1" i="2"/>
  <c r="D19" i="1"/>
  <c r="E198" i="7"/>
  <c r="F198" i="7"/>
  <c r="G198" i="7"/>
  <c r="H198" i="7"/>
  <c r="I198" i="7"/>
  <c r="J198" i="7"/>
  <c r="K198" i="7"/>
  <c r="L198" i="7"/>
  <c r="B198" i="7"/>
  <c r="C198" i="7"/>
  <c r="F197" i="7"/>
  <c r="G197" i="7"/>
  <c r="H197" i="7"/>
  <c r="I197" i="7"/>
  <c r="J197" i="7"/>
  <c r="K197" i="7"/>
  <c r="L197" i="7"/>
  <c r="B10" i="13"/>
  <c r="B11" i="13" s="1"/>
  <c r="B12" i="13" s="1"/>
  <c r="O3" i="35"/>
  <c r="O4" i="35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O153" i="35"/>
  <c r="O154" i="35"/>
  <c r="O155" i="35"/>
  <c r="O156" i="35"/>
  <c r="O157" i="35"/>
  <c r="O158" i="35"/>
  <c r="O159" i="35"/>
  <c r="O160" i="35"/>
  <c r="O161" i="35"/>
  <c r="O162" i="35"/>
  <c r="O163" i="35"/>
  <c r="O164" i="35"/>
  <c r="O165" i="35"/>
  <c r="O166" i="35"/>
  <c r="O167" i="35"/>
  <c r="O168" i="35"/>
  <c r="O169" i="35"/>
  <c r="O170" i="35"/>
  <c r="O171" i="35"/>
  <c r="O172" i="35"/>
  <c r="O173" i="35"/>
  <c r="O174" i="35"/>
  <c r="O175" i="35"/>
  <c r="O176" i="35"/>
  <c r="O177" i="35"/>
  <c r="O178" i="35"/>
  <c r="O179" i="35"/>
  <c r="O180" i="35"/>
  <c r="O181" i="35"/>
  <c r="O182" i="35"/>
  <c r="O183" i="35"/>
  <c r="O184" i="35"/>
  <c r="O185" i="35"/>
  <c r="O186" i="35"/>
  <c r="O187" i="35"/>
  <c r="O188" i="35"/>
  <c r="O189" i="35"/>
  <c r="O190" i="35"/>
  <c r="O191" i="35"/>
  <c r="O192" i="35"/>
  <c r="O193" i="35"/>
  <c r="O194" i="35"/>
  <c r="O195" i="35"/>
  <c r="O196" i="35"/>
  <c r="O197" i="35"/>
  <c r="O198" i="35"/>
  <c r="O199" i="35"/>
  <c r="O200" i="35"/>
  <c r="O201" i="35"/>
  <c r="O202" i="35"/>
  <c r="O203" i="35"/>
  <c r="O204" i="35"/>
  <c r="O205" i="35"/>
  <c r="O206" i="35"/>
  <c r="O207" i="35"/>
  <c r="O208" i="35"/>
  <c r="O209" i="35"/>
  <c r="O210" i="35"/>
  <c r="O211" i="35"/>
  <c r="O212" i="35"/>
  <c r="O213" i="35"/>
  <c r="O214" i="35"/>
  <c r="O215" i="35"/>
  <c r="O216" i="35"/>
  <c r="O217" i="35"/>
  <c r="O218" i="35"/>
  <c r="O219" i="35"/>
  <c r="O220" i="35"/>
  <c r="O221" i="35"/>
  <c r="O222" i="35"/>
  <c r="O223" i="35"/>
  <c r="O224" i="35"/>
  <c r="O225" i="35"/>
  <c r="O226" i="35"/>
  <c r="O227" i="35"/>
  <c r="O228" i="35"/>
  <c r="O229" i="35"/>
  <c r="O230" i="35"/>
  <c r="O231" i="35"/>
  <c r="O232" i="35"/>
  <c r="O233" i="35"/>
  <c r="O234" i="35"/>
  <c r="O235" i="35"/>
  <c r="O236" i="35"/>
  <c r="O237" i="35"/>
  <c r="O238" i="35"/>
  <c r="O239" i="35"/>
  <c r="O240" i="35"/>
  <c r="O241" i="35"/>
  <c r="O242" i="35"/>
  <c r="O243" i="35"/>
  <c r="O244" i="35"/>
  <c r="O245" i="35"/>
  <c r="O246" i="35"/>
  <c r="O247" i="35"/>
  <c r="O248" i="35"/>
  <c r="O249" i="35"/>
  <c r="O250" i="35"/>
  <c r="O251" i="35"/>
  <c r="O252" i="35"/>
  <c r="O253" i="35"/>
  <c r="O254" i="35"/>
  <c r="O255" i="35"/>
  <c r="O256" i="35"/>
  <c r="O257" i="35"/>
  <c r="O258" i="35"/>
  <c r="O259" i="35"/>
  <c r="O260" i="35"/>
  <c r="O261" i="35"/>
  <c r="O262" i="35"/>
  <c r="O263" i="35"/>
  <c r="O264" i="35"/>
  <c r="O265" i="35"/>
  <c r="O266" i="35"/>
  <c r="O267" i="35"/>
  <c r="O268" i="35"/>
  <c r="O269" i="35"/>
  <c r="O270" i="35"/>
  <c r="O271" i="35"/>
  <c r="O272" i="35"/>
  <c r="O273" i="35"/>
  <c r="O274" i="35"/>
  <c r="O275" i="35"/>
  <c r="O276" i="35"/>
  <c r="O277" i="35"/>
  <c r="O278" i="35"/>
  <c r="O279" i="35"/>
  <c r="O280" i="35"/>
  <c r="O281" i="35"/>
  <c r="O282" i="35"/>
  <c r="O283" i="35"/>
  <c r="O284" i="35"/>
  <c r="O285" i="35"/>
  <c r="O286" i="35"/>
  <c r="O287" i="35"/>
  <c r="O288" i="35"/>
  <c r="O289" i="35"/>
  <c r="O290" i="35"/>
  <c r="O291" i="35"/>
  <c r="O292" i="35"/>
  <c r="O293" i="35"/>
  <c r="O294" i="35"/>
  <c r="O295" i="35"/>
  <c r="O296" i="35"/>
  <c r="O297" i="35"/>
  <c r="O298" i="35"/>
  <c r="O299" i="35"/>
  <c r="O300" i="35"/>
  <c r="O301" i="35"/>
  <c r="O302" i="35"/>
  <c r="O303" i="35"/>
  <c r="O304" i="35"/>
  <c r="O305" i="35"/>
  <c r="O306" i="35"/>
  <c r="O307" i="35"/>
  <c r="O308" i="35"/>
  <c r="O309" i="35"/>
  <c r="O310" i="35"/>
  <c r="O311" i="35"/>
  <c r="O312" i="35"/>
  <c r="O313" i="35"/>
  <c r="O314" i="35"/>
  <c r="O315" i="35"/>
  <c r="O316" i="35"/>
  <c r="O317" i="35"/>
  <c r="O318" i="35"/>
  <c r="O319" i="35"/>
  <c r="O320" i="35"/>
  <c r="O321" i="35"/>
  <c r="O322" i="35"/>
  <c r="O323" i="35"/>
  <c r="O324" i="35"/>
  <c r="O325" i="35"/>
  <c r="O326" i="35"/>
  <c r="O327" i="35"/>
  <c r="O328" i="35"/>
  <c r="O329" i="35"/>
  <c r="O330" i="35"/>
  <c r="O331" i="35"/>
  <c r="O332" i="35"/>
  <c r="O333" i="35"/>
  <c r="O334" i="35"/>
  <c r="O335" i="35"/>
  <c r="O336" i="35"/>
  <c r="O337" i="35"/>
  <c r="O338" i="35"/>
  <c r="O339" i="35"/>
  <c r="O340" i="35"/>
  <c r="O341" i="35"/>
  <c r="O342" i="35"/>
  <c r="O343" i="35"/>
  <c r="O344" i="35"/>
  <c r="O345" i="35"/>
  <c r="O346" i="35"/>
  <c r="O347" i="35"/>
  <c r="O348" i="35"/>
  <c r="O349" i="35"/>
  <c r="O350" i="35"/>
  <c r="O351" i="35"/>
  <c r="O352" i="35"/>
  <c r="O353" i="35"/>
  <c r="O354" i="35"/>
  <c r="O355" i="35"/>
  <c r="O356" i="35"/>
  <c r="O357" i="35"/>
  <c r="O358" i="35"/>
  <c r="O359" i="35"/>
  <c r="O360" i="35"/>
  <c r="O361" i="35"/>
  <c r="O362" i="35"/>
  <c r="O363" i="35"/>
  <c r="O364" i="35"/>
  <c r="O365" i="35"/>
  <c r="O366" i="35"/>
  <c r="O367" i="35"/>
  <c r="O368" i="35"/>
  <c r="O369" i="35"/>
  <c r="O370" i="35"/>
  <c r="O371" i="35"/>
  <c r="O372" i="35"/>
  <c r="O373" i="35"/>
  <c r="O374" i="35"/>
  <c r="O375" i="35"/>
  <c r="O376" i="35"/>
  <c r="O377" i="35"/>
  <c r="O378" i="35"/>
  <c r="O379" i="35"/>
  <c r="O380" i="35"/>
  <c r="O381" i="35"/>
  <c r="O382" i="35"/>
  <c r="O383" i="35"/>
  <c r="O384" i="35"/>
  <c r="O385" i="35"/>
  <c r="O386" i="35"/>
  <c r="O387" i="35"/>
  <c r="O388" i="35"/>
  <c r="O389" i="35"/>
  <c r="O390" i="35"/>
  <c r="O391" i="35"/>
  <c r="O392" i="35"/>
  <c r="O393" i="35"/>
  <c r="O394" i="35"/>
  <c r="O395" i="35"/>
  <c r="O396" i="35"/>
  <c r="O397" i="35"/>
  <c r="O398" i="35"/>
  <c r="O399" i="35"/>
  <c r="O400" i="35"/>
  <c r="O401" i="35"/>
  <c r="O402" i="35"/>
  <c r="O403" i="35"/>
  <c r="O404" i="35"/>
  <c r="O405" i="35"/>
  <c r="O406" i="35"/>
  <c r="O407" i="35"/>
  <c r="O408" i="35"/>
  <c r="O409" i="35"/>
  <c r="O410" i="35"/>
  <c r="O411" i="35"/>
  <c r="O412" i="35"/>
  <c r="O413" i="35"/>
  <c r="O414" i="35"/>
  <c r="O415" i="35"/>
  <c r="O416" i="35"/>
  <c r="O417" i="35"/>
  <c r="O418" i="35"/>
  <c r="O419" i="35"/>
  <c r="O420" i="35"/>
  <c r="O421" i="35"/>
  <c r="O422" i="35"/>
  <c r="O423" i="35"/>
  <c r="O424" i="35"/>
  <c r="O425" i="35"/>
  <c r="O426" i="35"/>
  <c r="O427" i="35"/>
  <c r="O428" i="35"/>
  <c r="O429" i="35"/>
  <c r="O430" i="35"/>
  <c r="O431" i="35"/>
  <c r="O432" i="35"/>
  <c r="O433" i="35"/>
  <c r="O434" i="35"/>
  <c r="O435" i="35"/>
  <c r="O436" i="35"/>
  <c r="O437" i="35"/>
  <c r="O438" i="35"/>
  <c r="O439" i="35"/>
  <c r="O440" i="35"/>
  <c r="O441" i="35"/>
  <c r="O442" i="35"/>
  <c r="O443" i="35"/>
  <c r="O444" i="35"/>
  <c r="O445" i="35"/>
  <c r="O446" i="35"/>
  <c r="O447" i="35"/>
  <c r="O448" i="35"/>
  <c r="O449" i="35"/>
  <c r="O450" i="35"/>
  <c r="O451" i="35"/>
  <c r="O452" i="35"/>
  <c r="O453" i="35"/>
  <c r="O454" i="35"/>
  <c r="O455" i="35"/>
  <c r="O456" i="35"/>
  <c r="O457" i="35"/>
  <c r="O458" i="35"/>
  <c r="O459" i="35"/>
  <c r="O460" i="35"/>
  <c r="O461" i="35"/>
  <c r="O462" i="35"/>
  <c r="O463" i="35"/>
  <c r="O464" i="35"/>
  <c r="O465" i="35"/>
  <c r="O466" i="35"/>
  <c r="O467" i="35"/>
  <c r="O468" i="35"/>
  <c r="O469" i="35"/>
  <c r="O470" i="35"/>
  <c r="O471" i="35"/>
  <c r="O472" i="35"/>
  <c r="O473" i="35"/>
  <c r="O474" i="35"/>
  <c r="O475" i="35"/>
  <c r="O476" i="35"/>
  <c r="O477" i="35"/>
  <c r="O478" i="35"/>
  <c r="O479" i="35"/>
  <c r="O480" i="35"/>
  <c r="O481" i="35"/>
  <c r="O482" i="35"/>
  <c r="O483" i="35"/>
  <c r="O484" i="35"/>
  <c r="O485" i="35"/>
  <c r="O486" i="35"/>
  <c r="O487" i="35"/>
  <c r="O488" i="35"/>
  <c r="O489" i="35"/>
  <c r="O490" i="35"/>
  <c r="O491" i="35"/>
  <c r="O492" i="35"/>
  <c r="O493" i="35"/>
  <c r="O494" i="35"/>
  <c r="O495" i="35"/>
  <c r="O496" i="35"/>
  <c r="O497" i="35"/>
  <c r="O498" i="35"/>
  <c r="O499" i="35"/>
  <c r="O500" i="35"/>
  <c r="O501" i="35"/>
  <c r="O502" i="35"/>
  <c r="O503" i="35"/>
  <c r="O504" i="35"/>
  <c r="O505" i="35"/>
  <c r="O506" i="35"/>
  <c r="O507" i="35"/>
  <c r="O508" i="35"/>
  <c r="O509" i="35"/>
  <c r="O510" i="35"/>
  <c r="O511" i="35"/>
  <c r="O512" i="35"/>
  <c r="O513" i="35"/>
  <c r="O514" i="35"/>
  <c r="O515" i="35"/>
  <c r="O516" i="35"/>
  <c r="O517" i="35"/>
  <c r="O518" i="35"/>
  <c r="O519" i="35"/>
  <c r="O520" i="35"/>
  <c r="O521" i="35"/>
  <c r="O522" i="35"/>
  <c r="O523" i="35"/>
  <c r="O524" i="35"/>
  <c r="O525" i="35"/>
  <c r="O526" i="35"/>
  <c r="O527" i="35"/>
  <c r="O528" i="35"/>
  <c r="O529" i="35"/>
  <c r="O530" i="35"/>
  <c r="O531" i="35"/>
  <c r="O532" i="35"/>
  <c r="O533" i="35"/>
  <c r="O534" i="35"/>
  <c r="O535" i="35"/>
  <c r="O536" i="35"/>
  <c r="O537" i="35"/>
  <c r="O538" i="35"/>
  <c r="O539" i="35"/>
  <c r="O540" i="35"/>
  <c r="O541" i="35"/>
  <c r="O542" i="35"/>
  <c r="O543" i="35"/>
  <c r="O544" i="35"/>
  <c r="O545" i="35"/>
  <c r="O546" i="35"/>
  <c r="O547" i="35"/>
  <c r="O548" i="35"/>
  <c r="O549" i="35"/>
  <c r="O550" i="35"/>
  <c r="O551" i="35"/>
  <c r="O552" i="35"/>
  <c r="O553" i="35"/>
  <c r="O554" i="35"/>
  <c r="O555" i="35"/>
  <c r="O556" i="35"/>
  <c r="O557" i="35"/>
  <c r="O558" i="35"/>
  <c r="O559" i="35"/>
  <c r="O560" i="35"/>
  <c r="O561" i="35"/>
  <c r="O562" i="35"/>
  <c r="O563" i="35"/>
  <c r="O564" i="35"/>
  <c r="O565" i="35"/>
  <c r="O566" i="35"/>
  <c r="O567" i="35"/>
  <c r="O568" i="35"/>
  <c r="O569" i="35"/>
  <c r="O570" i="35"/>
  <c r="O571" i="35"/>
  <c r="O572" i="35"/>
  <c r="O573" i="35"/>
  <c r="O574" i="35"/>
  <c r="O575" i="35"/>
  <c r="O576" i="35"/>
  <c r="O577" i="35"/>
  <c r="O578" i="35"/>
  <c r="O579" i="35"/>
  <c r="O580" i="35"/>
  <c r="O581" i="35"/>
  <c r="O582" i="35"/>
  <c r="O583" i="35"/>
  <c r="O584" i="35"/>
  <c r="O585" i="35"/>
  <c r="O586" i="35"/>
  <c r="O587" i="35"/>
  <c r="O588" i="35"/>
  <c r="O589" i="35"/>
  <c r="O590" i="35"/>
  <c r="O591" i="35"/>
  <c r="O592" i="35"/>
  <c r="O593" i="35"/>
  <c r="O594" i="35"/>
  <c r="O595" i="35"/>
  <c r="O596" i="35"/>
  <c r="O597" i="35"/>
  <c r="O598" i="35"/>
  <c r="O599" i="35"/>
  <c r="O600" i="35"/>
  <c r="O601" i="35"/>
  <c r="O602" i="35"/>
  <c r="O603" i="35"/>
  <c r="O604" i="35"/>
  <c r="O605" i="35"/>
  <c r="O606" i="35"/>
  <c r="O607" i="35"/>
  <c r="O608" i="35"/>
  <c r="O609" i="35"/>
  <c r="O610" i="35"/>
  <c r="O611" i="35"/>
  <c r="O612" i="35"/>
  <c r="O613" i="35"/>
  <c r="O614" i="35"/>
  <c r="O615" i="35"/>
  <c r="O616" i="35"/>
  <c r="O617" i="35"/>
  <c r="O618" i="35"/>
  <c r="O619" i="35"/>
  <c r="O620" i="35"/>
  <c r="O621" i="35"/>
  <c r="O622" i="35"/>
  <c r="O623" i="35"/>
  <c r="O624" i="35"/>
  <c r="O625" i="35"/>
  <c r="O626" i="35"/>
  <c r="O627" i="35"/>
  <c r="O628" i="35"/>
  <c r="O629" i="35"/>
  <c r="O630" i="35"/>
  <c r="O631" i="35"/>
  <c r="O632" i="35"/>
  <c r="O633" i="35"/>
  <c r="O634" i="35"/>
  <c r="O635" i="35"/>
  <c r="O636" i="35"/>
  <c r="O637" i="35"/>
  <c r="O638" i="35"/>
  <c r="O639" i="35"/>
  <c r="O640" i="35"/>
  <c r="O641" i="35"/>
  <c r="O642" i="35"/>
  <c r="O643" i="35"/>
  <c r="O644" i="35"/>
  <c r="O645" i="35"/>
  <c r="O646" i="35"/>
  <c r="O647" i="35"/>
  <c r="O648" i="35"/>
  <c r="O649" i="35"/>
  <c r="O650" i="35"/>
  <c r="O651" i="35"/>
  <c r="O652" i="35"/>
  <c r="O653" i="35"/>
  <c r="O654" i="35"/>
  <c r="O655" i="35"/>
  <c r="O656" i="35"/>
  <c r="O657" i="35"/>
  <c r="O658" i="35"/>
  <c r="O659" i="35"/>
  <c r="O660" i="35"/>
  <c r="O661" i="35"/>
  <c r="O662" i="35"/>
  <c r="O663" i="35"/>
  <c r="O664" i="35"/>
  <c r="O665" i="35"/>
  <c r="O666" i="35"/>
  <c r="O667" i="35"/>
  <c r="O668" i="35"/>
  <c r="O669" i="35"/>
  <c r="O670" i="35"/>
  <c r="O671" i="35"/>
  <c r="O672" i="35"/>
  <c r="O673" i="35"/>
  <c r="O674" i="35"/>
  <c r="O675" i="35"/>
  <c r="O676" i="35"/>
  <c r="O677" i="35"/>
  <c r="O678" i="35"/>
  <c r="O679" i="35"/>
  <c r="O680" i="35"/>
  <c r="O681" i="35"/>
  <c r="O682" i="35"/>
  <c r="O683" i="35"/>
  <c r="O684" i="35"/>
  <c r="O685" i="35"/>
  <c r="O686" i="35"/>
  <c r="O687" i="35"/>
  <c r="O688" i="35"/>
  <c r="O689" i="35"/>
  <c r="O690" i="35"/>
  <c r="O691" i="35"/>
  <c r="O692" i="35"/>
  <c r="O693" i="35"/>
  <c r="O694" i="35"/>
  <c r="O695" i="35"/>
  <c r="O696" i="35"/>
  <c r="O697" i="35"/>
  <c r="O698" i="35"/>
  <c r="O699" i="35"/>
  <c r="O700" i="35"/>
  <c r="O701" i="35"/>
  <c r="O702" i="35"/>
  <c r="O703" i="35"/>
  <c r="O704" i="35"/>
  <c r="O705" i="35"/>
  <c r="O706" i="35"/>
  <c r="O707" i="35"/>
  <c r="O708" i="35"/>
  <c r="O709" i="35"/>
  <c r="O710" i="35"/>
  <c r="O711" i="35"/>
  <c r="O712" i="35"/>
  <c r="O713" i="35"/>
  <c r="O714" i="35"/>
  <c r="O715" i="35"/>
  <c r="O716" i="35"/>
  <c r="O717" i="35"/>
  <c r="O718" i="35"/>
  <c r="O719" i="35"/>
  <c r="O720" i="35"/>
  <c r="O721" i="35"/>
  <c r="O722" i="35"/>
  <c r="O723" i="35"/>
  <c r="O724" i="35"/>
  <c r="O725" i="35"/>
  <c r="O726" i="35"/>
  <c r="O727" i="35"/>
  <c r="O728" i="35"/>
  <c r="O729" i="35"/>
  <c r="O730" i="35"/>
  <c r="O731" i="35"/>
  <c r="O732" i="35"/>
  <c r="O733" i="35"/>
  <c r="O734" i="35"/>
  <c r="O735" i="35"/>
  <c r="O736" i="35"/>
  <c r="O737" i="35"/>
  <c r="O738" i="35"/>
  <c r="O739" i="35"/>
  <c r="O740" i="35"/>
  <c r="O741" i="35"/>
  <c r="O742" i="35"/>
  <c r="O743" i="35"/>
  <c r="O744" i="35"/>
  <c r="O745" i="35"/>
  <c r="O746" i="35"/>
  <c r="O747" i="35"/>
  <c r="O748" i="35"/>
  <c r="O749" i="35"/>
  <c r="O750" i="35"/>
  <c r="O751" i="35"/>
  <c r="O752" i="35"/>
  <c r="O753" i="35"/>
  <c r="O754" i="35"/>
  <c r="O755" i="35"/>
  <c r="O756" i="35"/>
  <c r="O757" i="35"/>
  <c r="O758" i="35"/>
  <c r="O759" i="35"/>
  <c r="O760" i="35"/>
  <c r="O761" i="35"/>
  <c r="O762" i="35"/>
  <c r="O763" i="35"/>
  <c r="O764" i="35"/>
  <c r="O765" i="35"/>
  <c r="O766" i="35"/>
  <c r="O767" i="35"/>
  <c r="O768" i="35"/>
  <c r="O769" i="35"/>
  <c r="O770" i="35"/>
  <c r="O771" i="35"/>
  <c r="O772" i="35"/>
  <c r="O773" i="35"/>
  <c r="O774" i="35"/>
  <c r="O775" i="35"/>
  <c r="O776" i="35"/>
  <c r="O777" i="35"/>
  <c r="O778" i="35"/>
  <c r="O779" i="35"/>
  <c r="O780" i="35"/>
  <c r="O781" i="35"/>
  <c r="O782" i="35"/>
  <c r="O783" i="35"/>
  <c r="O784" i="35"/>
  <c r="O785" i="35"/>
  <c r="O786" i="35"/>
  <c r="O787" i="35"/>
  <c r="O788" i="35"/>
  <c r="O789" i="35"/>
  <c r="O790" i="35"/>
  <c r="O791" i="35"/>
  <c r="O792" i="35"/>
  <c r="O793" i="35"/>
  <c r="O794" i="35"/>
  <c r="O795" i="35"/>
  <c r="O796" i="35"/>
  <c r="O797" i="35"/>
  <c r="O798" i="35"/>
  <c r="O799" i="35"/>
  <c r="O800" i="35"/>
  <c r="O801" i="35"/>
  <c r="O802" i="35"/>
  <c r="O803" i="35"/>
  <c r="O804" i="35"/>
  <c r="O805" i="35"/>
  <c r="O806" i="35"/>
  <c r="O807" i="35"/>
  <c r="O808" i="35"/>
  <c r="O809" i="35"/>
  <c r="O810" i="35"/>
  <c r="O811" i="35"/>
  <c r="O812" i="35"/>
  <c r="O813" i="35"/>
  <c r="O814" i="35"/>
  <c r="O815" i="35"/>
  <c r="O816" i="35"/>
  <c r="O817" i="35"/>
  <c r="O818" i="35"/>
  <c r="O819" i="35"/>
  <c r="O820" i="35"/>
  <c r="O821" i="35"/>
  <c r="O822" i="35"/>
  <c r="O823" i="35"/>
  <c r="O824" i="35"/>
  <c r="O825" i="35"/>
  <c r="O826" i="35"/>
  <c r="O827" i="35"/>
  <c r="O828" i="35"/>
  <c r="O829" i="35"/>
  <c r="O830" i="35"/>
  <c r="O831" i="35"/>
  <c r="O832" i="35"/>
  <c r="O833" i="35"/>
  <c r="O834" i="35"/>
  <c r="O835" i="35"/>
  <c r="O836" i="35"/>
  <c r="O837" i="35"/>
  <c r="O838" i="35"/>
  <c r="O839" i="35"/>
  <c r="O840" i="35"/>
  <c r="O841" i="35"/>
  <c r="O842" i="35"/>
  <c r="O843" i="35"/>
  <c r="O844" i="35"/>
  <c r="O845" i="35"/>
  <c r="O846" i="35"/>
  <c r="O847" i="35"/>
  <c r="O848" i="35"/>
  <c r="O849" i="35"/>
  <c r="O850" i="35"/>
  <c r="O851" i="35"/>
  <c r="O852" i="35"/>
  <c r="O853" i="35"/>
  <c r="O854" i="35"/>
  <c r="O855" i="35"/>
  <c r="O856" i="35"/>
  <c r="O857" i="35"/>
  <c r="O858" i="35"/>
  <c r="O859" i="35"/>
  <c r="O860" i="35"/>
  <c r="O861" i="35"/>
  <c r="O862" i="35"/>
  <c r="O863" i="35"/>
  <c r="O864" i="35"/>
  <c r="O865" i="35"/>
  <c r="O866" i="35"/>
  <c r="O867" i="35"/>
  <c r="O868" i="35"/>
  <c r="O869" i="35"/>
  <c r="O870" i="35"/>
  <c r="O871" i="35"/>
  <c r="O872" i="35"/>
  <c r="O873" i="35"/>
  <c r="O874" i="35"/>
  <c r="O875" i="35"/>
  <c r="O876" i="35"/>
  <c r="O877" i="35"/>
  <c r="O878" i="35"/>
  <c r="O879" i="35"/>
  <c r="O880" i="35"/>
  <c r="O881" i="35"/>
  <c r="O882" i="35"/>
  <c r="O883" i="35"/>
  <c r="O884" i="35"/>
  <c r="O885" i="35"/>
  <c r="O886" i="35"/>
  <c r="O887" i="35"/>
  <c r="O888" i="35"/>
  <c r="O889" i="35"/>
  <c r="O890" i="35"/>
  <c r="O891" i="35"/>
  <c r="O892" i="35"/>
  <c r="O893" i="35"/>
  <c r="O894" i="35"/>
  <c r="O895" i="35"/>
  <c r="O896" i="35"/>
  <c r="O897" i="35"/>
  <c r="O898" i="35"/>
  <c r="O899" i="35"/>
  <c r="O900" i="35"/>
  <c r="O901" i="35"/>
  <c r="O902" i="35"/>
  <c r="O903" i="35"/>
  <c r="O904" i="35"/>
  <c r="O905" i="35"/>
  <c r="O906" i="35"/>
  <c r="O907" i="35"/>
  <c r="O908" i="35"/>
  <c r="O909" i="35"/>
  <c r="O910" i="35"/>
  <c r="O911" i="35"/>
  <c r="O912" i="35"/>
  <c r="O913" i="35"/>
  <c r="O914" i="35"/>
  <c r="O915" i="35"/>
  <c r="O916" i="35"/>
  <c r="O917" i="35"/>
  <c r="O918" i="35"/>
  <c r="O919" i="35"/>
  <c r="O920" i="35"/>
  <c r="O921" i="35"/>
  <c r="O922" i="35"/>
  <c r="O923" i="35"/>
  <c r="O924" i="35"/>
  <c r="O925" i="35"/>
  <c r="O926" i="35"/>
  <c r="O927" i="35"/>
  <c r="O928" i="35"/>
  <c r="O929" i="35"/>
  <c r="O930" i="35"/>
  <c r="O931" i="35"/>
  <c r="O932" i="35"/>
  <c r="O933" i="35"/>
  <c r="O934" i="35"/>
  <c r="O935" i="35"/>
  <c r="O936" i="35"/>
  <c r="O937" i="35"/>
  <c r="O938" i="35"/>
  <c r="O939" i="35"/>
  <c r="O940" i="35"/>
  <c r="O941" i="35"/>
  <c r="O942" i="35"/>
  <c r="O943" i="35"/>
  <c r="O944" i="35"/>
  <c r="O945" i="35"/>
  <c r="O946" i="35"/>
  <c r="O947" i="35"/>
  <c r="O948" i="35"/>
  <c r="O949" i="35"/>
  <c r="O950" i="35"/>
  <c r="O951" i="35"/>
  <c r="O952" i="35"/>
  <c r="O953" i="35"/>
  <c r="O954" i="35"/>
  <c r="O955" i="35"/>
  <c r="O956" i="35"/>
  <c r="O957" i="35"/>
  <c r="O958" i="35"/>
  <c r="O959" i="35"/>
  <c r="O960" i="35"/>
  <c r="O961" i="35"/>
  <c r="O962" i="35"/>
  <c r="O963" i="35"/>
  <c r="O964" i="35"/>
  <c r="O965" i="35"/>
  <c r="O966" i="35"/>
  <c r="O967" i="35"/>
  <c r="O968" i="35"/>
  <c r="O969" i="35"/>
  <c r="O970" i="35"/>
  <c r="O971" i="35"/>
  <c r="O972" i="35"/>
  <c r="O973" i="35"/>
  <c r="O974" i="35"/>
  <c r="O975" i="35"/>
  <c r="O976" i="35"/>
  <c r="O977" i="35"/>
  <c r="O978" i="35"/>
  <c r="O979" i="35"/>
  <c r="O980" i="35"/>
  <c r="O981" i="35"/>
  <c r="O982" i="35"/>
  <c r="O983" i="35"/>
  <c r="O984" i="35"/>
  <c r="O985" i="35"/>
  <c r="O986" i="35"/>
  <c r="O987" i="35"/>
  <c r="O988" i="35"/>
  <c r="O989" i="35"/>
  <c r="O990" i="35"/>
  <c r="O991" i="35"/>
  <c r="O992" i="35"/>
  <c r="O993" i="35"/>
  <c r="O994" i="35"/>
  <c r="O995" i="35"/>
  <c r="O996" i="35"/>
  <c r="O997" i="35"/>
  <c r="O998" i="35"/>
  <c r="O999" i="35"/>
  <c r="O1000" i="35"/>
  <c r="O1001" i="35"/>
  <c r="O1002" i="35"/>
  <c r="O1003" i="35"/>
  <c r="O1004" i="35"/>
  <c r="O1005" i="35"/>
  <c r="O1006" i="35"/>
  <c r="O1007" i="35"/>
  <c r="O1008" i="35"/>
  <c r="O1009" i="35"/>
  <c r="O1010" i="35"/>
  <c r="O1011" i="35"/>
  <c r="O1012" i="35"/>
  <c r="O1013" i="35"/>
  <c r="O1014" i="35"/>
  <c r="O1015" i="35"/>
  <c r="O1016" i="35"/>
  <c r="O1017" i="35"/>
  <c r="O1018" i="35"/>
  <c r="O1019" i="35"/>
  <c r="O1020" i="35"/>
  <c r="O1021" i="35"/>
  <c r="O1022" i="35"/>
  <c r="O1023" i="35"/>
  <c r="O1024" i="35"/>
  <c r="O1025" i="35"/>
  <c r="O1026" i="35"/>
  <c r="O1027" i="35"/>
  <c r="O1028" i="35"/>
  <c r="O1029" i="35"/>
  <c r="O1030" i="35"/>
  <c r="O1031" i="35"/>
  <c r="O1032" i="35"/>
  <c r="O1033" i="35"/>
  <c r="O1034" i="35"/>
  <c r="O1035" i="35"/>
  <c r="O1036" i="35"/>
  <c r="O1037" i="35"/>
  <c r="O1038" i="35"/>
  <c r="O1039" i="35"/>
  <c r="O1040" i="35"/>
  <c r="O1041" i="35"/>
  <c r="O1042" i="35"/>
  <c r="O1043" i="35"/>
  <c r="O1044" i="35"/>
  <c r="O1045" i="35"/>
  <c r="O1046" i="35"/>
  <c r="O1047" i="35"/>
  <c r="O1048" i="35"/>
  <c r="O1049" i="35"/>
  <c r="O1050" i="35"/>
  <c r="O1051" i="35"/>
  <c r="O1052" i="35"/>
  <c r="O1053" i="35"/>
  <c r="O1054" i="35"/>
  <c r="O1055" i="35"/>
  <c r="O1056" i="35"/>
  <c r="O1057" i="35"/>
  <c r="O1058" i="35"/>
  <c r="O1059" i="35"/>
  <c r="O1060" i="35"/>
  <c r="O1061" i="35"/>
  <c r="O1062" i="35"/>
  <c r="O1063" i="35"/>
  <c r="O1064" i="35"/>
  <c r="O1065" i="35"/>
  <c r="O1066" i="35"/>
  <c r="O1067" i="35"/>
  <c r="O1068" i="35"/>
  <c r="O1069" i="35"/>
  <c r="O1070" i="35"/>
  <c r="O1071" i="35"/>
  <c r="O1072" i="35"/>
  <c r="O1073" i="35"/>
  <c r="O1074" i="35"/>
  <c r="O1075" i="35"/>
  <c r="O1076" i="35"/>
  <c r="O1077" i="35"/>
  <c r="O1078" i="35"/>
  <c r="O1079" i="35"/>
  <c r="O1080" i="35"/>
  <c r="O1081" i="35"/>
  <c r="O1082" i="35"/>
  <c r="O1083" i="35"/>
  <c r="O1084" i="35"/>
  <c r="O1085" i="35"/>
  <c r="O1086" i="35"/>
  <c r="O1087" i="35"/>
  <c r="O1088" i="35"/>
  <c r="O1089" i="35"/>
  <c r="O1090" i="35"/>
  <c r="O1091" i="35"/>
  <c r="O1092" i="35"/>
  <c r="O1093" i="35"/>
  <c r="O1094" i="35"/>
  <c r="O1095" i="35"/>
  <c r="O1096" i="35"/>
  <c r="O1097" i="35"/>
  <c r="O1098" i="35"/>
  <c r="O1099" i="35"/>
  <c r="O1100" i="35"/>
  <c r="O1101" i="35"/>
  <c r="O1102" i="35"/>
  <c r="O1103" i="35"/>
  <c r="O1104" i="35"/>
  <c r="O1105" i="35"/>
  <c r="O1106" i="35"/>
  <c r="O1107" i="35"/>
  <c r="O1108" i="35"/>
  <c r="O1109" i="35"/>
  <c r="O1110" i="35"/>
  <c r="O1111" i="35"/>
  <c r="O1112" i="35"/>
  <c r="O1113" i="35"/>
  <c r="O1114" i="35"/>
  <c r="O1115" i="35"/>
  <c r="O1116" i="35"/>
  <c r="O1117" i="35"/>
  <c r="O1118" i="35"/>
  <c r="O1119" i="35"/>
  <c r="O1120" i="35"/>
  <c r="O1121" i="35"/>
  <c r="O1122" i="35"/>
  <c r="O1123" i="35"/>
  <c r="O1124" i="35"/>
  <c r="O1125" i="35"/>
  <c r="O1126" i="35"/>
  <c r="O1127" i="35"/>
  <c r="O1128" i="35"/>
  <c r="O1129" i="35"/>
  <c r="O1130" i="35"/>
  <c r="O1131" i="35"/>
  <c r="O1132" i="35"/>
  <c r="O1133" i="35"/>
  <c r="O1134" i="35"/>
  <c r="O1135" i="35"/>
  <c r="O1136" i="35"/>
  <c r="O1137" i="35"/>
  <c r="O1138" i="35"/>
  <c r="O1139" i="35"/>
  <c r="O1140" i="35"/>
  <c r="O1141" i="35"/>
  <c r="O1142" i="35"/>
  <c r="O1143" i="35"/>
  <c r="O1144" i="35"/>
  <c r="O1145" i="35"/>
  <c r="O1146" i="35"/>
  <c r="O1147" i="35"/>
  <c r="O1148" i="35"/>
  <c r="O1149" i="35"/>
  <c r="O1150" i="35"/>
  <c r="O1151" i="35"/>
  <c r="O1152" i="35"/>
  <c r="O1153" i="35"/>
  <c r="O1154" i="35"/>
  <c r="O1155" i="35"/>
  <c r="O1156" i="35"/>
  <c r="O1157" i="35"/>
  <c r="O1158" i="35"/>
  <c r="O1159" i="35"/>
  <c r="O1160" i="35"/>
  <c r="O1161" i="35"/>
  <c r="O1162" i="35"/>
  <c r="O1163" i="35"/>
  <c r="O1164" i="35"/>
  <c r="O1165" i="35"/>
  <c r="O1166" i="35"/>
  <c r="O1167" i="35"/>
  <c r="O1168" i="35"/>
  <c r="O1169" i="35"/>
  <c r="O1170" i="35"/>
  <c r="O1171" i="35"/>
  <c r="O1172" i="35"/>
  <c r="O1173" i="35"/>
  <c r="O1174" i="35"/>
  <c r="O1175" i="35"/>
  <c r="O1176" i="35"/>
  <c r="O1177" i="35"/>
  <c r="O1178" i="35"/>
  <c r="O1179" i="35"/>
  <c r="O1180" i="35"/>
  <c r="O1181" i="35"/>
  <c r="O1182" i="35"/>
  <c r="O1183" i="35"/>
  <c r="O1184" i="35"/>
  <c r="O1185" i="35"/>
  <c r="O1186" i="35"/>
  <c r="O1187" i="35"/>
  <c r="O1188" i="35"/>
  <c r="O1189" i="35"/>
  <c r="O1190" i="35"/>
  <c r="O1191" i="35"/>
  <c r="O1192" i="35"/>
  <c r="O1193" i="35"/>
  <c r="O1194" i="35"/>
  <c r="O1195" i="35"/>
  <c r="O1196" i="35"/>
  <c r="O1197" i="35"/>
  <c r="O1198" i="35"/>
  <c r="O1199" i="35"/>
  <c r="O1200" i="35"/>
  <c r="O1201" i="35"/>
  <c r="O1202" i="35"/>
  <c r="O1203" i="35"/>
  <c r="O1204" i="35"/>
  <c r="O1205" i="35"/>
  <c r="O1206" i="35"/>
  <c r="O1207" i="35"/>
  <c r="O1208" i="35"/>
  <c r="O1209" i="35"/>
  <c r="O1210" i="35"/>
  <c r="O1211" i="35"/>
  <c r="O1212" i="35"/>
  <c r="O1213" i="35"/>
  <c r="O1214" i="35"/>
  <c r="O1215" i="35"/>
  <c r="O1216" i="35"/>
  <c r="O1217" i="35"/>
  <c r="O1218" i="35"/>
  <c r="O1219" i="35"/>
  <c r="O1220" i="35"/>
  <c r="O1221" i="35"/>
  <c r="O1222" i="35"/>
  <c r="O1223" i="35"/>
  <c r="O1224" i="35"/>
  <c r="O1225" i="35"/>
  <c r="O1226" i="35"/>
  <c r="O1227" i="35"/>
  <c r="O1228" i="35"/>
  <c r="O1229" i="35"/>
  <c r="O1230" i="35"/>
  <c r="O1231" i="35"/>
  <c r="O1232" i="35"/>
  <c r="O1233" i="35"/>
  <c r="O1234" i="35"/>
  <c r="O1235" i="35"/>
  <c r="O1236" i="35"/>
  <c r="O1237" i="35"/>
  <c r="O1238" i="35"/>
  <c r="O1239" i="35"/>
  <c r="O1240" i="35"/>
  <c r="O1241" i="35"/>
  <c r="O1242" i="35"/>
  <c r="O1243" i="35"/>
  <c r="O1244" i="35"/>
  <c r="O1245" i="35"/>
  <c r="O1246" i="35"/>
  <c r="O1247" i="35"/>
  <c r="O1248" i="35"/>
  <c r="O1249" i="35"/>
  <c r="O1250" i="35"/>
  <c r="O1251" i="35"/>
  <c r="O1252" i="35"/>
  <c r="O1253" i="35"/>
  <c r="O1254" i="35"/>
  <c r="O1255" i="35"/>
  <c r="O1256" i="35"/>
  <c r="O1257" i="35"/>
  <c r="O1258" i="35"/>
  <c r="O1259" i="35"/>
  <c r="O1260" i="35"/>
  <c r="O1261" i="35"/>
  <c r="O1262" i="35"/>
  <c r="O1263" i="35"/>
  <c r="O1264" i="35"/>
  <c r="O1265" i="35"/>
  <c r="O1266" i="35"/>
  <c r="O1267" i="35"/>
  <c r="O1268" i="35"/>
  <c r="O1269" i="35"/>
  <c r="O1270" i="35"/>
  <c r="O1271" i="35"/>
  <c r="O1272" i="35"/>
  <c r="O1273" i="35"/>
  <c r="O1274" i="35"/>
  <c r="O1275" i="35"/>
  <c r="O1276" i="35"/>
  <c r="O1277" i="35"/>
  <c r="O1278" i="35"/>
  <c r="O1279" i="35"/>
  <c r="O1280" i="35"/>
  <c r="O1281" i="35"/>
  <c r="O1282" i="35"/>
  <c r="O1283" i="35"/>
  <c r="O1284" i="35"/>
  <c r="O1285" i="35"/>
  <c r="O1286" i="35"/>
  <c r="O1287" i="35"/>
  <c r="O1288" i="35"/>
  <c r="O1289" i="35"/>
  <c r="O1290" i="35"/>
  <c r="O1291" i="35"/>
  <c r="O1292" i="35"/>
  <c r="O1293" i="35"/>
  <c r="O1294" i="35"/>
  <c r="O1295" i="35"/>
  <c r="O1296" i="35"/>
  <c r="O1297" i="35"/>
  <c r="O1298" i="35"/>
  <c r="O1299" i="35"/>
  <c r="O1300" i="35"/>
  <c r="O1301" i="35"/>
  <c r="O1302" i="35"/>
  <c r="O1303" i="35"/>
  <c r="O1304" i="35"/>
  <c r="O1305" i="35"/>
  <c r="O1306" i="35"/>
  <c r="O1307" i="35"/>
  <c r="O1308" i="35"/>
  <c r="O1309" i="35"/>
  <c r="O1310" i="35"/>
  <c r="O1311" i="35"/>
  <c r="O1312" i="35"/>
  <c r="O1313" i="35"/>
  <c r="O1314" i="35"/>
  <c r="O1315" i="35"/>
  <c r="O1316" i="35"/>
  <c r="O1317" i="35"/>
  <c r="O1318" i="35"/>
  <c r="O1319" i="35"/>
  <c r="O1320" i="35"/>
  <c r="O1321" i="35"/>
  <c r="O1322" i="35"/>
  <c r="O1323" i="35"/>
  <c r="O1324" i="35"/>
  <c r="O1325" i="35"/>
  <c r="O1326" i="35"/>
  <c r="O1327" i="35"/>
  <c r="O1328" i="35"/>
  <c r="O1329" i="35"/>
  <c r="O1330" i="35"/>
  <c r="O1331" i="35"/>
  <c r="O1332" i="35"/>
  <c r="O1333" i="35"/>
  <c r="O1334" i="35"/>
  <c r="O1335" i="35"/>
  <c r="O1336" i="35"/>
  <c r="O1337" i="35"/>
  <c r="O1338" i="35"/>
  <c r="O1339" i="35"/>
  <c r="O1340" i="35"/>
  <c r="O1341" i="35"/>
  <c r="O1342" i="35"/>
  <c r="O1343" i="35"/>
  <c r="O1344" i="35"/>
  <c r="O1345" i="35"/>
  <c r="O1346" i="35"/>
  <c r="O1347" i="35"/>
  <c r="O1348" i="35"/>
  <c r="O1349" i="35"/>
  <c r="O1350" i="35"/>
  <c r="O1351" i="35"/>
  <c r="O1352" i="35"/>
  <c r="O1353" i="35"/>
  <c r="O1354" i="35"/>
  <c r="O1355" i="35"/>
  <c r="O1356" i="35"/>
  <c r="O1357" i="35"/>
  <c r="O1358" i="35"/>
  <c r="O1359" i="35"/>
  <c r="O1360" i="35"/>
  <c r="O1361" i="35"/>
  <c r="O1362" i="35"/>
  <c r="O1363" i="35"/>
  <c r="O1364" i="35"/>
  <c r="O1365" i="35"/>
  <c r="O1366" i="35"/>
  <c r="O1367" i="35"/>
  <c r="O1368" i="35"/>
  <c r="O1369" i="35"/>
  <c r="O1370" i="35"/>
  <c r="O1371" i="35"/>
  <c r="O1372" i="35"/>
  <c r="O1373" i="35"/>
  <c r="O1374" i="35"/>
  <c r="O1375" i="35"/>
  <c r="O1376" i="35"/>
  <c r="O1377" i="35"/>
  <c r="O1378" i="35"/>
  <c r="O1379" i="35"/>
  <c r="O1380" i="35"/>
  <c r="O1381" i="35"/>
  <c r="O1382" i="35"/>
  <c r="O1383" i="35"/>
  <c r="O1384" i="35"/>
  <c r="O1385" i="35"/>
  <c r="O1386" i="35"/>
  <c r="O1387" i="35"/>
  <c r="O1388" i="35"/>
  <c r="O1389" i="35"/>
  <c r="O1390" i="35"/>
  <c r="O1391" i="35"/>
  <c r="O1392" i="35"/>
  <c r="O1393" i="35"/>
  <c r="O1394" i="35"/>
  <c r="O1395" i="35"/>
  <c r="O1396" i="35"/>
  <c r="O1397" i="35"/>
  <c r="O1398" i="35"/>
  <c r="O1399" i="35"/>
  <c r="O1400" i="35"/>
  <c r="O1401" i="35"/>
  <c r="O1402" i="35"/>
  <c r="O1403" i="35"/>
  <c r="O1404" i="35"/>
  <c r="O1405" i="35"/>
  <c r="O1406" i="35"/>
  <c r="O1407" i="35"/>
  <c r="O1408" i="35"/>
  <c r="O1409" i="35"/>
  <c r="O1410" i="35"/>
  <c r="O1411" i="35"/>
  <c r="O1412" i="35"/>
  <c r="O1413" i="35"/>
  <c r="O1414" i="35"/>
  <c r="O1415" i="35"/>
  <c r="O1416" i="35"/>
  <c r="O1417" i="35"/>
  <c r="O1418" i="35"/>
  <c r="O1419" i="35"/>
  <c r="O1420" i="35"/>
  <c r="O1421" i="35"/>
  <c r="O1422" i="35"/>
  <c r="O1423" i="35"/>
  <c r="O1424" i="35"/>
  <c r="O1425" i="35"/>
  <c r="O1426" i="35"/>
  <c r="O1427" i="35"/>
  <c r="O1428" i="35"/>
  <c r="O1429" i="35"/>
  <c r="O1430" i="35"/>
  <c r="O1431" i="35"/>
  <c r="O1432" i="35"/>
  <c r="O1433" i="35"/>
  <c r="O1434" i="35"/>
  <c r="O1435" i="35"/>
  <c r="O1436" i="35"/>
  <c r="O1437" i="35"/>
  <c r="O1438" i="35"/>
  <c r="O1439" i="35"/>
  <c r="O1440" i="35"/>
  <c r="O1441" i="35"/>
  <c r="O1442" i="35"/>
  <c r="O1443" i="35"/>
  <c r="O1444" i="35"/>
  <c r="O1445" i="35"/>
  <c r="O1446" i="35"/>
  <c r="O1447" i="35"/>
  <c r="O1448" i="35"/>
  <c r="O1449" i="35"/>
  <c r="O1450" i="35"/>
  <c r="O1451" i="35"/>
  <c r="O1452" i="35"/>
  <c r="O1453" i="35"/>
  <c r="O1454" i="35"/>
  <c r="O1455" i="35"/>
  <c r="O1456" i="35"/>
  <c r="O1457" i="35"/>
  <c r="O1458" i="35"/>
  <c r="O1459" i="35"/>
  <c r="O1460" i="35"/>
  <c r="O1461" i="35"/>
  <c r="O1462" i="35"/>
  <c r="O1463" i="35"/>
  <c r="O1464" i="35"/>
  <c r="O1465" i="35"/>
  <c r="O1466" i="35"/>
  <c r="O1467" i="35"/>
  <c r="O1468" i="35"/>
  <c r="O1469" i="35"/>
  <c r="O1470" i="35"/>
  <c r="O1471" i="35"/>
  <c r="O1472" i="35"/>
  <c r="O1473" i="35"/>
  <c r="O1474" i="35"/>
  <c r="O1475" i="35"/>
  <c r="O1476" i="35"/>
  <c r="O1477" i="35"/>
  <c r="O1478" i="35"/>
  <c r="O1479" i="35"/>
  <c r="O1480" i="35"/>
  <c r="O1481" i="35"/>
  <c r="O1482" i="35"/>
  <c r="O1483" i="35"/>
  <c r="O1484" i="35"/>
  <c r="O1485" i="35"/>
  <c r="O1486" i="35"/>
  <c r="O1487" i="35"/>
  <c r="O1488" i="35"/>
  <c r="O1489" i="35"/>
  <c r="O1490" i="35"/>
  <c r="O1491" i="35"/>
  <c r="O1492" i="35"/>
  <c r="O1493" i="35"/>
  <c r="O1494" i="35"/>
  <c r="O1495" i="35"/>
  <c r="O1496" i="35"/>
  <c r="O1497" i="35"/>
  <c r="O1498" i="35"/>
  <c r="O1499" i="35"/>
  <c r="O1500" i="35"/>
  <c r="O1501" i="35"/>
  <c r="O1502" i="35"/>
  <c r="O1503" i="35"/>
  <c r="O1504" i="35"/>
  <c r="O1505" i="35"/>
  <c r="O1506" i="35"/>
  <c r="O1507" i="35"/>
  <c r="O1508" i="35"/>
  <c r="O1509" i="35"/>
  <c r="O1510" i="35"/>
  <c r="O1511" i="35"/>
  <c r="O1512" i="35"/>
  <c r="O1513" i="35"/>
  <c r="O1514" i="35"/>
  <c r="O1515" i="35"/>
  <c r="O1516" i="35"/>
  <c r="O1517" i="35"/>
  <c r="O1518" i="35"/>
  <c r="O1519" i="35"/>
  <c r="O1520" i="35"/>
  <c r="O1521" i="35"/>
  <c r="O1522" i="35"/>
  <c r="O1523" i="35"/>
  <c r="O1524" i="35"/>
  <c r="O1525" i="35"/>
  <c r="O1526" i="35"/>
  <c r="O1527" i="35"/>
  <c r="O1528" i="35"/>
  <c r="O1529" i="35"/>
  <c r="O1530" i="35"/>
  <c r="O1531" i="35"/>
  <c r="O1532" i="35"/>
  <c r="O1533" i="35"/>
  <c r="O1534" i="35"/>
  <c r="O1535" i="35"/>
  <c r="O1536" i="35"/>
  <c r="O1537" i="35"/>
  <c r="O1538" i="35"/>
  <c r="O1539" i="35"/>
  <c r="O1540" i="35"/>
  <c r="O1541" i="35"/>
  <c r="O1542" i="35"/>
  <c r="O1543" i="35"/>
  <c r="O1544" i="35"/>
  <c r="O1545" i="35"/>
  <c r="O1546" i="35"/>
  <c r="O1547" i="35"/>
  <c r="O1548" i="35"/>
  <c r="O1549" i="35"/>
  <c r="O1550" i="35"/>
  <c r="O1551" i="35"/>
  <c r="O1552" i="35"/>
  <c r="O1553" i="35"/>
  <c r="O1554" i="35"/>
  <c r="O1555" i="35"/>
  <c r="O1556" i="35"/>
  <c r="O1557" i="35"/>
  <c r="O1558" i="35"/>
  <c r="O1559" i="35"/>
  <c r="O1560" i="35"/>
  <c r="O1561" i="35"/>
  <c r="O1562" i="35"/>
  <c r="O1563" i="35"/>
  <c r="O1564" i="35"/>
  <c r="O1565" i="35"/>
  <c r="O1566" i="35"/>
  <c r="O1567" i="35"/>
  <c r="O1568" i="35"/>
  <c r="O1569" i="35"/>
  <c r="O1570" i="35"/>
  <c r="O1571" i="35"/>
  <c r="O1572" i="35"/>
  <c r="O1573" i="35"/>
  <c r="O1574" i="35"/>
  <c r="O1575" i="35"/>
  <c r="O1576" i="35"/>
  <c r="O1577" i="35"/>
  <c r="O1578" i="35"/>
  <c r="O1579" i="35"/>
  <c r="O1580" i="35"/>
  <c r="O1581" i="35"/>
  <c r="O1582" i="35"/>
  <c r="O1583" i="35"/>
  <c r="O1584" i="35"/>
  <c r="O1585" i="35"/>
  <c r="O1586" i="35"/>
  <c r="O1587" i="35"/>
  <c r="O1588" i="35"/>
  <c r="O1589" i="35"/>
  <c r="O1590" i="35"/>
  <c r="O1591" i="35"/>
  <c r="O1592" i="35"/>
  <c r="O1593" i="35"/>
  <c r="O1594" i="35"/>
  <c r="O1595" i="35"/>
  <c r="O1596" i="35"/>
  <c r="O1597" i="35"/>
  <c r="O1598" i="35"/>
  <c r="O1599" i="35"/>
  <c r="O1600" i="35"/>
  <c r="O1601" i="35"/>
  <c r="O1602" i="35"/>
  <c r="O1603" i="35"/>
  <c r="O1604" i="35"/>
  <c r="O1605" i="35"/>
  <c r="O1606" i="35"/>
  <c r="O1607" i="35"/>
  <c r="O1608" i="35"/>
  <c r="O1609" i="35"/>
  <c r="O1610" i="35"/>
  <c r="O1611" i="35"/>
  <c r="O1612" i="35"/>
  <c r="O1613" i="35"/>
  <c r="O1614" i="35"/>
  <c r="O1615" i="35"/>
  <c r="O1616" i="35"/>
  <c r="O1617" i="35"/>
  <c r="O1618" i="35"/>
  <c r="O1619" i="35"/>
  <c r="O1620" i="35"/>
  <c r="O1621" i="35"/>
  <c r="O1622" i="35"/>
  <c r="O1623" i="35"/>
  <c r="O1624" i="35"/>
  <c r="O1625" i="35"/>
  <c r="O1626" i="35"/>
  <c r="O1627" i="35"/>
  <c r="O1628" i="35"/>
  <c r="O1629" i="35"/>
  <c r="O1630" i="35"/>
  <c r="O1631" i="35"/>
  <c r="O1632" i="35"/>
  <c r="O1633" i="35"/>
  <c r="O1634" i="35"/>
  <c r="O1635" i="35"/>
  <c r="O1636" i="35"/>
  <c r="O1637" i="35"/>
  <c r="O1638" i="35"/>
  <c r="O1639" i="35"/>
  <c r="O1640" i="35"/>
  <c r="O1641" i="35"/>
  <c r="O1642" i="35"/>
  <c r="O1643" i="35"/>
  <c r="O1644" i="35"/>
  <c r="O1645" i="35"/>
  <c r="O1646" i="35"/>
  <c r="O1647" i="35"/>
  <c r="O1648" i="35"/>
  <c r="O1649" i="35"/>
  <c r="O1650" i="35"/>
  <c r="O1651" i="35"/>
  <c r="O1652" i="35"/>
  <c r="O1653" i="35"/>
  <c r="O1654" i="35"/>
  <c r="O1655" i="35"/>
  <c r="O1656" i="35"/>
  <c r="O1657" i="35"/>
  <c r="O1658" i="35"/>
  <c r="O1659" i="35"/>
  <c r="O1660" i="35"/>
  <c r="O1661" i="35"/>
  <c r="O1662" i="35"/>
  <c r="O1663" i="35"/>
  <c r="O1664" i="35"/>
  <c r="O1665" i="35"/>
  <c r="O1666" i="35"/>
  <c r="O1667" i="35"/>
  <c r="O1668" i="35"/>
  <c r="O1669" i="35"/>
  <c r="O1670" i="35"/>
  <c r="O1671" i="35"/>
  <c r="O1672" i="35"/>
  <c r="O1673" i="35"/>
  <c r="O1674" i="35"/>
  <c r="O1675" i="35"/>
  <c r="O1676" i="35"/>
  <c r="O1677" i="35"/>
  <c r="O1678" i="35"/>
  <c r="O1679" i="35"/>
  <c r="O1680" i="35"/>
  <c r="O1681" i="35"/>
  <c r="O1682" i="35"/>
  <c r="O1683" i="35"/>
  <c r="O1684" i="35"/>
  <c r="O1685" i="35"/>
  <c r="O1686" i="35"/>
  <c r="O1687" i="35"/>
  <c r="O1688" i="35"/>
  <c r="O1689" i="35"/>
  <c r="O1690" i="35"/>
  <c r="O1691" i="35"/>
  <c r="O1692" i="35"/>
  <c r="O1693" i="35"/>
  <c r="O1694" i="35"/>
  <c r="O1695" i="35"/>
  <c r="O1696" i="35"/>
  <c r="O1697" i="35"/>
  <c r="O1698" i="35"/>
  <c r="O1699" i="35"/>
  <c r="O1700" i="35"/>
  <c r="O1701" i="35"/>
  <c r="O1702" i="35"/>
  <c r="O1703" i="35"/>
  <c r="O1704" i="35"/>
  <c r="O1705" i="35"/>
  <c r="O1706" i="35"/>
  <c r="O1707" i="35"/>
  <c r="O1708" i="35"/>
  <c r="O1709" i="35"/>
  <c r="O1710" i="35"/>
  <c r="O1711" i="35"/>
  <c r="O1712" i="35"/>
  <c r="O1713" i="35"/>
  <c r="O1714" i="35"/>
  <c r="O1715" i="35"/>
  <c r="O1716" i="35"/>
  <c r="O1717" i="35"/>
  <c r="O1718" i="35"/>
  <c r="O1719" i="35"/>
  <c r="O1720" i="35"/>
  <c r="O1721" i="35"/>
  <c r="O1722" i="35"/>
  <c r="O1723" i="35"/>
  <c r="O1724" i="35"/>
  <c r="O1725" i="35"/>
  <c r="O1726" i="35"/>
  <c r="O1727" i="35"/>
  <c r="O1728" i="35"/>
  <c r="O1729" i="35"/>
  <c r="O1730" i="35"/>
  <c r="O1731" i="35"/>
  <c r="O1732" i="35"/>
  <c r="O1733" i="35"/>
  <c r="O1734" i="35"/>
  <c r="O1735" i="35"/>
  <c r="O1736" i="35"/>
  <c r="O1737" i="35"/>
  <c r="O1738" i="35"/>
  <c r="O1739" i="35"/>
  <c r="O1740" i="35"/>
  <c r="O1741" i="35"/>
  <c r="O1742" i="35"/>
  <c r="O1743" i="35"/>
  <c r="O1744" i="35"/>
  <c r="O1745" i="35"/>
  <c r="O1746" i="35"/>
  <c r="O1747" i="35"/>
  <c r="O1748" i="35"/>
  <c r="O1749" i="35"/>
  <c r="O1750" i="35"/>
  <c r="O1751" i="35"/>
  <c r="O1752" i="35"/>
  <c r="O1753" i="35"/>
  <c r="O1754" i="35"/>
  <c r="O1755" i="35"/>
  <c r="O1756" i="35"/>
  <c r="O1757" i="35"/>
  <c r="O1758" i="35"/>
  <c r="O1759" i="35"/>
  <c r="O1760" i="35"/>
  <c r="O1761" i="35"/>
  <c r="O1762" i="35"/>
  <c r="O1763" i="35"/>
  <c r="O1764" i="35"/>
  <c r="O1765" i="35"/>
  <c r="O1766" i="35"/>
  <c r="O1767" i="35"/>
  <c r="O1768" i="35"/>
  <c r="O1769" i="35"/>
  <c r="O1770" i="35"/>
  <c r="O1771" i="35"/>
  <c r="O1772" i="35"/>
  <c r="O1773" i="35"/>
  <c r="O1774" i="35"/>
  <c r="O1775" i="35"/>
  <c r="O1776" i="35"/>
  <c r="O1777" i="35"/>
  <c r="O1778" i="35"/>
  <c r="O1779" i="35"/>
  <c r="O1780" i="35"/>
  <c r="O1781" i="35"/>
  <c r="O1782" i="35"/>
  <c r="O1783" i="35"/>
  <c r="O1784" i="35"/>
  <c r="O1785" i="35"/>
  <c r="O1786" i="35"/>
  <c r="O1787" i="35"/>
  <c r="O1788" i="35"/>
  <c r="O1789" i="35"/>
  <c r="O1790" i="35"/>
  <c r="O1791" i="35"/>
  <c r="O1792" i="35"/>
  <c r="O1793" i="35"/>
  <c r="O1794" i="35"/>
  <c r="O1795" i="35"/>
  <c r="O1796" i="35"/>
  <c r="O1797" i="35"/>
  <c r="O1798" i="35"/>
  <c r="O1799" i="35"/>
  <c r="O1800" i="35"/>
  <c r="O1801" i="35"/>
  <c r="O1802" i="35"/>
  <c r="O1803" i="35"/>
  <c r="O1804" i="35"/>
  <c r="O1805" i="35"/>
  <c r="O1806" i="35"/>
  <c r="O1807" i="35"/>
  <c r="O1808" i="35"/>
  <c r="O1809" i="35"/>
  <c r="O1810" i="35"/>
  <c r="O1811" i="35"/>
  <c r="O1812" i="35"/>
  <c r="O1813" i="35"/>
  <c r="O1814" i="35"/>
  <c r="O1815" i="35"/>
  <c r="O1816" i="35"/>
  <c r="O1817" i="35"/>
  <c r="O1818" i="35"/>
  <c r="O1819" i="35"/>
  <c r="O1820" i="35"/>
  <c r="O1821" i="35"/>
  <c r="O1822" i="35"/>
  <c r="O1823" i="35"/>
  <c r="O1824" i="35"/>
  <c r="O1825" i="35"/>
  <c r="O1826" i="35"/>
  <c r="O1827" i="35"/>
  <c r="O1828" i="35"/>
  <c r="O1829" i="35"/>
  <c r="O1830" i="35"/>
  <c r="O1831" i="35"/>
  <c r="O1832" i="35"/>
  <c r="O1833" i="35"/>
  <c r="O1834" i="35"/>
  <c r="O1835" i="35"/>
  <c r="O1836" i="35"/>
  <c r="O1837" i="35"/>
  <c r="O1838" i="35"/>
  <c r="O1839" i="35"/>
  <c r="O1840" i="35"/>
  <c r="O1841" i="35"/>
  <c r="O1842" i="35"/>
  <c r="O1843" i="35"/>
  <c r="O1844" i="35"/>
  <c r="O1845" i="35"/>
  <c r="O1846" i="35"/>
  <c r="O1847" i="35"/>
  <c r="O1848" i="35"/>
  <c r="O1849" i="35"/>
  <c r="O1850" i="35"/>
  <c r="O1851" i="35"/>
  <c r="O1852" i="35"/>
  <c r="O1853" i="35"/>
  <c r="O1854" i="35"/>
  <c r="O1855" i="35"/>
  <c r="O1856" i="35"/>
  <c r="O1857" i="35"/>
  <c r="O1858" i="35"/>
  <c r="O1859" i="35"/>
  <c r="O1860" i="35"/>
  <c r="O1861" i="35"/>
  <c r="O1862" i="35"/>
  <c r="O1863" i="35"/>
  <c r="O1864" i="35"/>
  <c r="O1865" i="35"/>
  <c r="O1866" i="35"/>
  <c r="O1867" i="35"/>
  <c r="O1868" i="35"/>
  <c r="O1869" i="35"/>
  <c r="O1870" i="35"/>
  <c r="O1871" i="35"/>
  <c r="O1872" i="35"/>
  <c r="O1873" i="35"/>
  <c r="O1874" i="35"/>
  <c r="O1875" i="35"/>
  <c r="O1876" i="35"/>
  <c r="O1877" i="35"/>
  <c r="O1878" i="35"/>
  <c r="O1879" i="35"/>
  <c r="O1880" i="35"/>
  <c r="O1881" i="35"/>
  <c r="O1882" i="35"/>
  <c r="O1883" i="35"/>
  <c r="O1884" i="35"/>
  <c r="O1885" i="35"/>
  <c r="O1886" i="35"/>
  <c r="O1887" i="35"/>
  <c r="O1888" i="35"/>
  <c r="O1889" i="35"/>
  <c r="O1890" i="35"/>
  <c r="O1891" i="35"/>
  <c r="O1892" i="35"/>
  <c r="O1893" i="35"/>
  <c r="O1894" i="35"/>
  <c r="O1895" i="35"/>
  <c r="O1896" i="35"/>
  <c r="O1897" i="35"/>
  <c r="O1898" i="35"/>
  <c r="O1899" i="35"/>
  <c r="O1900" i="35"/>
  <c r="O1901" i="35"/>
  <c r="O1902" i="35"/>
  <c r="O1903" i="35"/>
  <c r="O1904" i="35"/>
  <c r="O1905" i="35"/>
  <c r="O1906" i="35"/>
  <c r="O1907" i="35"/>
  <c r="O1908" i="35"/>
  <c r="O1909" i="35"/>
  <c r="O1910" i="35"/>
  <c r="O1911" i="35"/>
  <c r="O1912" i="35"/>
  <c r="O1913" i="35"/>
  <c r="O1914" i="35"/>
  <c r="O1915" i="35"/>
  <c r="O1916" i="35"/>
  <c r="O1917" i="35"/>
  <c r="O1918" i="35"/>
  <c r="O1919" i="35"/>
  <c r="O1920" i="35"/>
  <c r="O1921" i="35"/>
  <c r="O1922" i="35"/>
  <c r="O1923" i="35"/>
  <c r="O1924" i="35"/>
  <c r="O1925" i="35"/>
  <c r="O1926" i="35"/>
  <c r="O1927" i="35"/>
  <c r="O1928" i="35"/>
  <c r="O1929" i="35"/>
  <c r="O1930" i="35"/>
  <c r="O1931" i="35"/>
  <c r="O1932" i="35"/>
  <c r="O1933" i="35"/>
  <c r="O1934" i="35"/>
  <c r="O1935" i="35"/>
  <c r="O1936" i="35"/>
  <c r="O1937" i="35"/>
  <c r="O1938" i="35"/>
  <c r="O1939" i="35"/>
  <c r="O1940" i="35"/>
  <c r="O1941" i="35"/>
  <c r="O1942" i="35"/>
  <c r="O1943" i="35"/>
  <c r="O1944" i="35"/>
  <c r="O1945" i="35"/>
  <c r="O1946" i="35"/>
  <c r="O1947" i="35"/>
  <c r="O1948" i="35"/>
  <c r="O1949" i="35"/>
  <c r="O1950" i="35"/>
  <c r="O1951" i="35"/>
  <c r="O1952" i="35"/>
  <c r="O1953" i="35"/>
  <c r="O1954" i="35"/>
  <c r="O1955" i="35"/>
  <c r="O1956" i="35"/>
  <c r="O1957" i="35"/>
  <c r="O1958" i="35"/>
  <c r="O1959" i="35"/>
  <c r="O1960" i="35"/>
  <c r="O1961" i="35"/>
  <c r="O1962" i="35"/>
  <c r="O1963" i="35"/>
  <c r="O1964" i="35"/>
  <c r="O1965" i="35"/>
  <c r="O1966" i="35"/>
  <c r="O1967" i="35"/>
  <c r="O1968" i="35"/>
  <c r="O1969" i="35"/>
  <c r="O1970" i="35"/>
  <c r="O1971" i="35"/>
  <c r="O1972" i="35"/>
  <c r="O1973" i="35"/>
  <c r="O1974" i="35"/>
  <c r="O1975" i="35"/>
  <c r="O1976" i="35"/>
  <c r="O1977" i="35"/>
  <c r="O1978" i="35"/>
  <c r="O1979" i="35"/>
  <c r="O1980" i="35"/>
  <c r="O1981" i="35"/>
  <c r="O1982" i="35"/>
  <c r="O1983" i="35"/>
  <c r="O1984" i="35"/>
  <c r="O1985" i="35"/>
  <c r="O1986" i="35"/>
  <c r="O1987" i="35"/>
  <c r="O1988" i="35"/>
  <c r="O1989" i="35"/>
  <c r="O1990" i="35"/>
  <c r="O1991" i="35"/>
  <c r="O1992" i="35"/>
  <c r="O1993" i="35"/>
  <c r="O1994" i="35"/>
  <c r="O1995" i="35"/>
  <c r="O1996" i="35"/>
  <c r="O1997" i="35"/>
  <c r="O1998" i="35"/>
  <c r="O1999" i="35"/>
  <c r="O2000" i="35"/>
  <c r="O2001" i="35"/>
  <c r="O2002" i="35"/>
  <c r="O2003" i="35"/>
  <c r="O2004" i="35"/>
  <c r="O2005" i="35"/>
  <c r="O2006" i="35"/>
  <c r="O2007" i="35"/>
  <c r="O2008" i="35"/>
  <c r="O2009" i="35"/>
  <c r="O2010" i="35"/>
  <c r="O2011" i="35"/>
  <c r="O2012" i="35"/>
  <c r="O2013" i="35"/>
  <c r="O2014" i="35"/>
  <c r="O2015" i="35"/>
  <c r="O2016" i="35"/>
  <c r="O2017" i="35"/>
  <c r="O2018" i="35"/>
  <c r="O2019" i="35"/>
  <c r="O2020" i="35"/>
  <c r="O2021" i="35"/>
  <c r="O2022" i="35"/>
  <c r="O2023" i="35"/>
  <c r="O2024" i="35"/>
  <c r="O2025" i="35"/>
  <c r="O2026" i="35"/>
  <c r="O2027" i="35"/>
  <c r="O2028" i="35"/>
  <c r="O2029" i="35"/>
  <c r="O2030" i="35"/>
  <c r="O2031" i="35"/>
  <c r="O2032" i="35"/>
  <c r="O2033" i="35"/>
  <c r="O2034" i="35"/>
  <c r="O2035" i="35"/>
  <c r="O2036" i="35"/>
  <c r="O2037" i="35"/>
  <c r="O2038" i="35"/>
  <c r="O2039" i="35"/>
  <c r="O2040" i="35"/>
  <c r="O2041" i="35"/>
  <c r="O2042" i="35"/>
  <c r="O2043" i="35"/>
  <c r="O2044" i="35"/>
  <c r="O2045" i="35"/>
  <c r="O2046" i="35"/>
  <c r="O2047" i="35"/>
  <c r="O2048" i="35"/>
  <c r="O2049" i="35"/>
  <c r="O2050" i="35"/>
  <c r="O2051" i="35"/>
  <c r="O2052" i="35"/>
  <c r="O2053" i="35"/>
  <c r="O2054" i="35"/>
  <c r="O2055" i="35"/>
  <c r="O2056" i="35"/>
  <c r="O2057" i="35"/>
  <c r="O2058" i="35"/>
  <c r="O2059" i="35"/>
  <c r="O2060" i="35"/>
  <c r="O2061" i="35"/>
  <c r="O2062" i="35"/>
  <c r="O2063" i="35"/>
  <c r="O2064" i="35"/>
  <c r="O2065" i="35"/>
  <c r="O2066" i="35"/>
  <c r="O2067" i="35"/>
  <c r="O2068" i="35"/>
  <c r="O2069" i="35"/>
  <c r="O2070" i="35"/>
  <c r="O2071" i="35"/>
  <c r="O2072" i="35"/>
  <c r="O2073" i="35"/>
  <c r="O2074" i="35"/>
  <c r="O2075" i="35"/>
  <c r="O2076" i="35"/>
  <c r="O2077" i="35"/>
  <c r="O2078" i="35"/>
  <c r="O2079" i="35"/>
  <c r="O2080" i="35"/>
  <c r="O2081" i="35"/>
  <c r="O2082" i="35"/>
  <c r="O2083" i="35"/>
  <c r="O2084" i="35"/>
  <c r="O2085" i="35"/>
  <c r="O2086" i="35"/>
  <c r="O2087" i="35"/>
  <c r="O2088" i="35"/>
  <c r="O2089" i="35"/>
  <c r="O2090" i="35"/>
  <c r="O2091" i="35"/>
  <c r="O2092" i="35"/>
  <c r="O2093" i="35"/>
  <c r="O2094" i="35"/>
  <c r="O2095" i="35"/>
  <c r="O2096" i="35"/>
  <c r="O2097" i="35"/>
  <c r="O2098" i="35"/>
  <c r="O2099" i="35"/>
  <c r="O2100" i="35"/>
  <c r="O2101" i="35"/>
  <c r="O2102" i="35"/>
  <c r="O2103" i="35"/>
  <c r="O2104" i="35"/>
  <c r="O2105" i="35"/>
  <c r="O2106" i="35"/>
  <c r="O2107" i="35"/>
  <c r="O2108" i="35"/>
  <c r="O2109" i="35"/>
  <c r="O2110" i="35"/>
  <c r="O2111" i="35"/>
  <c r="O2112" i="35"/>
  <c r="O2113" i="35"/>
  <c r="O2114" i="35"/>
  <c r="O2115" i="35"/>
  <c r="O2116" i="35"/>
  <c r="O2117" i="35"/>
  <c r="O2118" i="35"/>
  <c r="O2119" i="35"/>
  <c r="O2120" i="35"/>
  <c r="O2121" i="35"/>
  <c r="O2122" i="35"/>
  <c r="O2123" i="35"/>
  <c r="O2124" i="35"/>
  <c r="O2125" i="35"/>
  <c r="O2126" i="35"/>
  <c r="O2127" i="35"/>
  <c r="O2128" i="35"/>
  <c r="O2129" i="35"/>
  <c r="O2130" i="35"/>
  <c r="O2131" i="35"/>
  <c r="O2132" i="35"/>
  <c r="O2133" i="35"/>
  <c r="O2134" i="35"/>
  <c r="O2135" i="35"/>
  <c r="O2136" i="35"/>
  <c r="O2137" i="35"/>
  <c r="O2138" i="35"/>
  <c r="O2139" i="35"/>
  <c r="O2140" i="35"/>
  <c r="O2141" i="35"/>
  <c r="O2142" i="35"/>
  <c r="O2143" i="35"/>
  <c r="O2144" i="35"/>
  <c r="O2145" i="35"/>
  <c r="O2146" i="35"/>
  <c r="O2147" i="35"/>
  <c r="O2148" i="35"/>
  <c r="O2149" i="35"/>
  <c r="O2150" i="35"/>
  <c r="O2151" i="35"/>
  <c r="O2152" i="35"/>
  <c r="O2153" i="35"/>
  <c r="O2154" i="35"/>
  <c r="O2155" i="35"/>
  <c r="O2156" i="35"/>
  <c r="O2157" i="35"/>
  <c r="O2158" i="35"/>
  <c r="O2159" i="35"/>
  <c r="O2160" i="35"/>
  <c r="O2161" i="35"/>
  <c r="O2162" i="35"/>
  <c r="O2163" i="35"/>
  <c r="O2164" i="35"/>
  <c r="O2165" i="35"/>
  <c r="O2166" i="35"/>
  <c r="O2167" i="35"/>
  <c r="O2168" i="35"/>
  <c r="O2169" i="35"/>
  <c r="O2170" i="35"/>
  <c r="O2171" i="35"/>
  <c r="O2172" i="35"/>
  <c r="O2173" i="35"/>
  <c r="O2174" i="35"/>
  <c r="O2175" i="35"/>
  <c r="O2176" i="35"/>
  <c r="O2177" i="35"/>
  <c r="O2178" i="35"/>
  <c r="O2179" i="35"/>
  <c r="O2180" i="35"/>
  <c r="O2181" i="35"/>
  <c r="O2182" i="35"/>
  <c r="O2183" i="35"/>
  <c r="O2184" i="35"/>
  <c r="O2185" i="35"/>
  <c r="O2186" i="35"/>
  <c r="O2187" i="35"/>
  <c r="O2188" i="35"/>
  <c r="O2189" i="35"/>
  <c r="O2190" i="35"/>
  <c r="O2191" i="35"/>
  <c r="O2192" i="35"/>
  <c r="O2193" i="35"/>
  <c r="O2194" i="35"/>
  <c r="O2195" i="35"/>
  <c r="O2196" i="35"/>
  <c r="O2197" i="35"/>
  <c r="O2198" i="35"/>
  <c r="O2199" i="35"/>
  <c r="O2200" i="35"/>
  <c r="O2201" i="35"/>
  <c r="O2202" i="35"/>
  <c r="O2203" i="35"/>
  <c r="O2204" i="35"/>
  <c r="O2205" i="35"/>
  <c r="O2206" i="35"/>
  <c r="O2207" i="35"/>
  <c r="O2208" i="35"/>
  <c r="O2209" i="35"/>
  <c r="O2210" i="35"/>
  <c r="O2211" i="35"/>
  <c r="O2212" i="35"/>
  <c r="O2213" i="35"/>
  <c r="O2214" i="35"/>
  <c r="O2215" i="35"/>
  <c r="O2216" i="35"/>
  <c r="O2217" i="35"/>
  <c r="O2218" i="35"/>
  <c r="O2219" i="35"/>
  <c r="O2220" i="35"/>
  <c r="O2221" i="35"/>
  <c r="O2222" i="35"/>
  <c r="O2223" i="35"/>
  <c r="O2224" i="35"/>
  <c r="O2225" i="35"/>
  <c r="O2226" i="35"/>
  <c r="O2227" i="35"/>
  <c r="O2228" i="35"/>
  <c r="O2229" i="35"/>
  <c r="O2230" i="35"/>
  <c r="O2231" i="35"/>
  <c r="O2232" i="35"/>
  <c r="O2233" i="35"/>
  <c r="O2234" i="35"/>
  <c r="O2235" i="35"/>
  <c r="O2236" i="35"/>
  <c r="O2237" i="35"/>
  <c r="O2238" i="35"/>
  <c r="O2239" i="35"/>
  <c r="O2240" i="35"/>
  <c r="O2241" i="35"/>
  <c r="O2242" i="35"/>
  <c r="O2243" i="35"/>
  <c r="O2244" i="35"/>
  <c r="O2245" i="35"/>
  <c r="O2246" i="35"/>
  <c r="O2247" i="35"/>
  <c r="O2248" i="35"/>
  <c r="O2249" i="35"/>
  <c r="O2250" i="35"/>
  <c r="O2251" i="35"/>
  <c r="O2252" i="35"/>
  <c r="O2253" i="35"/>
  <c r="O2254" i="35"/>
  <c r="O2255" i="35"/>
  <c r="O2256" i="35"/>
  <c r="O2257" i="35"/>
  <c r="O2258" i="35"/>
  <c r="O2259" i="35"/>
  <c r="O2260" i="35"/>
  <c r="O2261" i="35"/>
  <c r="O2262" i="35"/>
  <c r="O2263" i="35"/>
  <c r="O2264" i="35"/>
  <c r="O2265" i="35"/>
  <c r="O2266" i="35"/>
  <c r="O2267" i="35"/>
  <c r="O2268" i="35"/>
  <c r="O2269" i="35"/>
  <c r="O2270" i="35"/>
  <c r="O2271" i="35"/>
  <c r="O2272" i="35"/>
  <c r="O2273" i="35"/>
  <c r="O2274" i="35"/>
  <c r="O2275" i="35"/>
  <c r="O2276" i="35"/>
  <c r="O2277" i="35"/>
  <c r="O2278" i="35"/>
  <c r="O2279" i="35"/>
  <c r="O2280" i="35"/>
  <c r="O2281" i="35"/>
  <c r="O2282" i="35"/>
  <c r="O2283" i="35"/>
  <c r="O2284" i="35"/>
  <c r="O2285" i="35"/>
  <c r="O2286" i="35"/>
  <c r="O2287" i="35"/>
  <c r="O2288" i="35"/>
  <c r="O2289" i="35"/>
  <c r="O2290" i="35"/>
  <c r="O2291" i="35"/>
  <c r="O2292" i="35"/>
  <c r="O2293" i="35"/>
  <c r="O2294" i="35"/>
  <c r="O2295" i="35"/>
  <c r="O2296" i="35"/>
  <c r="O2297" i="35"/>
  <c r="O2298" i="35"/>
  <c r="O2299" i="35"/>
  <c r="O2300" i="35"/>
  <c r="O2301" i="35"/>
  <c r="O2302" i="35"/>
  <c r="O2303" i="35"/>
  <c r="O2304" i="35"/>
  <c r="O2305" i="35"/>
  <c r="O2306" i="35"/>
  <c r="O2307" i="35"/>
  <c r="O2308" i="35"/>
  <c r="O2309" i="35"/>
  <c r="O2310" i="35"/>
  <c r="O2311" i="35"/>
  <c r="O2312" i="35"/>
  <c r="O2313" i="35"/>
  <c r="O2314" i="35"/>
  <c r="O2315" i="35"/>
  <c r="O2316" i="35"/>
  <c r="O2317" i="35"/>
  <c r="O2318" i="35"/>
  <c r="O2319" i="35"/>
  <c r="O2320" i="35"/>
  <c r="O2321" i="35"/>
  <c r="O2322" i="35"/>
  <c r="O2323" i="35"/>
  <c r="O2324" i="35"/>
  <c r="O2325" i="35"/>
  <c r="O2326" i="35"/>
  <c r="O2327" i="35"/>
  <c r="O2328" i="35"/>
  <c r="O2329" i="35"/>
  <c r="O2330" i="35"/>
  <c r="O2331" i="35"/>
  <c r="O2332" i="35"/>
  <c r="O2333" i="35"/>
  <c r="O2334" i="35"/>
  <c r="O2335" i="35"/>
  <c r="O2336" i="35"/>
  <c r="O2337" i="35"/>
  <c r="O2338" i="35"/>
  <c r="O2339" i="35"/>
  <c r="O2340" i="35"/>
  <c r="O2341" i="35"/>
  <c r="O2342" i="35"/>
  <c r="O2343" i="35"/>
  <c r="O2344" i="35"/>
  <c r="O2345" i="35"/>
  <c r="O2346" i="35"/>
  <c r="O2347" i="35"/>
  <c r="O2348" i="35"/>
  <c r="O2349" i="35"/>
  <c r="O2350" i="35"/>
  <c r="O2351" i="35"/>
  <c r="O2352" i="35"/>
  <c r="O2353" i="35"/>
  <c r="O2354" i="35"/>
  <c r="O2355" i="35"/>
  <c r="O2356" i="35"/>
  <c r="O2357" i="35"/>
  <c r="O2358" i="35"/>
  <c r="O2359" i="35"/>
  <c r="O2360" i="35"/>
  <c r="O2361" i="35"/>
  <c r="O2362" i="35"/>
  <c r="O2363" i="35"/>
  <c r="O2364" i="35"/>
  <c r="O2365" i="35"/>
  <c r="O2366" i="35"/>
  <c r="O2367" i="35"/>
  <c r="O2368" i="35"/>
  <c r="O2369" i="35"/>
  <c r="O2370" i="35"/>
  <c r="O2371" i="35"/>
  <c r="O2372" i="35"/>
  <c r="O2373" i="35"/>
  <c r="O2374" i="35"/>
  <c r="O2375" i="35"/>
  <c r="O2376" i="35"/>
  <c r="O2377" i="35"/>
  <c r="O2378" i="35"/>
  <c r="O2379" i="35"/>
  <c r="O2380" i="35"/>
  <c r="O2381" i="35"/>
  <c r="O2382" i="35"/>
  <c r="O2383" i="35"/>
  <c r="O2384" i="35"/>
  <c r="O2385" i="35"/>
  <c r="O2386" i="35"/>
  <c r="O2387" i="35"/>
  <c r="O2388" i="35"/>
  <c r="O2389" i="35"/>
  <c r="O2390" i="35"/>
  <c r="O2391" i="35"/>
  <c r="O2392" i="35"/>
  <c r="O2393" i="35"/>
  <c r="O2394" i="35"/>
  <c r="O2395" i="35"/>
  <c r="O2396" i="35"/>
  <c r="O2397" i="35"/>
  <c r="O2398" i="35"/>
  <c r="O2399" i="35"/>
  <c r="O2400" i="35"/>
  <c r="O2401" i="35"/>
  <c r="O2402" i="35"/>
  <c r="O2403" i="35"/>
  <c r="O2404" i="35"/>
  <c r="O2405" i="35"/>
  <c r="O2406" i="35"/>
  <c r="O2407" i="35"/>
  <c r="O2408" i="35"/>
  <c r="O2409" i="35"/>
  <c r="O2410" i="35"/>
  <c r="O2411" i="35"/>
  <c r="O2412" i="35"/>
  <c r="O2413" i="35"/>
  <c r="O2414" i="35"/>
  <c r="O2415" i="35"/>
  <c r="O2416" i="35"/>
  <c r="O2417" i="35"/>
  <c r="O2418" i="35"/>
  <c r="O2419" i="35"/>
  <c r="O2420" i="35"/>
  <c r="O2421" i="35"/>
  <c r="O2422" i="35"/>
  <c r="O2423" i="35"/>
  <c r="O2424" i="35"/>
  <c r="O2425" i="35"/>
  <c r="O2426" i="35"/>
  <c r="O2427" i="35"/>
  <c r="O2428" i="35"/>
  <c r="O2429" i="35"/>
  <c r="O2430" i="35"/>
  <c r="O2431" i="35"/>
  <c r="O2432" i="35"/>
  <c r="O2433" i="35"/>
  <c r="O2434" i="35"/>
  <c r="O2435" i="35"/>
  <c r="O2436" i="35"/>
  <c r="O2437" i="35"/>
  <c r="O2438" i="35"/>
  <c r="O2439" i="35"/>
  <c r="O2440" i="35"/>
  <c r="O2441" i="35"/>
  <c r="O2442" i="35"/>
  <c r="O2443" i="35"/>
  <c r="O2444" i="35"/>
  <c r="O2445" i="35"/>
  <c r="O2446" i="35"/>
  <c r="O2447" i="35"/>
  <c r="O2448" i="35"/>
  <c r="O2449" i="35"/>
  <c r="O2450" i="35"/>
  <c r="O2451" i="35"/>
  <c r="O2452" i="35"/>
  <c r="O2453" i="35"/>
  <c r="O2454" i="35"/>
  <c r="O2455" i="35"/>
  <c r="O2456" i="35"/>
  <c r="O2457" i="35"/>
  <c r="O2458" i="35"/>
  <c r="O2459" i="35"/>
  <c r="O2460" i="35"/>
  <c r="O2461" i="35"/>
  <c r="O2462" i="35"/>
  <c r="O2463" i="35"/>
  <c r="O2464" i="35"/>
  <c r="O2465" i="35"/>
  <c r="O2466" i="35"/>
  <c r="O2467" i="35"/>
  <c r="O2468" i="35"/>
  <c r="O2469" i="35"/>
  <c r="O2470" i="35"/>
  <c r="O2471" i="35"/>
  <c r="O2472" i="35"/>
  <c r="O2473" i="35"/>
  <c r="O2474" i="35"/>
  <c r="O2475" i="35"/>
  <c r="O2476" i="35"/>
  <c r="O2477" i="35"/>
  <c r="O2478" i="35"/>
  <c r="O2479" i="35"/>
  <c r="O2480" i="35"/>
  <c r="O2481" i="35"/>
  <c r="O2482" i="35"/>
  <c r="O2483" i="35"/>
  <c r="O2484" i="35"/>
  <c r="O2485" i="35"/>
  <c r="O2486" i="35"/>
  <c r="O2487" i="35"/>
  <c r="O2488" i="35"/>
  <c r="O2489" i="35"/>
  <c r="O2490" i="35"/>
  <c r="O2491" i="35"/>
  <c r="O2492" i="35"/>
  <c r="O2493" i="35"/>
  <c r="O2494" i="35"/>
  <c r="O2495" i="35"/>
  <c r="O2496" i="35"/>
  <c r="O2497" i="35"/>
  <c r="O2498" i="35"/>
  <c r="O2499" i="35"/>
  <c r="O2500" i="35"/>
  <c r="O2501" i="35"/>
  <c r="O2502" i="35"/>
  <c r="O2503" i="35"/>
  <c r="O2504" i="35"/>
  <c r="O2505" i="35"/>
  <c r="O2506" i="35"/>
  <c r="O2507" i="35"/>
  <c r="O2508" i="35"/>
  <c r="O2509" i="35"/>
  <c r="O2510" i="35"/>
  <c r="O2511" i="35"/>
  <c r="O2512" i="35"/>
  <c r="O2513" i="35"/>
  <c r="O2514" i="35"/>
  <c r="O2515" i="35"/>
  <c r="O2516" i="35"/>
  <c r="O2517" i="35"/>
  <c r="O2518" i="35"/>
  <c r="O2519" i="35"/>
  <c r="O2520" i="35"/>
  <c r="O2521" i="35"/>
  <c r="O2522" i="35"/>
  <c r="O2523" i="35"/>
  <c r="O2524" i="35"/>
  <c r="O2525" i="35"/>
  <c r="O2526" i="35"/>
  <c r="O2527" i="35"/>
  <c r="O2528" i="35"/>
  <c r="O2529" i="35"/>
  <c r="O2530" i="35"/>
  <c r="O2531" i="35"/>
  <c r="O2532" i="35"/>
  <c r="O2533" i="35"/>
  <c r="O2534" i="35"/>
  <c r="O2535" i="35"/>
  <c r="O2536" i="35"/>
  <c r="O2537" i="35"/>
  <c r="O2538" i="35"/>
  <c r="O2539" i="35"/>
  <c r="O2540" i="35"/>
  <c r="O2541" i="35"/>
  <c r="O2542" i="35"/>
  <c r="O2543" i="35"/>
  <c r="O2544" i="35"/>
  <c r="O2545" i="35"/>
  <c r="O2546" i="35"/>
  <c r="O2547" i="35"/>
  <c r="O2548" i="35"/>
  <c r="O2549" i="35"/>
  <c r="O2550" i="35"/>
  <c r="O2551" i="35"/>
  <c r="O2552" i="35"/>
  <c r="O2553" i="35"/>
  <c r="O2554" i="35"/>
  <c r="O2555" i="35"/>
  <c r="O2556" i="35"/>
  <c r="O2557" i="35"/>
  <c r="O2558" i="35"/>
  <c r="O2559" i="35"/>
  <c r="O2560" i="35"/>
  <c r="O2561" i="35"/>
  <c r="O2562" i="35"/>
  <c r="O2563" i="35"/>
  <c r="O2564" i="35"/>
  <c r="O2565" i="35"/>
  <c r="O2566" i="35"/>
  <c r="O2567" i="35"/>
  <c r="O2568" i="35"/>
  <c r="O2569" i="35"/>
  <c r="O2570" i="35"/>
  <c r="O2571" i="35"/>
  <c r="O2572" i="35"/>
  <c r="O2573" i="35"/>
  <c r="O2574" i="35"/>
  <c r="O2575" i="35"/>
  <c r="O2576" i="35"/>
  <c r="O2577" i="35"/>
  <c r="O2578" i="35"/>
  <c r="O2579" i="35"/>
  <c r="O2580" i="35"/>
  <c r="O2581" i="35"/>
  <c r="O2582" i="35"/>
  <c r="O2583" i="35"/>
  <c r="O2584" i="35"/>
  <c r="O2585" i="35"/>
  <c r="O2586" i="35"/>
  <c r="O2587" i="35"/>
  <c r="O2588" i="35"/>
  <c r="O2589" i="35"/>
  <c r="O2590" i="35"/>
  <c r="O2591" i="35"/>
  <c r="O2592" i="35"/>
  <c r="O2593" i="35"/>
  <c r="O2594" i="35"/>
  <c r="O2595" i="35"/>
  <c r="O2596" i="35"/>
  <c r="O2597" i="35"/>
  <c r="O2598" i="35"/>
  <c r="O2599" i="35"/>
  <c r="O2600" i="35"/>
  <c r="O2601" i="35"/>
  <c r="O2602" i="35"/>
  <c r="O2603" i="35"/>
  <c r="O2604" i="35"/>
  <c r="O2605" i="35"/>
  <c r="O2606" i="35"/>
  <c r="O2607" i="35"/>
  <c r="O2608" i="35"/>
  <c r="O2609" i="35"/>
  <c r="O2610" i="35"/>
  <c r="O2611" i="35"/>
  <c r="O2612" i="35"/>
  <c r="O2613" i="35"/>
  <c r="O2614" i="35"/>
  <c r="O2615" i="35"/>
  <c r="O2616" i="35"/>
  <c r="O2617" i="35"/>
  <c r="O2618" i="35"/>
  <c r="O2619" i="35"/>
  <c r="O2620" i="35"/>
  <c r="O2621" i="35"/>
  <c r="O2622" i="35"/>
  <c r="O2623" i="35"/>
  <c r="O2624" i="35"/>
  <c r="O2625" i="35"/>
  <c r="O2626" i="35"/>
  <c r="O2627" i="35"/>
  <c r="O2628" i="35"/>
  <c r="O2629" i="35"/>
  <c r="O2630" i="35"/>
  <c r="O2631" i="35"/>
  <c r="O2632" i="35"/>
  <c r="O2633" i="35"/>
  <c r="O2634" i="35"/>
  <c r="O2635" i="35"/>
  <c r="O2636" i="35"/>
  <c r="O2637" i="35"/>
  <c r="O2638" i="35"/>
  <c r="O2639" i="35"/>
  <c r="O2640" i="35"/>
  <c r="O2641" i="35"/>
  <c r="O2642" i="35"/>
  <c r="O2643" i="35"/>
  <c r="O2644" i="35"/>
  <c r="O2645" i="35"/>
  <c r="O2646" i="35"/>
  <c r="O2647" i="35"/>
  <c r="O2648" i="35"/>
  <c r="O2649" i="35"/>
  <c r="O2650" i="35"/>
  <c r="O2651" i="35"/>
  <c r="O2652" i="35"/>
  <c r="O2653" i="35"/>
  <c r="O2654" i="35"/>
  <c r="O2655" i="35"/>
  <c r="O2656" i="35"/>
  <c r="O2657" i="35"/>
  <c r="O2658" i="35"/>
  <c r="O2659" i="35"/>
  <c r="O2660" i="35"/>
  <c r="O2661" i="35"/>
  <c r="O2662" i="35"/>
  <c r="O2663" i="35"/>
  <c r="O2664" i="35"/>
  <c r="O2665" i="35"/>
  <c r="O2666" i="35"/>
  <c r="O2667" i="35"/>
  <c r="O2668" i="35"/>
  <c r="O2669" i="35"/>
  <c r="O2670" i="35"/>
  <c r="O2671" i="35"/>
  <c r="O2672" i="35"/>
  <c r="O2673" i="35"/>
  <c r="O2674" i="35"/>
  <c r="O2675" i="35"/>
  <c r="O2676" i="35"/>
  <c r="O2677" i="35"/>
  <c r="O2678" i="35"/>
  <c r="O2679" i="35"/>
  <c r="O2680" i="35"/>
  <c r="O2681" i="35"/>
  <c r="O2682" i="35"/>
  <c r="O2683" i="35"/>
  <c r="O2684" i="35"/>
  <c r="O2685" i="35"/>
  <c r="O2686" i="35"/>
  <c r="O2687" i="35"/>
  <c r="O2688" i="35"/>
  <c r="O2689" i="35"/>
  <c r="O2690" i="35"/>
  <c r="O2691" i="35"/>
  <c r="O2692" i="35"/>
  <c r="O2693" i="35"/>
  <c r="O2694" i="35"/>
  <c r="O2695" i="35"/>
  <c r="O2696" i="35"/>
  <c r="O2697" i="35"/>
  <c r="O2698" i="35"/>
  <c r="O2699" i="35"/>
  <c r="O2700" i="35"/>
  <c r="O2701" i="35"/>
  <c r="O2702" i="35"/>
  <c r="O2703" i="35"/>
  <c r="O2704" i="35"/>
  <c r="O2705" i="35"/>
  <c r="O2706" i="35"/>
  <c r="O2707" i="35"/>
  <c r="O2708" i="35"/>
  <c r="O2709" i="35"/>
  <c r="O2710" i="35"/>
  <c r="O2711" i="35"/>
  <c r="O2712" i="35"/>
  <c r="O2713" i="35"/>
  <c r="O2714" i="35"/>
  <c r="O2715" i="35"/>
  <c r="O2716" i="35"/>
  <c r="O2717" i="35"/>
  <c r="O2718" i="35"/>
  <c r="O2719" i="35"/>
  <c r="O2720" i="35"/>
  <c r="O2721" i="35"/>
  <c r="O2722" i="35"/>
  <c r="O2723" i="35"/>
  <c r="O2724" i="35"/>
  <c r="O2725" i="35"/>
  <c r="O2726" i="35"/>
  <c r="O2727" i="35"/>
  <c r="O2728" i="35"/>
  <c r="O2729" i="35"/>
  <c r="O2730" i="35"/>
  <c r="O2731" i="35"/>
  <c r="O2732" i="35"/>
  <c r="O2733" i="35"/>
  <c r="O2734" i="35"/>
  <c r="O2735" i="35"/>
  <c r="O2736" i="35"/>
  <c r="O2737" i="35"/>
  <c r="O2738" i="35"/>
  <c r="O2739" i="35"/>
  <c r="O2740" i="35"/>
  <c r="O2741" i="35"/>
  <c r="O2742" i="35"/>
  <c r="O2743" i="35"/>
  <c r="O2744" i="35"/>
  <c r="O2745" i="35"/>
  <c r="O2746" i="35"/>
  <c r="O2747" i="35"/>
  <c r="O2748" i="35"/>
  <c r="O2749" i="35"/>
  <c r="O2750" i="35"/>
  <c r="O2751" i="35"/>
  <c r="O2752" i="35"/>
  <c r="O2753" i="35"/>
  <c r="O2754" i="35"/>
  <c r="O2755" i="35"/>
  <c r="O2756" i="35"/>
  <c r="O2757" i="35"/>
  <c r="O2758" i="35"/>
  <c r="O2759" i="35"/>
  <c r="O2760" i="35"/>
  <c r="O2761" i="35"/>
  <c r="O2762" i="35"/>
  <c r="O2763" i="35"/>
  <c r="O2764" i="35"/>
  <c r="O2765" i="35"/>
  <c r="O2766" i="35"/>
  <c r="O2767" i="35"/>
  <c r="O2768" i="35"/>
  <c r="O2769" i="35"/>
  <c r="O2770" i="35"/>
  <c r="O2771" i="35"/>
  <c r="O2772" i="35"/>
  <c r="O2773" i="35"/>
  <c r="O2774" i="35"/>
  <c r="O2775" i="35"/>
  <c r="O2776" i="35"/>
  <c r="O2777" i="35"/>
  <c r="O2778" i="35"/>
  <c r="O2779" i="35"/>
  <c r="O2780" i="35"/>
  <c r="O2781" i="35"/>
  <c r="O2782" i="35"/>
  <c r="O2783" i="35"/>
  <c r="O2784" i="35"/>
  <c r="O2785" i="35"/>
  <c r="O2786" i="35"/>
  <c r="O2787" i="35"/>
  <c r="O2788" i="35"/>
  <c r="O2789" i="35"/>
  <c r="O2790" i="35"/>
  <c r="O2791" i="35"/>
  <c r="O2792" i="35"/>
  <c r="O2793" i="35"/>
  <c r="O2794" i="35"/>
  <c r="O2795" i="35"/>
  <c r="O2796" i="35"/>
  <c r="O2797" i="35"/>
  <c r="O2798" i="35"/>
  <c r="O2799" i="35"/>
  <c r="O2800" i="35"/>
  <c r="O2801" i="35"/>
  <c r="O2802" i="35"/>
  <c r="O2803" i="35"/>
  <c r="O2804" i="35"/>
  <c r="O2805" i="35"/>
  <c r="O2806" i="35"/>
  <c r="O2807" i="35"/>
  <c r="O2808" i="35"/>
  <c r="O2809" i="35"/>
  <c r="O2810" i="35"/>
  <c r="O2811" i="35"/>
  <c r="O2812" i="35"/>
  <c r="O2813" i="35"/>
  <c r="O2814" i="35"/>
  <c r="O2815" i="35"/>
  <c r="O2816" i="35"/>
  <c r="O2817" i="35"/>
  <c r="O2818" i="35"/>
  <c r="O2819" i="35"/>
  <c r="O2820" i="35"/>
  <c r="O2821" i="35"/>
  <c r="O2822" i="35"/>
  <c r="O2823" i="35"/>
  <c r="O2824" i="35"/>
  <c r="O2825" i="35"/>
  <c r="O2826" i="35"/>
  <c r="O2827" i="35"/>
  <c r="O2828" i="35"/>
  <c r="O2829" i="35"/>
  <c r="O2830" i="35"/>
  <c r="O2831" i="35"/>
  <c r="O2832" i="35"/>
  <c r="O2833" i="35"/>
  <c r="O2834" i="35"/>
  <c r="O2835" i="35"/>
  <c r="O2836" i="35"/>
  <c r="O2837" i="35"/>
  <c r="O2838" i="35"/>
  <c r="O2839" i="35"/>
  <c r="O2840" i="35"/>
  <c r="O2841" i="35"/>
  <c r="O2842" i="35"/>
  <c r="O2843" i="35"/>
  <c r="O2844" i="35"/>
  <c r="O2845" i="35"/>
  <c r="O2846" i="35"/>
  <c r="O2847" i="35"/>
  <c r="O2848" i="35"/>
  <c r="O2849" i="35"/>
  <c r="O2850" i="35"/>
  <c r="O2851" i="35"/>
  <c r="O2852" i="35"/>
  <c r="O2853" i="35"/>
  <c r="O2854" i="35"/>
  <c r="O2855" i="35"/>
  <c r="O2856" i="35"/>
  <c r="O2857" i="35"/>
  <c r="O2858" i="35"/>
  <c r="O2859" i="35"/>
  <c r="O2860" i="35"/>
  <c r="O2861" i="35"/>
  <c r="O2862" i="35"/>
  <c r="O2863" i="35"/>
  <c r="O2864" i="35"/>
  <c r="O2865" i="35"/>
  <c r="O2866" i="35"/>
  <c r="O2867" i="35"/>
  <c r="O2868" i="35"/>
  <c r="O2869" i="35"/>
  <c r="O2870" i="35"/>
  <c r="O2871" i="35"/>
  <c r="O2872" i="35"/>
  <c r="O2873" i="35"/>
  <c r="O2874" i="35"/>
  <c r="O2875" i="35"/>
  <c r="O2876" i="35"/>
  <c r="O2877" i="35"/>
  <c r="O2878" i="35"/>
  <c r="O2879" i="35"/>
  <c r="O2880" i="35"/>
  <c r="O2881" i="35"/>
  <c r="O2882" i="35"/>
  <c r="O2883" i="35"/>
  <c r="O2884" i="35"/>
  <c r="O2885" i="35"/>
  <c r="O2886" i="35"/>
  <c r="O2887" i="35"/>
  <c r="O2888" i="35"/>
  <c r="O2889" i="35"/>
  <c r="O2890" i="35"/>
  <c r="O2891" i="35"/>
  <c r="O2892" i="35"/>
  <c r="O2893" i="35"/>
  <c r="O2894" i="35"/>
  <c r="O2895" i="35"/>
  <c r="O2896" i="35"/>
  <c r="O2897" i="35"/>
  <c r="O2898" i="35"/>
  <c r="O2899" i="35"/>
  <c r="O2900" i="35"/>
  <c r="O2901" i="35"/>
  <c r="O2902" i="35"/>
  <c r="O2903" i="35"/>
  <c r="O2904" i="35"/>
  <c r="O2905" i="35"/>
  <c r="O2906" i="35"/>
  <c r="O2907" i="35"/>
  <c r="O2908" i="35"/>
  <c r="O2909" i="35"/>
  <c r="O2910" i="35"/>
  <c r="O2911" i="35"/>
  <c r="O2912" i="35"/>
  <c r="O2913" i="35"/>
  <c r="O2914" i="35"/>
  <c r="O2915" i="35"/>
  <c r="O2916" i="35"/>
  <c r="O2917" i="35"/>
  <c r="O2918" i="35"/>
  <c r="O2919" i="35"/>
  <c r="O2920" i="35"/>
  <c r="O2921" i="35"/>
  <c r="O2922" i="35"/>
  <c r="O2923" i="35"/>
  <c r="O2924" i="35"/>
  <c r="O2925" i="35"/>
  <c r="O2926" i="35"/>
  <c r="O2927" i="35"/>
  <c r="O2928" i="35"/>
  <c r="O2929" i="35"/>
  <c r="O2930" i="35"/>
  <c r="O2931" i="35"/>
  <c r="O2932" i="35"/>
  <c r="O2933" i="35"/>
  <c r="O2934" i="35"/>
  <c r="O2935" i="35"/>
  <c r="O2936" i="35"/>
  <c r="O2937" i="35"/>
  <c r="O2938" i="35"/>
  <c r="O2939" i="35"/>
  <c r="O2940" i="35"/>
  <c r="O2941" i="35"/>
  <c r="O2942" i="35"/>
  <c r="O2943" i="35"/>
  <c r="O2944" i="35"/>
  <c r="O2945" i="35"/>
  <c r="O2946" i="35"/>
  <c r="O2947" i="35"/>
  <c r="O2948" i="35"/>
  <c r="O2949" i="35"/>
  <c r="O2950" i="35"/>
  <c r="O2951" i="35"/>
  <c r="O2952" i="35"/>
  <c r="O2953" i="35"/>
  <c r="O2954" i="35"/>
  <c r="O2955" i="35"/>
  <c r="O2956" i="35"/>
  <c r="O2957" i="35"/>
  <c r="O2958" i="35"/>
  <c r="O2959" i="35"/>
  <c r="O2960" i="35"/>
  <c r="O2961" i="35"/>
  <c r="O2962" i="35"/>
  <c r="O2963" i="35"/>
  <c r="O2964" i="35"/>
  <c r="O2965" i="35"/>
  <c r="O2966" i="35"/>
  <c r="O2967" i="35"/>
  <c r="O2968" i="35"/>
  <c r="O2969" i="35"/>
  <c r="O2970" i="35"/>
  <c r="O2971" i="35"/>
  <c r="O2972" i="35"/>
  <c r="O2973" i="35"/>
  <c r="O2974" i="35"/>
  <c r="O2975" i="35"/>
  <c r="O2976" i="35"/>
  <c r="O2977" i="35"/>
  <c r="O2978" i="35"/>
  <c r="O2979" i="35"/>
  <c r="O2980" i="35"/>
  <c r="O2981" i="35"/>
  <c r="O2982" i="35"/>
  <c r="O2983" i="35"/>
  <c r="O2984" i="35"/>
  <c r="O2985" i="35"/>
  <c r="O2986" i="35"/>
  <c r="O2987" i="35"/>
  <c r="O2988" i="35"/>
  <c r="O2989" i="35"/>
  <c r="O2990" i="35"/>
  <c r="O2991" i="35"/>
  <c r="O2992" i="35"/>
  <c r="O2993" i="35"/>
  <c r="O2994" i="35"/>
  <c r="O2995" i="35"/>
  <c r="O2996" i="35"/>
  <c r="O2997" i="35"/>
  <c r="O2998" i="35"/>
  <c r="O2999" i="35"/>
  <c r="O3000" i="35"/>
  <c r="O3001" i="35"/>
  <c r="O3002" i="35"/>
  <c r="O3003" i="35"/>
  <c r="O3004" i="35"/>
  <c r="O3005" i="35"/>
  <c r="O3006" i="35"/>
  <c r="O3007" i="35"/>
  <c r="O3008" i="35"/>
  <c r="O3009" i="35"/>
  <c r="O3010" i="35"/>
  <c r="O3011" i="35"/>
  <c r="O3012" i="35"/>
  <c r="O3013" i="35"/>
  <c r="O3014" i="35"/>
  <c r="O3015" i="35"/>
  <c r="O3016" i="35"/>
  <c r="O3017" i="35"/>
  <c r="O3018" i="35"/>
  <c r="O3019" i="35"/>
  <c r="O3020" i="35"/>
  <c r="O3021" i="35"/>
  <c r="O3022" i="35"/>
  <c r="O3023" i="35"/>
  <c r="O3024" i="35"/>
  <c r="O3025" i="35"/>
  <c r="O3026" i="35"/>
  <c r="O3027" i="35"/>
  <c r="O3028" i="35"/>
  <c r="O3029" i="35"/>
  <c r="O3030" i="35"/>
  <c r="O3031" i="35"/>
  <c r="O3032" i="35"/>
  <c r="O3033" i="35"/>
  <c r="O3034" i="35"/>
  <c r="O3035" i="35"/>
  <c r="O3036" i="35"/>
  <c r="O3037" i="35"/>
  <c r="O3038" i="35"/>
  <c r="O3039" i="35"/>
  <c r="O3040" i="35"/>
  <c r="O3041" i="35"/>
  <c r="O3042" i="35"/>
  <c r="O3043" i="35"/>
  <c r="O3044" i="35"/>
  <c r="O3045" i="35"/>
  <c r="O3046" i="35"/>
  <c r="O3047" i="35"/>
  <c r="O3048" i="35"/>
  <c r="O3049" i="35"/>
  <c r="O3050" i="35"/>
  <c r="O3051" i="35"/>
  <c r="O3052" i="35"/>
  <c r="O3053" i="35"/>
  <c r="O3054" i="35"/>
  <c r="O3055" i="35"/>
  <c r="O3056" i="35"/>
  <c r="O3057" i="35"/>
  <c r="O3058" i="35"/>
  <c r="O3059" i="35"/>
  <c r="O3060" i="35"/>
  <c r="O3061" i="35"/>
  <c r="O3062" i="35"/>
  <c r="O3063" i="35"/>
  <c r="O3064" i="35"/>
  <c r="O3065" i="35"/>
  <c r="O3066" i="35"/>
  <c r="O3067" i="35"/>
  <c r="O3068" i="35"/>
  <c r="O3069" i="35"/>
  <c r="O3070" i="35"/>
  <c r="O3071" i="35"/>
  <c r="O3072" i="35"/>
  <c r="O3073" i="35"/>
  <c r="O3074" i="35"/>
  <c r="O3075" i="35"/>
  <c r="O3076" i="35"/>
  <c r="O3077" i="35"/>
  <c r="E11" i="7"/>
  <c r="D11" i="7"/>
  <c r="B24" i="13"/>
  <c r="B23" i="13"/>
  <c r="B22" i="13"/>
  <c r="B21" i="13"/>
  <c r="B14" i="13"/>
  <c r="B13" i="13"/>
  <c r="B8" i="13"/>
  <c r="CP4" i="21"/>
  <c r="CP5" i="21"/>
  <c r="CP6" i="21"/>
  <c r="CP7" i="21"/>
  <c r="CP8" i="21"/>
  <c r="CP9" i="21"/>
  <c r="CP10" i="21"/>
  <c r="CP11" i="21"/>
  <c r="CP12" i="21"/>
  <c r="CP13" i="21"/>
  <c r="CP14" i="21"/>
  <c r="CP15" i="21"/>
  <c r="CP16" i="21"/>
  <c r="CP17" i="21"/>
  <c r="CP18" i="21"/>
  <c r="CP19" i="21"/>
  <c r="CP20" i="21"/>
  <c r="CP21" i="21"/>
  <c r="CP22" i="21"/>
  <c r="CP23" i="21"/>
  <c r="CP24" i="21"/>
  <c r="CP25" i="21"/>
  <c r="CP26" i="21"/>
  <c r="CP27" i="21"/>
  <c r="CP28" i="21"/>
  <c r="CP29" i="21"/>
  <c r="CP30" i="21"/>
  <c r="CP31" i="21"/>
  <c r="CP32" i="21"/>
  <c r="CP33" i="21"/>
  <c r="CM3" i="21"/>
  <c r="CN3" i="21"/>
  <c r="CO3" i="21"/>
  <c r="CP3" i="21"/>
  <c r="CQ3" i="21"/>
  <c r="CR3" i="21"/>
  <c r="CS3" i="21"/>
  <c r="CT3" i="21"/>
  <c r="CU3" i="21"/>
  <c r="CV3" i="21"/>
  <c r="CL3" i="21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4" i="5"/>
  <c r="CM3" i="5"/>
  <c r="CN3" i="5"/>
  <c r="CO3" i="5"/>
  <c r="CP3" i="5"/>
  <c r="CQ3" i="5"/>
  <c r="CR3" i="5"/>
  <c r="CS3" i="5"/>
  <c r="CT3" i="5"/>
  <c r="CU3" i="5"/>
  <c r="CV3" i="5"/>
  <c r="CL3" i="5"/>
  <c r="F17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7" i="32"/>
  <c r="M188" i="32"/>
  <c r="M189" i="32"/>
  <c r="M190" i="32"/>
  <c r="M191" i="32"/>
  <c r="M192" i="32"/>
  <c r="M193" i="32"/>
  <c r="M194" i="32"/>
  <c r="M195" i="32"/>
  <c r="M196" i="32"/>
  <c r="M197" i="32"/>
  <c r="M198" i="32"/>
  <c r="M199" i="32"/>
  <c r="M200" i="32"/>
  <c r="M201" i="32"/>
  <c r="M202" i="32"/>
  <c r="M203" i="32"/>
  <c r="M204" i="32"/>
  <c r="M205" i="32"/>
  <c r="M206" i="32"/>
  <c r="M207" i="32"/>
  <c r="M208" i="32"/>
  <c r="M209" i="32"/>
  <c r="M210" i="32"/>
  <c r="M211" i="32"/>
  <c r="M212" i="32"/>
  <c r="M213" i="32"/>
  <c r="M214" i="32"/>
  <c r="M215" i="32"/>
  <c r="M216" i="32"/>
  <c r="M217" i="32"/>
  <c r="M218" i="32"/>
  <c r="M219" i="32"/>
  <c r="M220" i="32"/>
  <c r="M221" i="32"/>
  <c r="M222" i="32"/>
  <c r="M223" i="32"/>
  <c r="M224" i="32"/>
  <c r="M225" i="32"/>
  <c r="M226" i="32"/>
  <c r="M227" i="32"/>
  <c r="M228" i="32"/>
  <c r="M229" i="32"/>
  <c r="M230" i="32"/>
  <c r="M231" i="32"/>
  <c r="M232" i="32"/>
  <c r="M233" i="32"/>
  <c r="M234" i="32"/>
  <c r="M235" i="32"/>
  <c r="M236" i="32"/>
  <c r="M237" i="32"/>
  <c r="M238" i="32"/>
  <c r="M239" i="32"/>
  <c r="M240" i="32"/>
  <c r="M241" i="32"/>
  <c r="M242" i="32"/>
  <c r="M243" i="32"/>
  <c r="M244" i="32"/>
  <c r="M245" i="32"/>
  <c r="M246" i="32"/>
  <c r="M247" i="32"/>
  <c r="M248" i="32"/>
  <c r="M249" i="32"/>
  <c r="M250" i="32"/>
  <c r="M251" i="32"/>
  <c r="M252" i="32"/>
  <c r="M253" i="32"/>
  <c r="M254" i="32"/>
  <c r="M255" i="32"/>
  <c r="M256" i="32"/>
  <c r="M257" i="32"/>
  <c r="M258" i="32"/>
  <c r="M259" i="32"/>
  <c r="M260" i="32"/>
  <c r="M261" i="32"/>
  <c r="M262" i="32"/>
  <c r="M263" i="32"/>
  <c r="M264" i="32"/>
  <c r="M265" i="32"/>
  <c r="M266" i="32"/>
  <c r="M267" i="32"/>
  <c r="M268" i="32"/>
  <c r="M269" i="32"/>
  <c r="M270" i="32"/>
  <c r="M271" i="32"/>
  <c r="M272" i="32"/>
  <c r="M273" i="32"/>
  <c r="M274" i="32"/>
  <c r="M275" i="32"/>
  <c r="M276" i="32"/>
  <c r="M277" i="32"/>
  <c r="M278" i="32"/>
  <c r="M279" i="32"/>
  <c r="M280" i="32"/>
  <c r="M281" i="32"/>
  <c r="M282" i="32"/>
  <c r="M283" i="32"/>
  <c r="M284" i="32"/>
  <c r="M285" i="32"/>
  <c r="M286" i="32"/>
  <c r="M287" i="32"/>
  <c r="M288" i="32"/>
  <c r="M289" i="32"/>
  <c r="M290" i="32"/>
  <c r="M291" i="32"/>
  <c r="M292" i="32"/>
  <c r="M293" i="32"/>
  <c r="M294" i="32"/>
  <c r="M295" i="32"/>
  <c r="M296" i="32"/>
  <c r="M297" i="32"/>
  <c r="M298" i="32"/>
  <c r="M299" i="32"/>
  <c r="M300" i="32"/>
  <c r="M301" i="32"/>
  <c r="M302" i="32"/>
  <c r="M303" i="32"/>
  <c r="M304" i="32"/>
  <c r="M305" i="32"/>
  <c r="M306" i="32"/>
  <c r="M307" i="32"/>
  <c r="M308" i="32"/>
  <c r="M309" i="32"/>
  <c r="M310" i="32"/>
  <c r="M311" i="32"/>
  <c r="M312" i="32"/>
  <c r="M313" i="32"/>
  <c r="M314" i="32"/>
  <c r="M315" i="32"/>
  <c r="M316" i="32"/>
  <c r="M317" i="32"/>
  <c r="M318" i="32"/>
  <c r="M319" i="32"/>
  <c r="M320" i="32"/>
  <c r="M321" i="32"/>
  <c r="M322" i="32"/>
  <c r="M323" i="32"/>
  <c r="M324" i="32"/>
  <c r="M325" i="32"/>
  <c r="M326" i="32"/>
  <c r="M327" i="32"/>
  <c r="M328" i="32"/>
  <c r="M329" i="32"/>
  <c r="M330" i="32"/>
  <c r="M331" i="32"/>
  <c r="M332" i="32"/>
  <c r="M333" i="32"/>
  <c r="M334" i="32"/>
  <c r="M335" i="32"/>
  <c r="M336" i="32"/>
  <c r="M337" i="32"/>
  <c r="M338" i="32"/>
  <c r="M339" i="32"/>
  <c r="M340" i="32"/>
  <c r="M341" i="32"/>
  <c r="M342" i="32"/>
  <c r="M343" i="32"/>
  <c r="M344" i="32"/>
  <c r="M345" i="32"/>
  <c r="M346" i="32"/>
  <c r="M347" i="32"/>
  <c r="M348" i="32"/>
  <c r="M349" i="32"/>
  <c r="M350" i="32"/>
  <c r="M351" i="32"/>
  <c r="M352" i="32"/>
  <c r="M353" i="32"/>
  <c r="M354" i="32"/>
  <c r="M355" i="32"/>
  <c r="M356" i="32"/>
  <c r="M357" i="32"/>
  <c r="M358" i="32"/>
  <c r="M359" i="32"/>
  <c r="M360" i="32"/>
  <c r="M361" i="32"/>
  <c r="M362" i="32"/>
  <c r="M363" i="32"/>
  <c r="M364" i="32"/>
  <c r="M365" i="32"/>
  <c r="M366" i="32"/>
  <c r="M367" i="32"/>
  <c r="M368" i="32"/>
  <c r="M369" i="32"/>
  <c r="M370" i="32"/>
  <c r="M371" i="32"/>
  <c r="M372" i="32"/>
  <c r="M373" i="32"/>
  <c r="M374" i="32"/>
  <c r="M375" i="32"/>
  <c r="M376" i="32"/>
  <c r="M377" i="32"/>
  <c r="M378" i="32"/>
  <c r="M379" i="32"/>
  <c r="M380" i="32"/>
  <c r="M381" i="32"/>
  <c r="M382" i="32"/>
  <c r="M383" i="32"/>
  <c r="M384" i="32"/>
  <c r="M385" i="32"/>
  <c r="M386" i="32"/>
  <c r="M387" i="32"/>
  <c r="M388" i="32"/>
  <c r="M389" i="32"/>
  <c r="M390" i="32"/>
  <c r="M391" i="32"/>
  <c r="M392" i="32"/>
  <c r="M393" i="32"/>
  <c r="M394" i="32"/>
  <c r="M395" i="32"/>
  <c r="M396" i="32"/>
  <c r="M397" i="32"/>
  <c r="M398" i="32"/>
  <c r="M399" i="32"/>
  <c r="M400" i="32"/>
  <c r="M401" i="32"/>
  <c r="M402" i="32"/>
  <c r="M403" i="32"/>
  <c r="M404" i="32"/>
  <c r="M405" i="32"/>
  <c r="M406" i="32"/>
  <c r="M407" i="32"/>
  <c r="M408" i="32"/>
  <c r="M409" i="32"/>
  <c r="M410" i="32"/>
  <c r="M411" i="32"/>
  <c r="M412" i="32"/>
  <c r="M413" i="32"/>
  <c r="M414" i="32"/>
  <c r="M415" i="32"/>
  <c r="M416" i="32"/>
  <c r="M417" i="32"/>
  <c r="M418" i="32"/>
  <c r="M419" i="32"/>
  <c r="M420" i="32"/>
  <c r="M421" i="32"/>
  <c r="M422" i="32"/>
  <c r="M423" i="32"/>
  <c r="M424" i="32"/>
  <c r="M425" i="32"/>
  <c r="M426" i="32"/>
  <c r="M427" i="32"/>
  <c r="M428" i="32"/>
  <c r="M429" i="32"/>
  <c r="M430" i="32"/>
  <c r="M431" i="32"/>
  <c r="M432" i="32"/>
  <c r="M433" i="32"/>
  <c r="M434" i="32"/>
  <c r="M435" i="32"/>
  <c r="M436" i="32"/>
  <c r="M437" i="32"/>
  <c r="M438" i="32"/>
  <c r="M439" i="32"/>
  <c r="M440" i="32"/>
  <c r="M441" i="32"/>
  <c r="M442" i="32"/>
  <c r="M443" i="32"/>
  <c r="M444" i="32"/>
  <c r="M445" i="32"/>
  <c r="M446" i="32"/>
  <c r="M447" i="32"/>
  <c r="M448" i="32"/>
  <c r="M449" i="32"/>
  <c r="M450" i="32"/>
  <c r="M451" i="32"/>
  <c r="M452" i="32"/>
  <c r="M453" i="32"/>
  <c r="M454" i="32"/>
  <c r="M455" i="32"/>
  <c r="M456" i="32"/>
  <c r="M457" i="32"/>
  <c r="M458" i="32"/>
  <c r="M459" i="32"/>
  <c r="M460" i="32"/>
  <c r="M461" i="32"/>
  <c r="M462" i="32"/>
  <c r="M463" i="32"/>
  <c r="M464" i="32"/>
  <c r="M465" i="32"/>
  <c r="M466" i="32"/>
  <c r="M467" i="32"/>
  <c r="M468" i="32"/>
  <c r="M469" i="32"/>
  <c r="M470" i="32"/>
  <c r="M471" i="32"/>
  <c r="M472" i="32"/>
  <c r="M473" i="32"/>
  <c r="M474" i="32"/>
  <c r="M475" i="32"/>
  <c r="M476" i="32"/>
  <c r="M477" i="32"/>
  <c r="M478" i="32"/>
  <c r="M479" i="32"/>
  <c r="M480" i="32"/>
  <c r="M481" i="32"/>
  <c r="M482" i="32"/>
  <c r="M483" i="32"/>
  <c r="M484" i="32"/>
  <c r="M485" i="32"/>
  <c r="M486" i="32"/>
  <c r="M487" i="32"/>
  <c r="M488" i="32"/>
  <c r="M489" i="32"/>
  <c r="M490" i="32"/>
  <c r="M491" i="32"/>
  <c r="M492" i="32"/>
  <c r="M493" i="32"/>
  <c r="M494" i="32"/>
  <c r="M495" i="32"/>
  <c r="M496" i="32"/>
  <c r="M497" i="32"/>
  <c r="M498" i="32"/>
  <c r="M499" i="32"/>
  <c r="M500" i="32"/>
  <c r="M501" i="32"/>
  <c r="M502" i="32"/>
  <c r="M503" i="32"/>
  <c r="M504" i="32"/>
  <c r="M505" i="32"/>
  <c r="M506" i="32"/>
  <c r="M507" i="32"/>
  <c r="M508" i="32"/>
  <c r="M509" i="32"/>
  <c r="M510" i="32"/>
  <c r="M511" i="32"/>
  <c r="M512" i="32"/>
  <c r="M513" i="32"/>
  <c r="M514" i="32"/>
  <c r="M515" i="32"/>
  <c r="M516" i="32"/>
  <c r="M517" i="32"/>
  <c r="M518" i="32"/>
  <c r="M519" i="32"/>
  <c r="M525" i="32"/>
  <c r="M526" i="32"/>
  <c r="M527" i="32"/>
  <c r="M528" i="32"/>
  <c r="M529" i="32"/>
  <c r="M530" i="32"/>
  <c r="M531" i="32"/>
  <c r="M532" i="32"/>
  <c r="M533" i="32"/>
  <c r="M534" i="32"/>
  <c r="M535" i="32"/>
  <c r="M536" i="32"/>
  <c r="M537" i="32"/>
  <c r="M538" i="32"/>
  <c r="M539" i="32"/>
  <c r="M540" i="32"/>
  <c r="M541" i="32"/>
  <c r="M542" i="32"/>
  <c r="M543" i="32"/>
  <c r="M544" i="32"/>
  <c r="M545" i="32"/>
  <c r="M546" i="32"/>
  <c r="M547" i="32"/>
  <c r="M548" i="32"/>
  <c r="M549" i="32"/>
  <c r="M550" i="32"/>
  <c r="M551" i="32"/>
  <c r="M552" i="32"/>
  <c r="M553" i="32"/>
  <c r="M554" i="32"/>
  <c r="M555" i="32"/>
  <c r="M556" i="32"/>
  <c r="M557" i="32"/>
  <c r="M558" i="32"/>
  <c r="M559" i="32"/>
  <c r="M560" i="32"/>
  <c r="M561" i="32"/>
  <c r="M562" i="32"/>
  <c r="M563" i="32"/>
  <c r="M564" i="32"/>
  <c r="M565" i="32"/>
  <c r="M566" i="32"/>
  <c r="M567" i="32"/>
  <c r="M568" i="32"/>
  <c r="M569" i="32"/>
  <c r="M570" i="32"/>
  <c r="M571" i="32"/>
  <c r="M572" i="32"/>
  <c r="M573" i="32"/>
  <c r="M574" i="32"/>
  <c r="M575" i="32"/>
  <c r="M576" i="32"/>
  <c r="M577" i="32"/>
  <c r="M578" i="32"/>
  <c r="M579" i="32"/>
  <c r="M580" i="32"/>
  <c r="M581" i="32"/>
  <c r="M582" i="32"/>
  <c r="M583" i="32"/>
  <c r="M584" i="32"/>
  <c r="M585" i="32"/>
  <c r="M586" i="32"/>
  <c r="M587" i="32"/>
  <c r="M588" i="32"/>
  <c r="M589" i="32"/>
  <c r="M590" i="32"/>
  <c r="M591" i="32"/>
  <c r="M592" i="32"/>
  <c r="M593" i="32"/>
  <c r="M594" i="32"/>
  <c r="M595" i="32"/>
  <c r="M596" i="32"/>
  <c r="M597" i="32"/>
  <c r="M598" i="32"/>
  <c r="M599" i="32"/>
  <c r="M600" i="32"/>
  <c r="M601" i="32"/>
  <c r="M602" i="32"/>
  <c r="M603" i="32"/>
  <c r="M604" i="32"/>
  <c r="M605" i="32"/>
  <c r="M606" i="32"/>
  <c r="M607" i="32"/>
  <c r="M608" i="32"/>
  <c r="M609" i="32"/>
  <c r="M610" i="32"/>
  <c r="M611" i="32"/>
  <c r="M612" i="32"/>
  <c r="M613" i="32"/>
  <c r="M614" i="32"/>
  <c r="M615" i="32"/>
  <c r="M616" i="32"/>
  <c r="M617" i="32"/>
  <c r="M618" i="32"/>
  <c r="M619" i="32"/>
  <c r="M620" i="32"/>
  <c r="M621" i="32"/>
  <c r="M622" i="32"/>
  <c r="M623" i="32"/>
  <c r="M624" i="32"/>
  <c r="M625" i="32"/>
  <c r="M626" i="32"/>
  <c r="M627" i="32"/>
  <c r="M628" i="32"/>
  <c r="M629" i="32"/>
  <c r="M630" i="32"/>
  <c r="M631" i="32"/>
  <c r="M632" i="32"/>
  <c r="M633" i="32"/>
  <c r="M634" i="32"/>
  <c r="M635" i="32"/>
  <c r="M636" i="32"/>
  <c r="M637" i="32"/>
  <c r="M638" i="32"/>
  <c r="M639" i="32"/>
  <c r="M640" i="32"/>
  <c r="M641" i="32"/>
  <c r="M642" i="32"/>
  <c r="M643" i="32"/>
  <c r="M644" i="32"/>
  <c r="M645" i="32"/>
  <c r="M646" i="32"/>
  <c r="M647" i="32"/>
  <c r="M648" i="32"/>
  <c r="M649" i="32"/>
  <c r="M650" i="32"/>
  <c r="M651" i="32"/>
  <c r="M652" i="32"/>
  <c r="M653" i="32"/>
  <c r="M654" i="32"/>
  <c r="M655" i="32"/>
  <c r="M656" i="32"/>
  <c r="M657" i="32"/>
  <c r="M658" i="32"/>
  <c r="M659" i="32"/>
  <c r="M660" i="32"/>
  <c r="M661" i="32"/>
  <c r="M662" i="32"/>
  <c r="M663" i="32"/>
  <c r="M664" i="32"/>
  <c r="M665" i="32"/>
  <c r="M666" i="32"/>
  <c r="M667" i="32"/>
  <c r="M668" i="32"/>
  <c r="M669" i="32"/>
  <c r="M670" i="32"/>
  <c r="M671" i="32"/>
  <c r="M672" i="32"/>
  <c r="M673" i="32"/>
  <c r="M674" i="32"/>
  <c r="M675" i="32"/>
  <c r="M676" i="32"/>
  <c r="M677" i="32"/>
  <c r="M678" i="32"/>
  <c r="M679" i="32"/>
  <c r="M680" i="32"/>
  <c r="M681" i="32"/>
  <c r="M682" i="32"/>
  <c r="M683" i="32"/>
  <c r="M684" i="32"/>
  <c r="M685" i="32"/>
  <c r="M686" i="32"/>
  <c r="M687" i="32"/>
  <c r="M688" i="32"/>
  <c r="M689" i="32"/>
  <c r="M690" i="32"/>
  <c r="M691" i="32"/>
  <c r="M692" i="32"/>
  <c r="M693" i="32"/>
  <c r="M694" i="32"/>
  <c r="M695" i="32"/>
  <c r="M696" i="32"/>
  <c r="M697" i="32"/>
  <c r="M698" i="32"/>
  <c r="M699" i="32"/>
  <c r="M700" i="32"/>
  <c r="M701" i="32"/>
  <c r="M702" i="32"/>
  <c r="M703" i="32"/>
  <c r="M704" i="32"/>
  <c r="M705" i="32"/>
  <c r="M706" i="32"/>
  <c r="M707" i="32"/>
  <c r="M708" i="32"/>
  <c r="M709" i="32"/>
  <c r="M710" i="32"/>
  <c r="M711" i="32"/>
  <c r="M712" i="32"/>
  <c r="M713" i="32"/>
  <c r="M714" i="32"/>
  <c r="M715" i="32"/>
  <c r="M716" i="32"/>
  <c r="M717" i="32"/>
  <c r="M718" i="32"/>
  <c r="M719" i="32"/>
  <c r="M720" i="32"/>
  <c r="M721" i="32"/>
  <c r="M722" i="32"/>
  <c r="M723" i="32"/>
  <c r="M724" i="32"/>
  <c r="M725" i="32"/>
  <c r="M726" i="32"/>
  <c r="M727" i="32"/>
  <c r="M728" i="32"/>
  <c r="M729" i="32"/>
  <c r="M730" i="32"/>
  <c r="M731" i="32"/>
  <c r="M732" i="32"/>
  <c r="M733" i="32"/>
  <c r="M734" i="32"/>
  <c r="M735" i="32"/>
  <c r="M736" i="32"/>
  <c r="M737" i="32"/>
  <c r="M738" i="32"/>
  <c r="M739" i="32"/>
  <c r="M740" i="32"/>
  <c r="M741" i="32"/>
  <c r="M742" i="32"/>
  <c r="M743" i="32"/>
  <c r="M744" i="32"/>
  <c r="M745" i="32"/>
  <c r="M746" i="32"/>
  <c r="M747" i="32"/>
  <c r="M748" i="32"/>
  <c r="M749" i="32"/>
  <c r="M750" i="32"/>
  <c r="M751" i="32"/>
  <c r="M752" i="32"/>
  <c r="M753" i="32"/>
  <c r="M754" i="32"/>
  <c r="M755" i="32"/>
  <c r="M756" i="32"/>
  <c r="M757" i="32"/>
  <c r="M758" i="32"/>
  <c r="M759" i="32"/>
  <c r="M760" i="32"/>
  <c r="M761" i="32"/>
  <c r="M762" i="32"/>
  <c r="M763" i="32"/>
  <c r="M764" i="32"/>
  <c r="M765" i="32"/>
  <c r="M766" i="32"/>
  <c r="M767" i="32"/>
  <c r="M768" i="32"/>
  <c r="M769" i="32"/>
  <c r="M770" i="32"/>
  <c r="M771" i="32"/>
  <c r="M772" i="32"/>
  <c r="M773" i="32"/>
  <c r="M774" i="32"/>
  <c r="M775" i="32"/>
  <c r="M776" i="32"/>
  <c r="M777" i="32"/>
  <c r="M778" i="32"/>
  <c r="M779" i="32"/>
  <c r="M780" i="32"/>
  <c r="M781" i="32"/>
  <c r="M782" i="32"/>
  <c r="M783" i="32"/>
  <c r="M784" i="32"/>
  <c r="M785" i="32"/>
  <c r="M786" i="32"/>
  <c r="M787" i="32"/>
  <c r="M788" i="32"/>
  <c r="M789" i="32"/>
  <c r="M790" i="32"/>
  <c r="M791" i="32"/>
  <c r="M792" i="32"/>
  <c r="M793" i="32"/>
  <c r="M794" i="32"/>
  <c r="M795" i="32"/>
  <c r="M796" i="32"/>
  <c r="M797" i="32"/>
  <c r="M798" i="32"/>
  <c r="M799" i="32"/>
  <c r="M800" i="32"/>
  <c r="M801" i="32"/>
  <c r="M802" i="32"/>
  <c r="M803" i="32"/>
  <c r="M804" i="32"/>
  <c r="M805" i="32"/>
  <c r="M806" i="32"/>
  <c r="M807" i="32"/>
  <c r="M808" i="32"/>
  <c r="M809" i="32"/>
  <c r="M810" i="32"/>
  <c r="M811" i="32"/>
  <c r="M812" i="32"/>
  <c r="M813" i="32"/>
  <c r="M814" i="32"/>
  <c r="M815" i="32"/>
  <c r="M816" i="32"/>
  <c r="M817" i="32"/>
  <c r="M818" i="32"/>
  <c r="M819" i="32"/>
  <c r="M820" i="32"/>
  <c r="M821" i="32"/>
  <c r="M822" i="32"/>
  <c r="M823" i="32"/>
  <c r="M824" i="32"/>
  <c r="M825" i="32"/>
  <c r="M826" i="32"/>
  <c r="M827" i="32"/>
  <c r="M828" i="32"/>
  <c r="M829" i="32"/>
  <c r="M830" i="32"/>
  <c r="M831" i="32"/>
  <c r="M832" i="32"/>
  <c r="M833" i="32"/>
  <c r="M834" i="32"/>
  <c r="M835" i="32"/>
  <c r="M836" i="32"/>
  <c r="M837" i="32"/>
  <c r="M838" i="32"/>
  <c r="M839" i="32"/>
  <c r="M840" i="32"/>
  <c r="M841" i="32"/>
  <c r="M842" i="32"/>
  <c r="M843" i="32"/>
  <c r="M844" i="32"/>
  <c r="M845" i="32"/>
  <c r="M846" i="32"/>
  <c r="M847" i="32"/>
  <c r="M848" i="32"/>
  <c r="M849" i="32"/>
  <c r="M850" i="32"/>
  <c r="M851" i="32"/>
  <c r="M852" i="32"/>
  <c r="M853" i="32"/>
  <c r="M854" i="32"/>
  <c r="M855" i="32"/>
  <c r="M856" i="32"/>
  <c r="M857" i="32"/>
  <c r="M858" i="32"/>
  <c r="M859" i="32"/>
  <c r="M860" i="32"/>
  <c r="M861" i="32"/>
  <c r="M862" i="32"/>
  <c r="M863" i="32"/>
  <c r="M864" i="32"/>
  <c r="M865" i="32"/>
  <c r="M866" i="32"/>
  <c r="M867" i="32"/>
  <c r="M868" i="32"/>
  <c r="M869" i="32"/>
  <c r="M870" i="32"/>
  <c r="M871" i="32"/>
  <c r="M872" i="32"/>
  <c r="M873" i="32"/>
  <c r="M874" i="32"/>
  <c r="M875" i="32"/>
  <c r="M876" i="32"/>
  <c r="M877" i="32"/>
  <c r="M878" i="32"/>
  <c r="M879" i="32"/>
  <c r="M880" i="32"/>
  <c r="M881" i="32"/>
  <c r="M882" i="32"/>
  <c r="M883" i="32"/>
  <c r="M884" i="32"/>
  <c r="M885" i="32"/>
  <c r="M886" i="32"/>
  <c r="M887" i="32"/>
  <c r="M888" i="32"/>
  <c r="M889" i="32"/>
  <c r="M890" i="32"/>
  <c r="M891" i="32"/>
  <c r="M892" i="32"/>
  <c r="M893" i="32"/>
  <c r="M894" i="32"/>
  <c r="M895" i="32"/>
  <c r="M896" i="32"/>
  <c r="M897" i="32"/>
  <c r="M898" i="32"/>
  <c r="M899" i="32"/>
  <c r="M900" i="32"/>
  <c r="M901" i="32"/>
  <c r="M902" i="32"/>
  <c r="M903" i="32"/>
  <c r="M904" i="32"/>
  <c r="M905" i="32"/>
  <c r="M906" i="32"/>
  <c r="M907" i="32"/>
  <c r="M908" i="32"/>
  <c r="M909" i="32"/>
  <c r="M910" i="32"/>
  <c r="M911" i="32"/>
  <c r="M912" i="32"/>
  <c r="M913" i="32"/>
  <c r="M914" i="32"/>
  <c r="M915" i="32"/>
  <c r="M916" i="32"/>
  <c r="M917" i="32"/>
  <c r="M918" i="32"/>
  <c r="M919" i="32"/>
  <c r="M920" i="32"/>
  <c r="M921" i="32"/>
  <c r="M922" i="32"/>
  <c r="M923" i="32"/>
  <c r="M924" i="32"/>
  <c r="M925" i="32"/>
  <c r="M926" i="32"/>
  <c r="M927" i="32"/>
  <c r="M928" i="32"/>
  <c r="M929" i="32"/>
  <c r="M930" i="32"/>
  <c r="M931" i="32"/>
  <c r="M932" i="32"/>
  <c r="M933" i="32"/>
  <c r="M934" i="32"/>
  <c r="M935" i="32"/>
  <c r="M936" i="32"/>
  <c r="M937" i="32"/>
  <c r="M938" i="32"/>
  <c r="M939" i="32"/>
  <c r="M940" i="32"/>
  <c r="M941" i="32"/>
  <c r="M942" i="32"/>
  <c r="M943" i="32"/>
  <c r="M944" i="32"/>
  <c r="M945" i="32"/>
  <c r="M946" i="32"/>
  <c r="M947" i="32"/>
  <c r="M948" i="32"/>
  <c r="M949" i="32"/>
  <c r="M950" i="32"/>
  <c r="M951" i="32"/>
  <c r="M952" i="32"/>
  <c r="M953" i="32"/>
  <c r="M954" i="32"/>
  <c r="M955" i="32"/>
  <c r="M956" i="32"/>
  <c r="M957" i="32"/>
  <c r="M958" i="32"/>
  <c r="M959" i="32"/>
  <c r="M960" i="32"/>
  <c r="M961" i="32"/>
  <c r="M962" i="32"/>
  <c r="M963" i="32"/>
  <c r="M964" i="32"/>
  <c r="M965" i="32"/>
  <c r="M966" i="32"/>
  <c r="M967" i="32"/>
  <c r="M968" i="32"/>
  <c r="M969" i="32"/>
  <c r="M970" i="32"/>
  <c r="M971" i="32"/>
  <c r="M972" i="32"/>
  <c r="M973" i="32"/>
  <c r="M974" i="32"/>
  <c r="M975" i="32"/>
  <c r="M976" i="32"/>
  <c r="M977" i="32"/>
  <c r="M978" i="32"/>
  <c r="M979" i="32"/>
  <c r="M980" i="32"/>
  <c r="M981" i="32"/>
  <c r="M982" i="32"/>
  <c r="M983" i="32"/>
  <c r="M984" i="32"/>
  <c r="M985" i="32"/>
  <c r="M986" i="32"/>
  <c r="M987" i="32"/>
  <c r="M988" i="32"/>
  <c r="M989" i="32"/>
  <c r="M990" i="32"/>
  <c r="M991" i="32"/>
  <c r="M992" i="32"/>
  <c r="M993" i="32"/>
  <c r="M994" i="32"/>
  <c r="M995" i="32"/>
  <c r="M996" i="32"/>
  <c r="M997" i="32"/>
  <c r="M998" i="32"/>
  <c r="M999" i="32"/>
  <c r="M1000" i="32"/>
  <c r="M1001" i="32"/>
  <c r="M1002" i="32"/>
  <c r="M1003" i="32"/>
  <c r="M1004" i="32"/>
  <c r="M1005" i="32"/>
  <c r="M1006" i="32"/>
  <c r="M1007" i="32"/>
  <c r="M1008" i="32"/>
  <c r="M1009" i="32"/>
  <c r="M1010" i="32"/>
  <c r="M1011" i="32"/>
  <c r="M1012" i="32"/>
  <c r="M1013" i="32"/>
  <c r="M1014" i="32"/>
  <c r="M1015" i="32"/>
  <c r="M1016" i="32"/>
  <c r="M1017" i="32"/>
  <c r="M1018" i="32"/>
  <c r="M1019" i="32"/>
  <c r="M1020" i="32"/>
  <c r="M1021" i="32"/>
  <c r="M1022" i="32"/>
  <c r="M1023" i="32"/>
  <c r="M1024" i="32"/>
  <c r="M1025" i="32"/>
  <c r="M1026" i="32"/>
  <c r="M1027" i="32"/>
  <c r="M1028" i="32"/>
  <c r="M1029" i="32"/>
  <c r="M1030" i="32"/>
  <c r="M1031" i="32"/>
  <c r="M1032" i="32"/>
  <c r="M1033" i="32"/>
  <c r="M1034" i="32"/>
  <c r="M1035" i="32"/>
  <c r="M1036" i="32"/>
  <c r="M1037" i="32"/>
  <c r="M1038" i="32"/>
  <c r="M1039" i="32"/>
  <c r="M1040" i="32"/>
  <c r="M1041" i="32"/>
  <c r="M1042" i="32"/>
  <c r="M1043" i="32"/>
  <c r="M1044" i="32"/>
  <c r="M1045" i="32"/>
  <c r="M1046" i="32"/>
  <c r="M1047" i="32"/>
  <c r="M1048" i="32"/>
  <c r="M1049" i="32"/>
  <c r="M1050" i="32"/>
  <c r="M1051" i="32"/>
  <c r="M1052" i="32"/>
  <c r="M1053" i="32"/>
  <c r="M1054" i="32"/>
  <c r="M1055" i="32"/>
  <c r="M1056" i="32"/>
  <c r="M1057" i="32"/>
  <c r="M1058" i="32"/>
  <c r="M1059" i="32"/>
  <c r="M1060" i="32"/>
  <c r="M1061" i="32"/>
  <c r="M1062" i="32"/>
  <c r="M1063" i="32"/>
  <c r="M1064" i="32"/>
  <c r="M1065" i="32"/>
  <c r="M1066" i="32"/>
  <c r="M1067" i="32"/>
  <c r="M1068" i="32"/>
  <c r="M1069" i="32"/>
  <c r="M1070" i="32"/>
  <c r="M1071" i="32"/>
  <c r="M1072" i="32"/>
  <c r="M1073" i="32"/>
  <c r="M1074" i="32"/>
  <c r="M1075" i="32"/>
  <c r="M1076" i="32"/>
  <c r="M1077" i="32"/>
  <c r="M1078" i="32"/>
  <c r="M1079" i="32"/>
  <c r="M1080" i="32"/>
  <c r="M1081" i="32"/>
  <c r="M1082" i="32"/>
  <c r="M1083" i="32"/>
  <c r="M1084" i="32"/>
  <c r="M1085" i="32"/>
  <c r="M1086" i="32"/>
  <c r="M1087" i="32"/>
  <c r="M1088" i="32"/>
  <c r="M1089" i="32"/>
  <c r="M1090" i="32"/>
  <c r="M1091" i="32"/>
  <c r="M1092" i="32"/>
  <c r="M1093" i="32"/>
  <c r="M1094" i="32"/>
  <c r="M1095" i="32"/>
  <c r="M1096" i="32"/>
  <c r="M1097" i="32"/>
  <c r="M1098" i="32"/>
  <c r="M1099" i="32"/>
  <c r="M1100" i="32"/>
  <c r="M1101" i="32"/>
  <c r="M1102" i="32"/>
  <c r="M1103" i="32"/>
  <c r="M1104" i="32"/>
  <c r="M1105" i="32"/>
  <c r="M1106" i="32"/>
  <c r="M1107" i="32"/>
  <c r="M1108" i="32"/>
  <c r="M1109" i="32"/>
  <c r="M1110" i="32"/>
  <c r="M1111" i="32"/>
  <c r="M1112" i="32"/>
  <c r="M1113" i="32"/>
  <c r="M1114" i="32"/>
  <c r="M1115" i="32"/>
  <c r="M1116" i="32"/>
  <c r="M1117" i="32"/>
  <c r="M1118" i="32"/>
  <c r="M1119" i="32"/>
  <c r="M1120" i="32"/>
  <c r="M1121" i="32"/>
  <c r="M1122" i="32"/>
  <c r="M1123" i="32"/>
  <c r="M1124" i="32"/>
  <c r="M1125" i="32"/>
  <c r="M1126" i="32"/>
  <c r="M1127" i="32"/>
  <c r="M1128" i="32"/>
  <c r="M1129" i="32"/>
  <c r="M1130" i="32"/>
  <c r="M1131" i="32"/>
  <c r="M1132" i="32"/>
  <c r="M1133" i="32"/>
  <c r="M1134" i="32"/>
  <c r="M1135" i="32"/>
  <c r="M1136" i="32"/>
  <c r="M1137" i="32"/>
  <c r="M1138" i="32"/>
  <c r="M1139" i="32"/>
  <c r="M1140" i="32"/>
  <c r="M1141" i="32"/>
  <c r="M1142" i="32"/>
  <c r="M1143" i="32"/>
  <c r="M1144" i="32"/>
  <c r="M1145" i="32"/>
  <c r="M1146" i="32"/>
  <c r="M1147" i="32"/>
  <c r="M1148" i="32"/>
  <c r="M1149" i="32"/>
  <c r="M1150" i="32"/>
  <c r="M1151" i="32"/>
  <c r="M1152" i="32"/>
  <c r="M1153" i="32"/>
  <c r="M1154" i="32"/>
  <c r="M1155" i="32"/>
  <c r="M1156" i="32"/>
  <c r="M1157" i="32"/>
  <c r="M1158" i="32"/>
  <c r="M1159" i="32"/>
  <c r="M1160" i="32"/>
  <c r="M1161" i="32"/>
  <c r="M1162" i="32"/>
  <c r="M1163" i="32"/>
  <c r="M1164" i="32"/>
  <c r="M1165" i="32"/>
  <c r="M1166" i="32"/>
  <c r="M1167" i="32"/>
  <c r="M1168" i="32"/>
  <c r="M1169" i="32"/>
  <c r="M1170" i="32"/>
  <c r="M1171" i="32"/>
  <c r="M1172" i="32"/>
  <c r="M1173" i="32"/>
  <c r="M1174" i="32"/>
  <c r="M1175" i="32"/>
  <c r="M1176" i="32"/>
  <c r="M1177" i="32"/>
  <c r="M1178" i="32"/>
  <c r="M1179" i="32"/>
  <c r="M1180" i="32"/>
  <c r="M1181" i="32"/>
  <c r="M1182" i="32"/>
  <c r="M1183" i="32"/>
  <c r="M1184" i="32"/>
  <c r="M1185" i="32"/>
  <c r="M1186" i="32"/>
  <c r="M1187" i="32"/>
  <c r="M1188" i="32"/>
  <c r="M1189" i="32"/>
  <c r="M1190" i="32"/>
  <c r="M1191" i="32"/>
  <c r="M1192" i="32"/>
  <c r="M1193" i="32"/>
  <c r="M1194" i="32"/>
  <c r="M1195" i="32"/>
  <c r="M1196" i="32"/>
  <c r="M1197" i="32"/>
  <c r="M1198" i="32"/>
  <c r="M1199" i="32"/>
  <c r="M1200" i="32"/>
  <c r="M1201" i="32"/>
  <c r="M1202" i="32"/>
  <c r="M1203" i="32"/>
  <c r="M1204" i="32"/>
  <c r="M1205" i="32"/>
  <c r="M1206" i="32"/>
  <c r="M1207" i="32"/>
  <c r="M1208" i="32"/>
  <c r="M1209" i="32"/>
  <c r="M1210" i="32"/>
  <c r="M1211" i="32"/>
  <c r="M1212" i="32"/>
  <c r="M1213" i="32"/>
  <c r="M1214" i="32"/>
  <c r="M1215" i="32"/>
  <c r="M1216" i="32"/>
  <c r="M1217" i="32"/>
  <c r="M1218" i="32"/>
  <c r="M1219" i="32"/>
  <c r="M1220" i="32"/>
  <c r="M1221" i="32"/>
  <c r="M1222" i="32"/>
  <c r="M1223" i="32"/>
  <c r="M1224" i="32"/>
  <c r="M1225" i="32"/>
  <c r="M1226" i="32"/>
  <c r="M1227" i="32"/>
  <c r="M1228" i="32"/>
  <c r="M1229" i="32"/>
  <c r="M1230" i="32"/>
  <c r="M1231" i="32"/>
  <c r="M1232" i="32"/>
  <c r="M1233" i="32"/>
  <c r="M1234" i="32"/>
  <c r="M1235" i="32"/>
  <c r="M1236" i="32"/>
  <c r="M1237" i="32"/>
  <c r="M1238" i="32"/>
  <c r="M1239" i="32"/>
  <c r="M1240" i="32"/>
  <c r="M1241" i="32"/>
  <c r="M1242" i="32"/>
  <c r="M1243" i="32"/>
  <c r="M1244" i="32"/>
  <c r="M1245" i="32"/>
  <c r="M1246" i="32"/>
  <c r="M1247" i="32"/>
  <c r="M1248" i="32"/>
  <c r="M1249" i="32"/>
  <c r="M1250" i="32"/>
  <c r="M1251" i="32"/>
  <c r="M1252" i="32"/>
  <c r="M1253" i="32"/>
  <c r="M1254" i="32"/>
  <c r="M1255" i="32"/>
  <c r="M1256" i="32"/>
  <c r="M1257" i="32"/>
  <c r="M1258" i="32"/>
  <c r="M1259" i="32"/>
  <c r="M1260" i="32"/>
  <c r="M1261" i="32"/>
  <c r="M1262" i="32"/>
  <c r="M1263" i="32"/>
  <c r="M1264" i="32"/>
  <c r="M1265" i="32"/>
  <c r="M1266" i="32"/>
  <c r="M1267" i="32"/>
  <c r="M1268" i="32"/>
  <c r="M1269" i="32"/>
  <c r="M1270" i="32"/>
  <c r="M1271" i="32"/>
  <c r="M1272" i="32"/>
  <c r="M1273" i="32"/>
  <c r="M1274" i="32"/>
  <c r="M1275" i="32"/>
  <c r="M1276" i="32"/>
  <c r="M1277" i="32"/>
  <c r="M1278" i="32"/>
  <c r="M1279" i="32"/>
  <c r="M1280" i="32"/>
  <c r="M1281" i="32"/>
  <c r="M1282" i="32"/>
  <c r="M1283" i="32"/>
  <c r="M1284" i="32"/>
  <c r="M1285" i="32"/>
  <c r="M1286" i="32"/>
  <c r="M1287" i="32"/>
  <c r="M1288" i="32"/>
  <c r="M1289" i="32"/>
  <c r="M1290" i="32"/>
  <c r="M1291" i="32"/>
  <c r="M1292" i="32"/>
  <c r="M1293" i="32"/>
  <c r="M1294" i="32"/>
  <c r="M1295" i="32"/>
  <c r="M1296" i="32"/>
  <c r="M1297" i="32"/>
  <c r="M1298" i="32"/>
  <c r="M1299" i="32"/>
  <c r="M1300" i="32"/>
  <c r="M1301" i="32"/>
  <c r="M1302" i="32"/>
  <c r="M1303" i="32"/>
  <c r="M1304" i="32"/>
  <c r="M1305" i="32"/>
  <c r="M1306" i="32"/>
  <c r="M1307" i="32"/>
  <c r="M1308" i="32"/>
  <c r="M1309" i="32"/>
  <c r="M1310" i="32"/>
  <c r="M1311" i="32"/>
  <c r="M1312" i="32"/>
  <c r="M1313" i="32"/>
  <c r="M1314" i="32"/>
  <c r="M1315" i="32"/>
  <c r="M1316" i="32"/>
  <c r="M1317" i="32"/>
  <c r="M1318" i="32"/>
  <c r="M1319" i="32"/>
  <c r="M1320" i="32"/>
  <c r="M1321" i="32"/>
  <c r="M1322" i="32"/>
  <c r="M1323" i="32"/>
  <c r="M1324" i="32"/>
  <c r="M1325" i="32"/>
  <c r="M1326" i="32"/>
  <c r="M1327" i="32"/>
  <c r="M1328" i="32"/>
  <c r="M1329" i="32"/>
  <c r="M1330" i="32"/>
  <c r="M1331" i="32"/>
  <c r="M1332" i="32"/>
  <c r="M1333" i="32"/>
  <c r="M1334" i="32"/>
  <c r="M1335" i="32"/>
  <c r="M1336" i="32"/>
  <c r="M1337" i="32"/>
  <c r="M1338" i="32"/>
  <c r="M1339" i="32"/>
  <c r="M1340" i="32"/>
  <c r="M1341" i="32"/>
  <c r="M1342" i="32"/>
  <c r="M1343" i="32"/>
  <c r="M1344" i="32"/>
  <c r="M1345" i="32"/>
  <c r="M1346" i="32"/>
  <c r="M1347" i="32"/>
  <c r="M1348" i="32"/>
  <c r="M1349" i="32"/>
  <c r="M1350" i="32"/>
  <c r="M1351" i="32"/>
  <c r="M1352" i="32"/>
  <c r="M1353" i="32"/>
  <c r="M1354" i="32"/>
  <c r="M1355" i="32"/>
  <c r="M1356" i="32"/>
  <c r="M1357" i="32"/>
  <c r="M1358" i="32"/>
  <c r="M1359" i="32"/>
  <c r="M1360" i="32"/>
  <c r="M1361" i="32"/>
  <c r="M1362" i="32"/>
  <c r="M1363" i="32"/>
  <c r="M1364" i="32"/>
  <c r="M1365" i="32"/>
  <c r="M1366" i="32"/>
  <c r="M1367" i="32"/>
  <c r="M1368" i="32"/>
  <c r="M1369" i="32"/>
  <c r="M1370" i="32"/>
  <c r="M1371" i="32"/>
  <c r="M1372" i="32"/>
  <c r="M1373" i="32"/>
  <c r="M1374" i="32"/>
  <c r="M1375" i="32"/>
  <c r="M1376" i="32"/>
  <c r="M1377" i="32"/>
  <c r="M1378" i="32"/>
  <c r="M1379" i="32"/>
  <c r="M1380" i="32"/>
  <c r="M1381" i="32"/>
  <c r="M1382" i="32"/>
  <c r="M1383" i="32"/>
  <c r="M1384" i="32"/>
  <c r="M1385" i="32"/>
  <c r="M1386" i="32"/>
  <c r="M1387" i="32"/>
  <c r="M1388" i="32"/>
  <c r="M1389" i="32"/>
  <c r="M1390" i="32"/>
  <c r="M1391" i="32"/>
  <c r="M1392" i="32"/>
  <c r="M1393" i="32"/>
  <c r="M1394" i="32"/>
  <c r="M1395" i="32"/>
  <c r="M1396" i="32"/>
  <c r="M1397" i="32"/>
  <c r="M1398" i="32"/>
  <c r="M1399" i="32"/>
  <c r="M1400" i="32"/>
  <c r="M1401" i="32"/>
  <c r="M1402" i="32"/>
  <c r="M1403" i="32"/>
  <c r="M1404" i="32"/>
  <c r="M1405" i="32"/>
  <c r="M1406" i="32"/>
  <c r="M1407" i="32"/>
  <c r="M1408" i="32"/>
  <c r="M1409" i="32"/>
  <c r="M1410" i="32"/>
  <c r="M1411" i="32"/>
  <c r="M1412" i="32"/>
  <c r="M1413" i="32"/>
  <c r="M1414" i="32"/>
  <c r="M1415" i="32"/>
  <c r="M1416" i="32"/>
  <c r="M1417" i="32"/>
  <c r="M1418" i="32"/>
  <c r="M1419" i="32"/>
  <c r="M1420" i="32"/>
  <c r="M1421" i="32"/>
  <c r="M1422" i="32"/>
  <c r="M1423" i="32"/>
  <c r="M1424" i="32"/>
  <c r="M1425" i="32"/>
  <c r="M1426" i="32"/>
  <c r="M1427" i="32"/>
  <c r="M1428" i="32"/>
  <c r="M1429" i="32"/>
  <c r="M1430" i="32"/>
  <c r="M1431" i="32"/>
  <c r="M1432" i="32"/>
  <c r="M1433" i="32"/>
  <c r="M1434" i="32"/>
  <c r="M1435" i="32"/>
  <c r="M1436" i="32"/>
  <c r="M1437" i="32"/>
  <c r="M1438" i="32"/>
  <c r="M1439" i="32"/>
  <c r="M1440" i="32"/>
  <c r="M1441" i="32"/>
  <c r="M1442" i="32"/>
  <c r="M1443" i="32"/>
  <c r="M1444" i="32"/>
  <c r="M1445" i="32"/>
  <c r="M1446" i="32"/>
  <c r="M1447" i="32"/>
  <c r="M1448" i="32"/>
  <c r="M1449" i="32"/>
  <c r="M1450" i="32"/>
  <c r="M1451" i="32"/>
  <c r="M1452" i="32"/>
  <c r="M1453" i="32"/>
  <c r="M1454" i="32"/>
  <c r="M1455" i="32"/>
  <c r="M1456" i="32"/>
  <c r="M1457" i="32"/>
  <c r="M1458" i="32"/>
  <c r="M1459" i="32"/>
  <c r="M1460" i="32"/>
  <c r="M1461" i="32"/>
  <c r="M1462" i="32"/>
  <c r="M1463" i="32"/>
  <c r="M1464" i="32"/>
  <c r="M1465" i="32"/>
  <c r="M1466" i="32"/>
  <c r="M1467" i="32"/>
  <c r="M1468" i="32"/>
  <c r="M1469" i="32"/>
  <c r="M1470" i="32"/>
  <c r="M1471" i="32"/>
  <c r="M1472" i="32"/>
  <c r="M1473" i="32"/>
  <c r="M1474" i="32"/>
  <c r="M1475" i="32"/>
  <c r="M1476" i="32"/>
  <c r="M1477" i="32"/>
  <c r="M1478" i="32"/>
  <c r="M1479" i="32"/>
  <c r="M1480" i="32"/>
  <c r="M1481" i="32"/>
  <c r="M1482" i="32"/>
  <c r="M1483" i="32"/>
  <c r="M1484" i="32"/>
  <c r="M1485" i="32"/>
  <c r="M1486" i="32"/>
  <c r="M1487" i="32"/>
  <c r="M1488" i="32"/>
  <c r="M1489" i="32"/>
  <c r="M1490" i="32"/>
  <c r="M1491" i="32"/>
  <c r="M1492" i="32"/>
  <c r="M1493" i="32"/>
  <c r="M1494" i="32"/>
  <c r="M1495" i="32"/>
  <c r="M1496" i="32"/>
  <c r="M1497" i="32"/>
  <c r="M1498" i="32"/>
  <c r="M1499" i="32"/>
  <c r="M1500" i="32"/>
  <c r="M1501" i="32"/>
  <c r="M1502" i="32"/>
  <c r="M1503" i="32"/>
  <c r="M1504" i="32"/>
  <c r="M1505" i="32"/>
  <c r="M1506" i="32"/>
  <c r="M1507" i="32"/>
  <c r="M1508" i="32"/>
  <c r="M1509" i="32"/>
  <c r="M1510" i="32"/>
  <c r="M1511" i="32"/>
  <c r="M1512" i="32"/>
  <c r="M1513" i="32"/>
  <c r="M1514" i="32"/>
  <c r="M1515" i="32"/>
  <c r="M1516" i="32"/>
  <c r="M1517" i="32"/>
  <c r="M1518" i="32"/>
  <c r="M1519" i="32"/>
  <c r="M1520" i="32"/>
  <c r="M1521" i="32"/>
  <c r="M1522" i="32"/>
  <c r="M1523" i="32"/>
  <c r="M1524" i="32"/>
  <c r="M1525" i="32"/>
  <c r="M1526" i="32"/>
  <c r="M1527" i="32"/>
  <c r="M1528" i="32"/>
  <c r="M1529" i="32"/>
  <c r="M1530" i="32"/>
  <c r="M1531" i="32"/>
  <c r="M1532" i="32"/>
  <c r="M1533" i="32"/>
  <c r="M1534" i="32"/>
  <c r="M1535" i="32"/>
  <c r="M1536" i="32"/>
  <c r="M1537" i="32"/>
  <c r="M1538" i="32"/>
  <c r="M1539" i="32"/>
  <c r="M1540" i="32"/>
  <c r="M1541" i="32"/>
  <c r="M1542" i="32"/>
  <c r="M1543" i="32"/>
  <c r="M1544" i="32"/>
  <c r="M1545" i="32"/>
  <c r="M1546" i="32"/>
  <c r="M1547" i="32"/>
  <c r="M1548" i="32"/>
  <c r="M1549" i="32"/>
  <c r="M1550" i="32"/>
  <c r="M1551" i="32"/>
  <c r="M1552" i="32"/>
  <c r="M1553" i="32"/>
  <c r="M1554" i="32"/>
  <c r="M1555" i="32"/>
  <c r="M1556" i="32"/>
  <c r="M1557" i="32"/>
  <c r="M1558" i="32"/>
  <c r="M1559" i="32"/>
  <c r="M1560" i="32"/>
  <c r="M1561" i="32"/>
  <c r="M1562" i="32"/>
  <c r="M1563" i="32"/>
  <c r="M1564" i="32"/>
  <c r="M1565" i="32"/>
  <c r="M1566" i="32"/>
  <c r="M1567" i="32"/>
  <c r="M1568" i="32"/>
  <c r="M1569" i="32"/>
  <c r="M1570" i="32"/>
  <c r="M1571" i="32"/>
  <c r="M1572" i="32"/>
  <c r="M1573" i="32"/>
  <c r="M1574" i="32"/>
  <c r="M1575" i="32"/>
  <c r="M1576" i="32"/>
  <c r="M1577" i="32"/>
  <c r="M1578" i="32"/>
  <c r="M1579" i="32"/>
  <c r="M1580" i="32"/>
  <c r="M1581" i="32"/>
  <c r="M1582" i="32"/>
  <c r="M1583" i="32"/>
  <c r="M1584" i="32"/>
  <c r="M1585" i="32"/>
  <c r="M1586" i="32"/>
  <c r="M1587" i="32"/>
  <c r="M1588" i="32"/>
  <c r="M1589" i="32"/>
  <c r="M1590" i="32"/>
  <c r="M1591" i="32"/>
  <c r="M1592" i="32"/>
  <c r="M1593" i="32"/>
  <c r="M1594" i="32"/>
  <c r="M1595" i="32"/>
  <c r="M1596" i="32"/>
  <c r="M1597" i="32"/>
  <c r="M1598" i="32"/>
  <c r="M1599" i="32"/>
  <c r="M1600" i="32"/>
  <c r="M1601" i="32"/>
  <c r="M1602" i="32"/>
  <c r="M1603" i="32"/>
  <c r="M1604" i="32"/>
  <c r="M1605" i="32"/>
  <c r="M1606" i="32"/>
  <c r="M1607" i="32"/>
  <c r="M1608" i="32"/>
  <c r="M1609" i="32"/>
  <c r="M1610" i="32"/>
  <c r="M1611" i="32"/>
  <c r="M1612" i="32"/>
  <c r="M1613" i="32"/>
  <c r="M1614" i="32"/>
  <c r="M1615" i="32"/>
  <c r="M1616" i="32"/>
  <c r="M1617" i="32"/>
  <c r="M1618" i="32"/>
  <c r="M1619" i="32"/>
  <c r="M1620" i="32"/>
  <c r="M1621" i="32"/>
  <c r="M1622" i="32"/>
  <c r="M1623" i="32"/>
  <c r="M1624" i="32"/>
  <c r="M1625" i="32"/>
  <c r="M1626" i="32"/>
  <c r="M1627" i="32"/>
  <c r="M1628" i="32"/>
  <c r="M1629" i="32"/>
  <c r="M1630" i="32"/>
  <c r="M1631" i="32"/>
  <c r="M1632" i="32"/>
  <c r="M1633" i="32"/>
  <c r="M1634" i="32"/>
  <c r="M1635" i="32"/>
  <c r="M1636" i="32"/>
  <c r="M1637" i="32"/>
  <c r="M1638" i="32"/>
  <c r="M1639" i="32"/>
  <c r="M1640" i="32"/>
  <c r="M1641" i="32"/>
  <c r="M1642" i="32"/>
  <c r="M1643" i="32"/>
  <c r="M1644" i="32"/>
  <c r="M1645" i="32"/>
  <c r="M1646" i="32"/>
  <c r="M1647" i="32"/>
  <c r="M1648" i="32"/>
  <c r="M1649" i="32"/>
  <c r="M1650" i="32"/>
  <c r="M1651" i="32"/>
  <c r="M1652" i="32"/>
  <c r="M1653" i="32"/>
  <c r="M1654" i="32"/>
  <c r="M1655" i="32"/>
  <c r="M1656" i="32"/>
  <c r="M1657" i="32"/>
  <c r="M1658" i="32"/>
  <c r="M1659" i="32"/>
  <c r="M1660" i="32"/>
  <c r="M1661" i="32"/>
  <c r="M1662" i="32"/>
  <c r="M1663" i="32"/>
  <c r="M1664" i="32"/>
  <c r="M1665" i="32"/>
  <c r="M1666" i="32"/>
  <c r="M1667" i="32"/>
  <c r="M1668" i="32"/>
  <c r="M1669" i="32"/>
  <c r="M1670" i="32"/>
  <c r="M1671" i="32"/>
  <c r="M1672" i="32"/>
  <c r="M1673" i="32"/>
  <c r="M1674" i="32"/>
  <c r="M1675" i="32"/>
  <c r="M1676" i="32"/>
  <c r="M1677" i="32"/>
  <c r="M1678" i="32"/>
  <c r="M1679" i="32"/>
  <c r="M1680" i="32"/>
  <c r="M1681" i="32"/>
  <c r="M1682" i="32"/>
  <c r="M1683" i="32"/>
  <c r="M1684" i="32"/>
  <c r="M1685" i="32"/>
  <c r="M1686" i="32"/>
  <c r="M1687" i="32"/>
  <c r="M1688" i="32"/>
  <c r="M1689" i="32"/>
  <c r="M1690" i="32"/>
  <c r="M1691" i="32"/>
  <c r="M1692" i="32"/>
  <c r="M1693" i="32"/>
  <c r="M1694" i="32"/>
  <c r="M1695" i="32"/>
  <c r="M1696" i="32"/>
  <c r="M1697" i="32"/>
  <c r="M1698" i="32"/>
  <c r="M1699" i="32"/>
  <c r="M1700" i="32"/>
  <c r="M1701" i="32"/>
  <c r="M1702" i="32"/>
  <c r="M1703" i="32"/>
  <c r="M1704" i="32"/>
  <c r="M1705" i="32"/>
  <c r="M1706" i="32"/>
  <c r="M1707" i="32"/>
  <c r="M1708" i="32"/>
  <c r="M1709" i="32"/>
  <c r="M1710" i="32"/>
  <c r="M1711" i="32"/>
  <c r="M1712" i="32"/>
  <c r="M1713" i="32"/>
  <c r="M1714" i="32"/>
  <c r="M1715" i="32"/>
  <c r="M1716" i="32"/>
  <c r="M1717" i="32"/>
  <c r="M1718" i="32"/>
  <c r="M1719" i="32"/>
  <c r="M1720" i="32"/>
  <c r="M1721" i="32"/>
  <c r="M1722" i="32"/>
  <c r="M1723" i="32"/>
  <c r="M1724" i="32"/>
  <c r="M1725" i="32"/>
  <c r="M1726" i="32"/>
  <c r="M1727" i="32"/>
  <c r="M1728" i="32"/>
  <c r="M1729" i="32"/>
  <c r="M1730" i="32"/>
  <c r="M1731" i="32"/>
  <c r="M1732" i="32"/>
  <c r="M1733" i="32"/>
  <c r="M1734" i="32"/>
  <c r="M1735" i="32"/>
  <c r="M1736" i="32"/>
  <c r="M1737" i="32"/>
  <c r="M1738" i="32"/>
  <c r="M1739" i="32"/>
  <c r="M1740" i="32"/>
  <c r="M1741" i="32"/>
  <c r="M1742" i="32"/>
  <c r="M1743" i="32"/>
  <c r="M1744" i="32"/>
  <c r="M1745" i="32"/>
  <c r="M1746" i="32"/>
  <c r="M1747" i="32"/>
  <c r="M1748" i="32"/>
  <c r="M1749" i="32"/>
  <c r="M1750" i="32"/>
  <c r="M1751" i="32"/>
  <c r="M1752" i="32"/>
  <c r="M1753" i="32"/>
  <c r="M1754" i="32"/>
  <c r="M1755" i="32"/>
  <c r="M1756" i="32"/>
  <c r="M1757" i="32"/>
  <c r="M1758" i="32"/>
  <c r="M1759" i="32"/>
  <c r="M1760" i="32"/>
  <c r="M1761" i="32"/>
  <c r="M1762" i="32"/>
  <c r="M1763" i="32"/>
  <c r="M1764" i="32"/>
  <c r="M1765" i="32"/>
  <c r="M1766" i="32"/>
  <c r="M1767" i="32"/>
  <c r="M1768" i="32"/>
  <c r="M1769" i="32"/>
  <c r="M1770" i="32"/>
  <c r="M1771" i="32"/>
  <c r="M1772" i="32"/>
  <c r="M1773" i="32"/>
  <c r="M1774" i="32"/>
  <c r="M1775" i="32"/>
  <c r="M1776" i="32"/>
  <c r="M1777" i="32"/>
  <c r="M1778" i="32"/>
  <c r="M1779" i="32"/>
  <c r="M1780" i="32"/>
  <c r="M1781" i="32"/>
  <c r="M1782" i="32"/>
  <c r="M1783" i="32"/>
  <c r="M1784" i="32"/>
  <c r="M1785" i="32"/>
  <c r="M1786" i="32"/>
  <c r="M1787" i="32"/>
  <c r="M1788" i="32"/>
  <c r="M1789" i="32"/>
  <c r="M1790" i="32"/>
  <c r="M1791" i="32"/>
  <c r="M1792" i="32"/>
  <c r="M1793" i="32"/>
  <c r="M1794" i="32"/>
  <c r="M1795" i="32"/>
  <c r="M1796" i="32"/>
  <c r="M1797" i="32"/>
  <c r="M1798" i="32"/>
  <c r="M1799" i="32"/>
  <c r="M1800" i="32"/>
  <c r="M1801" i="32"/>
  <c r="M1802" i="32"/>
  <c r="M1803" i="32"/>
  <c r="M1804" i="32"/>
  <c r="M1805" i="32"/>
  <c r="M1806" i="32"/>
  <c r="M1807" i="32"/>
  <c r="M1808" i="32"/>
  <c r="M1809" i="32"/>
  <c r="M1810" i="32"/>
  <c r="M1811" i="32"/>
  <c r="M1812" i="32"/>
  <c r="M1813" i="32"/>
  <c r="M1814" i="32"/>
  <c r="M1815" i="32"/>
  <c r="M1816" i="32"/>
  <c r="M1817" i="32"/>
  <c r="M1818" i="32"/>
  <c r="M1819" i="32"/>
  <c r="M1820" i="32"/>
  <c r="M1821" i="32"/>
  <c r="M1822" i="32"/>
  <c r="M1823" i="32"/>
  <c r="M1824" i="32"/>
  <c r="M1825" i="32"/>
  <c r="M1826" i="32"/>
  <c r="M1827" i="32"/>
  <c r="M1828" i="32"/>
  <c r="M1829" i="32"/>
  <c r="M1830" i="32"/>
  <c r="M1831" i="32"/>
  <c r="M1832" i="32"/>
  <c r="M1833" i="32"/>
  <c r="M1834" i="32"/>
  <c r="M1835" i="32"/>
  <c r="M1836" i="32"/>
  <c r="M1837" i="32"/>
  <c r="M1838" i="32"/>
  <c r="M1839" i="32"/>
  <c r="M1840" i="32"/>
  <c r="M1841" i="32"/>
  <c r="M1842" i="32"/>
  <c r="M1843" i="32"/>
  <c r="M1844" i="32"/>
  <c r="M1845" i="32"/>
  <c r="M1846" i="32"/>
  <c r="M1847" i="32"/>
  <c r="M1848" i="32"/>
  <c r="M1849" i="32"/>
  <c r="M1850" i="32"/>
  <c r="M1851" i="32"/>
  <c r="M1852" i="32"/>
  <c r="M1853" i="32"/>
  <c r="M1854" i="32"/>
  <c r="M1855" i="32"/>
  <c r="M1856" i="32"/>
  <c r="M1857" i="32"/>
  <c r="M1858" i="32"/>
  <c r="M1859" i="32"/>
  <c r="M1860" i="32"/>
  <c r="M1861" i="32"/>
  <c r="M1862" i="32"/>
  <c r="M1863" i="32"/>
  <c r="M1864" i="32"/>
  <c r="M1865" i="32"/>
  <c r="M1866" i="32"/>
  <c r="M1867" i="32"/>
  <c r="M1868" i="32"/>
  <c r="M1869" i="32"/>
  <c r="M1870" i="32"/>
  <c r="M1871" i="32"/>
  <c r="M1872" i="32"/>
  <c r="M1873" i="32"/>
  <c r="M1874" i="32"/>
  <c r="M1875" i="32"/>
  <c r="M1876" i="32"/>
  <c r="M1877" i="32"/>
  <c r="M1878" i="32"/>
  <c r="M1879" i="32"/>
  <c r="M1880" i="32"/>
  <c r="M1881" i="32"/>
  <c r="M1882" i="32"/>
  <c r="M1883" i="32"/>
  <c r="M1884" i="32"/>
  <c r="M1885" i="32"/>
  <c r="M1886" i="32"/>
  <c r="M1887" i="32"/>
  <c r="M1888" i="32"/>
  <c r="M1889" i="32"/>
  <c r="M1890" i="32"/>
  <c r="M1891" i="32"/>
  <c r="M1892" i="32"/>
  <c r="M1893" i="32"/>
  <c r="M1894" i="32"/>
  <c r="M1895" i="32"/>
  <c r="M1896" i="32"/>
  <c r="M1897" i="32"/>
  <c r="M1898" i="32"/>
  <c r="M1899" i="32"/>
  <c r="M1900" i="32"/>
  <c r="M1901" i="32"/>
  <c r="M1902" i="32"/>
  <c r="M1903" i="32"/>
  <c r="M1904" i="32"/>
  <c r="M1905" i="32"/>
  <c r="M1906" i="32"/>
  <c r="M1907" i="32"/>
  <c r="M1908" i="32"/>
  <c r="M1909" i="32"/>
  <c r="M1910" i="32"/>
  <c r="M1911" i="32"/>
  <c r="M1912" i="32"/>
  <c r="M1913" i="32"/>
  <c r="M1914" i="32"/>
  <c r="M1915" i="32"/>
  <c r="M1916" i="32"/>
  <c r="M1917" i="32"/>
  <c r="M1918" i="32"/>
  <c r="M1919" i="32"/>
  <c r="M1920" i="32"/>
  <c r="M1921" i="32"/>
  <c r="M1922" i="32"/>
  <c r="M1923" i="32"/>
  <c r="M1924" i="32"/>
  <c r="M1925" i="32"/>
  <c r="M1926" i="32"/>
  <c r="M1927" i="32"/>
  <c r="M1928" i="32"/>
  <c r="M1929" i="32"/>
  <c r="M1930" i="32"/>
  <c r="M1931" i="32"/>
  <c r="M1932" i="32"/>
  <c r="M1933" i="32"/>
  <c r="M1934" i="32"/>
  <c r="M1935" i="32"/>
  <c r="M1936" i="32"/>
  <c r="M1937" i="32"/>
  <c r="M1938" i="32"/>
  <c r="M1939" i="32"/>
  <c r="M1940" i="32"/>
  <c r="M1941" i="32"/>
  <c r="M1942" i="32"/>
  <c r="M1943" i="32"/>
  <c r="M1944" i="32"/>
  <c r="M1945" i="32"/>
  <c r="M1946" i="32"/>
  <c r="M1947" i="32"/>
  <c r="M1948" i="32"/>
  <c r="M1949" i="32"/>
  <c r="M1950" i="32"/>
  <c r="M1951" i="32"/>
  <c r="M1952" i="32"/>
  <c r="M1953" i="32"/>
  <c r="M1954" i="32"/>
  <c r="M1955" i="32"/>
  <c r="M1956" i="32"/>
  <c r="M1957" i="32"/>
  <c r="M1958" i="32"/>
  <c r="M1959" i="32"/>
  <c r="M1960" i="32"/>
  <c r="M1961" i="32"/>
  <c r="M1962" i="32"/>
  <c r="M1963" i="32"/>
  <c r="M1964" i="32"/>
  <c r="M1965" i="32"/>
  <c r="M1966" i="32"/>
  <c r="M1967" i="32"/>
  <c r="M1968" i="32"/>
  <c r="M1969" i="32"/>
  <c r="M1970" i="32"/>
  <c r="M1971" i="32"/>
  <c r="M1972" i="32"/>
  <c r="M1973" i="32"/>
  <c r="M1974" i="32"/>
  <c r="M1975" i="32"/>
  <c r="M1976" i="32"/>
  <c r="M1977" i="32"/>
  <c r="M1978" i="32"/>
  <c r="M1979" i="32"/>
  <c r="M1980" i="32"/>
  <c r="M1981" i="32"/>
  <c r="M1982" i="32"/>
  <c r="M1983" i="32"/>
  <c r="M1984" i="32"/>
  <c r="M1985" i="32"/>
  <c r="M1986" i="32"/>
  <c r="M1987" i="32"/>
  <c r="M1988" i="32"/>
  <c r="M1989" i="32"/>
  <c r="M1990" i="32"/>
  <c r="M1991" i="32"/>
  <c r="M1992" i="32"/>
  <c r="M1993" i="32"/>
  <c r="M1994" i="32"/>
  <c r="M1995" i="32"/>
  <c r="M1996" i="32"/>
  <c r="M1997" i="32"/>
  <c r="M1998" i="32"/>
  <c r="M1999" i="32"/>
  <c r="M2000" i="32"/>
  <c r="M2001" i="32"/>
  <c r="M2002" i="32"/>
  <c r="M2003" i="32"/>
  <c r="M2004" i="32"/>
  <c r="M2005" i="32"/>
  <c r="M2006" i="32"/>
  <c r="M2007" i="32"/>
  <c r="M2008" i="32"/>
  <c r="M2009" i="32"/>
  <c r="M2010" i="32"/>
  <c r="M2011" i="32"/>
  <c r="M2012" i="32"/>
  <c r="M2013" i="32"/>
  <c r="M2014" i="32"/>
  <c r="M2015" i="32"/>
  <c r="M2016" i="32"/>
  <c r="M2017" i="32"/>
  <c r="M2018" i="32"/>
  <c r="M2019" i="32"/>
  <c r="M2020" i="32"/>
  <c r="M2021" i="32"/>
  <c r="M2022" i="32"/>
  <c r="M2023" i="32"/>
  <c r="M2024" i="32"/>
  <c r="M2025" i="32"/>
  <c r="M2026" i="32"/>
  <c r="M2027" i="32"/>
  <c r="M2028" i="32"/>
  <c r="M2029" i="32"/>
  <c r="M2030" i="32"/>
  <c r="M2031" i="32"/>
  <c r="M2032" i="32"/>
  <c r="M2033" i="32"/>
  <c r="M2034" i="32"/>
  <c r="M2035" i="32"/>
  <c r="M2036" i="32"/>
  <c r="M2037" i="32"/>
  <c r="M2038" i="32"/>
  <c r="M2039" i="32"/>
  <c r="M2040" i="32"/>
  <c r="M2041" i="32"/>
  <c r="M2042" i="32"/>
  <c r="M2043" i="32"/>
  <c r="M2044" i="32"/>
  <c r="M2045" i="32"/>
  <c r="M2046" i="32"/>
  <c r="M2047" i="32"/>
  <c r="M2048" i="32"/>
  <c r="M2049" i="32"/>
  <c r="M2050" i="32"/>
  <c r="M2051" i="32"/>
  <c r="M2052" i="32"/>
  <c r="M2053" i="32"/>
  <c r="M2054" i="32"/>
  <c r="M2055" i="32"/>
  <c r="M2056" i="32"/>
  <c r="M2057" i="32"/>
  <c r="M2058" i="32"/>
  <c r="M2059" i="32"/>
  <c r="M2060" i="32"/>
  <c r="M2061" i="32"/>
  <c r="M2062" i="32"/>
  <c r="M2063" i="32"/>
  <c r="M2064" i="32"/>
  <c r="M2065" i="32"/>
  <c r="M2066" i="32"/>
  <c r="M2067" i="32"/>
  <c r="M2068" i="32"/>
  <c r="M2069" i="32"/>
  <c r="M2070" i="32"/>
  <c r="M2071" i="32"/>
  <c r="M2072" i="32"/>
  <c r="M2073" i="32"/>
  <c r="M2074" i="32"/>
  <c r="M2075" i="32"/>
  <c r="M2076" i="32"/>
  <c r="M2077" i="32"/>
  <c r="M2078" i="32"/>
  <c r="M2079" i="32"/>
  <c r="M2080" i="32"/>
  <c r="M2081" i="32"/>
  <c r="M2082" i="32"/>
  <c r="M2083" i="32"/>
  <c r="M2084" i="32"/>
  <c r="M2085" i="32"/>
  <c r="M2086" i="32"/>
  <c r="M2087" i="32"/>
  <c r="M2088" i="32"/>
  <c r="M2089" i="32"/>
  <c r="M2090" i="32"/>
  <c r="M2091" i="32"/>
  <c r="M2092" i="32"/>
  <c r="M2093" i="32"/>
  <c r="M2094" i="32"/>
  <c r="M2095" i="32"/>
  <c r="M2096" i="32"/>
  <c r="M2097" i="32"/>
  <c r="M2098" i="32"/>
  <c r="M2099" i="32"/>
  <c r="M2100" i="32"/>
  <c r="M2101" i="32"/>
  <c r="M2102" i="32"/>
  <c r="M2103" i="32"/>
  <c r="M2104" i="32"/>
  <c r="M2105" i="32"/>
  <c r="M2106" i="32"/>
  <c r="M2107" i="32"/>
  <c r="M2108" i="32"/>
  <c r="M2109" i="32"/>
  <c r="M2110" i="32"/>
  <c r="M2111" i="32"/>
  <c r="M2112" i="32"/>
  <c r="M2113" i="32"/>
  <c r="M2114" i="32"/>
  <c r="M2115" i="32"/>
  <c r="M2116" i="32"/>
  <c r="M2117" i="32"/>
  <c r="M2118" i="32"/>
  <c r="M2119" i="32"/>
  <c r="M2120" i="32"/>
  <c r="M2121" i="32"/>
  <c r="M2122" i="32"/>
  <c r="M2123" i="32"/>
  <c r="M2124" i="32"/>
  <c r="M2125" i="32"/>
  <c r="M2126" i="32"/>
  <c r="M2127" i="32"/>
  <c r="M2128" i="32"/>
  <c r="M2129" i="32"/>
  <c r="M2130" i="32"/>
  <c r="M2131" i="32"/>
  <c r="M2132" i="32"/>
  <c r="M2133" i="32"/>
  <c r="M2134" i="32"/>
  <c r="M2135" i="32"/>
  <c r="M2136" i="32"/>
  <c r="M2137" i="32"/>
  <c r="M2138" i="32"/>
  <c r="M2139" i="32"/>
  <c r="M2140" i="32"/>
  <c r="M2141" i="32"/>
  <c r="M2142" i="32"/>
  <c r="M2143" i="32"/>
  <c r="M2144" i="32"/>
  <c r="M2145" i="32"/>
  <c r="M2146" i="32"/>
  <c r="M2147" i="32"/>
  <c r="M2148" i="32"/>
  <c r="M2149" i="32"/>
  <c r="M2150" i="32"/>
  <c r="M2151" i="32"/>
  <c r="M2152" i="32"/>
  <c r="M2153" i="32"/>
  <c r="M2154" i="32"/>
  <c r="M2155" i="32"/>
  <c r="M2156" i="32"/>
  <c r="M2157" i="32"/>
  <c r="M2158" i="32"/>
  <c r="M2159" i="32"/>
  <c r="M2160" i="32"/>
  <c r="M2161" i="32"/>
  <c r="M2162" i="32"/>
  <c r="M2163" i="32"/>
  <c r="M2164" i="32"/>
  <c r="M2165" i="32"/>
  <c r="M2166" i="32"/>
  <c r="M2167" i="32"/>
  <c r="M2168" i="32"/>
  <c r="M2169" i="32"/>
  <c r="M2170" i="32"/>
  <c r="M2171" i="32"/>
  <c r="M2172" i="32"/>
  <c r="M2173" i="32"/>
  <c r="M2174" i="32"/>
  <c r="M2175" i="32"/>
  <c r="M2176" i="32"/>
  <c r="M2177" i="32"/>
  <c r="M2178" i="32"/>
  <c r="M2179" i="32"/>
  <c r="M2180" i="32"/>
  <c r="M2181" i="32"/>
  <c r="M2182" i="32"/>
  <c r="M2183" i="32"/>
  <c r="M2184" i="32"/>
  <c r="M2185" i="32"/>
  <c r="M2186" i="32"/>
  <c r="M2187" i="32"/>
  <c r="M2188" i="32"/>
  <c r="M2189" i="32"/>
  <c r="M2190" i="32"/>
  <c r="M2191" i="32"/>
  <c r="M2192" i="32"/>
  <c r="M2193" i="32"/>
  <c r="M2194" i="32"/>
  <c r="M2195" i="32"/>
  <c r="M2196" i="32"/>
  <c r="M2197" i="32"/>
  <c r="M2198" i="32"/>
  <c r="M2199" i="32"/>
  <c r="M2200" i="32"/>
  <c r="M2201" i="32"/>
  <c r="M2202" i="32"/>
  <c r="M2203" i="32"/>
  <c r="M2204" i="32"/>
  <c r="M2205" i="32"/>
  <c r="M2206" i="32"/>
  <c r="M2207" i="32"/>
  <c r="M2208" i="32"/>
  <c r="M2209" i="32"/>
  <c r="M2210" i="32"/>
  <c r="M2211" i="32"/>
  <c r="M2212" i="32"/>
  <c r="M2213" i="32"/>
  <c r="M2214" i="32"/>
  <c r="M2215" i="32"/>
  <c r="M2216" i="32"/>
  <c r="M2217" i="32"/>
  <c r="M2218" i="32"/>
  <c r="M2219" i="32"/>
  <c r="M2220" i="32"/>
  <c r="M2221" i="32"/>
  <c r="M2222" i="32"/>
  <c r="M2223" i="32"/>
  <c r="M2224" i="32"/>
  <c r="M2225" i="32"/>
  <c r="M2226" i="32"/>
  <c r="M2227" i="32"/>
  <c r="M2228" i="32"/>
  <c r="M2229" i="32"/>
  <c r="M2230" i="32"/>
  <c r="M2231" i="32"/>
  <c r="M2232" i="32"/>
  <c r="M2233" i="32"/>
  <c r="M2234" i="32"/>
  <c r="M2235" i="32"/>
  <c r="M2236" i="32"/>
  <c r="M2237" i="32"/>
  <c r="M2238" i="32"/>
  <c r="M2239" i="32"/>
  <c r="M2240" i="32"/>
  <c r="M2241" i="32"/>
  <c r="M2242" i="32"/>
  <c r="M2243" i="32"/>
  <c r="M2244" i="32"/>
  <c r="M2245" i="32"/>
  <c r="M2246" i="32"/>
  <c r="M2247" i="32"/>
  <c r="M2248" i="32"/>
  <c r="M2249" i="32"/>
  <c r="M2250" i="32"/>
  <c r="M2251" i="32"/>
  <c r="M2252" i="32"/>
  <c r="M2253" i="32"/>
  <c r="M2254" i="32"/>
  <c r="M2255" i="32"/>
  <c r="M2256" i="32"/>
  <c r="M2257" i="32"/>
  <c r="M2258" i="32"/>
  <c r="M2259" i="32"/>
  <c r="M2260" i="32"/>
  <c r="M2261" i="32"/>
  <c r="M2262" i="32"/>
  <c r="M2263" i="32"/>
  <c r="M2264" i="32"/>
  <c r="M2265" i="32"/>
  <c r="M2266" i="32"/>
  <c r="M2267" i="32"/>
  <c r="M2268" i="32"/>
  <c r="M2269" i="32"/>
  <c r="M2270" i="32"/>
  <c r="M2271" i="32"/>
  <c r="M2272" i="32"/>
  <c r="M2273" i="32"/>
  <c r="M2274" i="32"/>
  <c r="M2275" i="32"/>
  <c r="M2276" i="32"/>
  <c r="M2277" i="32"/>
  <c r="M2278" i="32"/>
  <c r="M2279" i="32"/>
  <c r="M2280" i="32"/>
  <c r="M2281" i="32"/>
  <c r="M2282" i="32"/>
  <c r="M2283" i="32"/>
  <c r="M2284" i="32"/>
  <c r="M2285" i="32"/>
  <c r="M2286" i="32"/>
  <c r="M2287" i="32"/>
  <c r="M2288" i="32"/>
  <c r="M2289" i="32"/>
  <c r="M2290" i="32"/>
  <c r="M2291" i="32"/>
  <c r="M2292" i="32"/>
  <c r="M2293" i="32"/>
  <c r="M2294" i="32"/>
  <c r="M2295" i="32"/>
  <c r="M2296" i="32"/>
  <c r="M2297" i="32"/>
  <c r="M2298" i="32"/>
  <c r="M2299" i="32"/>
  <c r="M2300" i="32"/>
  <c r="M2301" i="32"/>
  <c r="M2302" i="32"/>
  <c r="M2303" i="32"/>
  <c r="M2304" i="32"/>
  <c r="M2305" i="32"/>
  <c r="M2306" i="32"/>
  <c r="M2307" i="32"/>
  <c r="M2308" i="32"/>
  <c r="M2309" i="32"/>
  <c r="M2310" i="32"/>
  <c r="M2311" i="32"/>
  <c r="M2312" i="32"/>
  <c r="M2313" i="32"/>
  <c r="M2314" i="32"/>
  <c r="M2315" i="32"/>
  <c r="M2316" i="32"/>
  <c r="M2317" i="32"/>
  <c r="M2318" i="32"/>
  <c r="M2319" i="32"/>
  <c r="M2320" i="32"/>
  <c r="M2321" i="32"/>
  <c r="M2322" i="32"/>
  <c r="M2323" i="32"/>
  <c r="M2324" i="32"/>
  <c r="M2325" i="32"/>
  <c r="M2326" i="32"/>
  <c r="M2327" i="32"/>
  <c r="M2328" i="32"/>
  <c r="M2329" i="32"/>
  <c r="M2330" i="32"/>
  <c r="M2331" i="32"/>
  <c r="M2332" i="32"/>
  <c r="M2333" i="32"/>
  <c r="M2334" i="32"/>
  <c r="M2335" i="32"/>
  <c r="M2336" i="32"/>
  <c r="M2337" i="32"/>
  <c r="M2338" i="32"/>
  <c r="M2339" i="32"/>
  <c r="M2340" i="32"/>
  <c r="M2341" i="32"/>
  <c r="M2342" i="32"/>
  <c r="M2343" i="32"/>
  <c r="M2344" i="32"/>
  <c r="M2345" i="32"/>
  <c r="M2346" i="32"/>
  <c r="M2347" i="32"/>
  <c r="M2348" i="32"/>
  <c r="M2349" i="32"/>
  <c r="M2350" i="32"/>
  <c r="M2351" i="32"/>
  <c r="M2352" i="32"/>
  <c r="M2353" i="32"/>
  <c r="M2354" i="32"/>
  <c r="M2355" i="32"/>
  <c r="M2356" i="32"/>
  <c r="M2357" i="32"/>
  <c r="M2358" i="32"/>
  <c r="M2359" i="32"/>
  <c r="M2360" i="32"/>
  <c r="M2361" i="32"/>
  <c r="M2362" i="32"/>
  <c r="M2363" i="32"/>
  <c r="M2364" i="32"/>
  <c r="M2365" i="32"/>
  <c r="M2366" i="32"/>
  <c r="M2367" i="32"/>
  <c r="M2368" i="32"/>
  <c r="M2369" i="32"/>
  <c r="M2370" i="32"/>
  <c r="M2371" i="32"/>
  <c r="M2372" i="32"/>
  <c r="M2373" i="32"/>
  <c r="M2374" i="32"/>
  <c r="M2375" i="32"/>
  <c r="M2376" i="32"/>
  <c r="M2377" i="32"/>
  <c r="M2378" i="32"/>
  <c r="M2379" i="32"/>
  <c r="M2380" i="32"/>
  <c r="M2381" i="32"/>
  <c r="M2382" i="32"/>
  <c r="M2383" i="32"/>
  <c r="M2384" i="32"/>
  <c r="M2385" i="32"/>
  <c r="M2387" i="32"/>
  <c r="M2388" i="32"/>
  <c r="M2389" i="32"/>
  <c r="M2390" i="32"/>
  <c r="M2391" i="32"/>
  <c r="M2392" i="32"/>
  <c r="M2393" i="32"/>
  <c r="M2394" i="32"/>
  <c r="M2395" i="32"/>
  <c r="M2396" i="32"/>
  <c r="M2397" i="32"/>
  <c r="M2398" i="32"/>
  <c r="M2399" i="32"/>
  <c r="M2400" i="32"/>
  <c r="M2401" i="32"/>
  <c r="M2402" i="32"/>
  <c r="M2403" i="32"/>
  <c r="M2404" i="32"/>
  <c r="M2405" i="32"/>
  <c r="M2406" i="32"/>
  <c r="M2407" i="32"/>
  <c r="M2408" i="32"/>
  <c r="M2409" i="32"/>
  <c r="M2410" i="32"/>
  <c r="M2411" i="32"/>
  <c r="M2412" i="32"/>
  <c r="M2413" i="32"/>
  <c r="M2414" i="32"/>
  <c r="M2415" i="32"/>
  <c r="M2416" i="32"/>
  <c r="M2417" i="32"/>
  <c r="M2418" i="32"/>
  <c r="M2419" i="32"/>
  <c r="M2420" i="32"/>
  <c r="M2421" i="32"/>
  <c r="M2422" i="32"/>
  <c r="M2423" i="32"/>
  <c r="M2424" i="32"/>
  <c r="M2425" i="32"/>
  <c r="M2426" i="32"/>
  <c r="M2427" i="32"/>
  <c r="M2428" i="32"/>
  <c r="M2429" i="32"/>
  <c r="M2430" i="32"/>
  <c r="M2431" i="32"/>
  <c r="M2432" i="32"/>
  <c r="M2433" i="32"/>
  <c r="M2434" i="32"/>
  <c r="M2435" i="32"/>
  <c r="M2436" i="32"/>
  <c r="M2437" i="32"/>
  <c r="M2438" i="32"/>
  <c r="M2439" i="32"/>
  <c r="M2440" i="32"/>
  <c r="M2441" i="32"/>
  <c r="M2442" i="32"/>
  <c r="M2443" i="32"/>
  <c r="M2444" i="32"/>
  <c r="M2445" i="32"/>
  <c r="M2446" i="32"/>
  <c r="M2447" i="32"/>
  <c r="M2448" i="32"/>
  <c r="M2449" i="32"/>
  <c r="M2450" i="32"/>
  <c r="M2451" i="32"/>
  <c r="M2452" i="32"/>
  <c r="M2453" i="32"/>
  <c r="M2454" i="32"/>
  <c r="M2455" i="32"/>
  <c r="M2456" i="32"/>
  <c r="M2457" i="32"/>
  <c r="M2458" i="32"/>
  <c r="M2459" i="32"/>
  <c r="M2460" i="32"/>
  <c r="M2461" i="32"/>
  <c r="M2462" i="32"/>
  <c r="M2463" i="32"/>
  <c r="M2464" i="32"/>
  <c r="M2465" i="32"/>
  <c r="M2466" i="32"/>
  <c r="M2467" i="32"/>
  <c r="M2468" i="32"/>
  <c r="M2469" i="32"/>
  <c r="M2470" i="32"/>
  <c r="M2471" i="32"/>
  <c r="M2472" i="32"/>
  <c r="M2473" i="32"/>
  <c r="M2474" i="32"/>
  <c r="M2475" i="32"/>
  <c r="M2476" i="32"/>
  <c r="M2477" i="32"/>
  <c r="M2478" i="32"/>
  <c r="M2479" i="32"/>
  <c r="M2480" i="32"/>
  <c r="M2481" i="32"/>
  <c r="M2482" i="32"/>
  <c r="M2483" i="32"/>
  <c r="M2484" i="32"/>
  <c r="M2485" i="32"/>
  <c r="M2486" i="32"/>
  <c r="M2487" i="32"/>
  <c r="M2488" i="32"/>
  <c r="M2489" i="32"/>
  <c r="M2490" i="32"/>
  <c r="M2491" i="32"/>
  <c r="M2492" i="32"/>
  <c r="M2493" i="32"/>
  <c r="M2494" i="32"/>
  <c r="M2495" i="32"/>
  <c r="M2496" i="32"/>
  <c r="M2497" i="32"/>
  <c r="M2498" i="32"/>
  <c r="M2499" i="32"/>
  <c r="M2500" i="32"/>
  <c r="M2501" i="32"/>
  <c r="M2502" i="32"/>
  <c r="M2503" i="32"/>
  <c r="M2504" i="32"/>
  <c r="M2505" i="32"/>
  <c r="M2506" i="32"/>
  <c r="M2507" i="32"/>
  <c r="M2508" i="32"/>
  <c r="M2509" i="32"/>
  <c r="M2510" i="32"/>
  <c r="M2511" i="32"/>
  <c r="M2512" i="32"/>
  <c r="M2513" i="32"/>
  <c r="M2514" i="32"/>
  <c r="M2515" i="32"/>
  <c r="M2516" i="32"/>
  <c r="M2517" i="32"/>
  <c r="M2518" i="32"/>
  <c r="M2519" i="32"/>
  <c r="M2520" i="32"/>
  <c r="M2521" i="32"/>
  <c r="M2522" i="32"/>
  <c r="M2523" i="32"/>
  <c r="M2524" i="32"/>
  <c r="M2525" i="32"/>
  <c r="M2526" i="32"/>
  <c r="M2527" i="32"/>
  <c r="M2528" i="32"/>
  <c r="M2529" i="32"/>
  <c r="M2530" i="32"/>
  <c r="M2531" i="32"/>
  <c r="M2532" i="32"/>
  <c r="M2533" i="32"/>
  <c r="M2534" i="32"/>
  <c r="M2535" i="32"/>
  <c r="M2536" i="32"/>
  <c r="M2537" i="32"/>
  <c r="M2538" i="32"/>
  <c r="M2539" i="32"/>
  <c r="M2540" i="32"/>
  <c r="M2541" i="32"/>
  <c r="M2542" i="32"/>
  <c r="M2543" i="32"/>
  <c r="M2544" i="32"/>
  <c r="M2545" i="32"/>
  <c r="M2546" i="32"/>
  <c r="M2547" i="32"/>
  <c r="M2548" i="32"/>
  <c r="M2549" i="32"/>
  <c r="M2550" i="32"/>
  <c r="M2551" i="32"/>
  <c r="M2552" i="32"/>
  <c r="M2553" i="32"/>
  <c r="M2554" i="32"/>
  <c r="M2555" i="32"/>
  <c r="M2556" i="32"/>
  <c r="M2557" i="32"/>
  <c r="M2558" i="32"/>
  <c r="M2559" i="32"/>
  <c r="M2560" i="32"/>
  <c r="M2561" i="32"/>
  <c r="M2562" i="32"/>
  <c r="M2563" i="32"/>
  <c r="M2564" i="32"/>
  <c r="M2565" i="32"/>
  <c r="M2566" i="32"/>
  <c r="M2567" i="32"/>
  <c r="M2568" i="32"/>
  <c r="M2569" i="32"/>
  <c r="M2570" i="32"/>
  <c r="M2571" i="32"/>
  <c r="M2572" i="32"/>
  <c r="M2573" i="32"/>
  <c r="M2574" i="32"/>
  <c r="M2575" i="32"/>
  <c r="M2576" i="32"/>
  <c r="M2577" i="32"/>
  <c r="M2578" i="32"/>
  <c r="M2579" i="32"/>
  <c r="M2580" i="32"/>
  <c r="M2581" i="32"/>
  <c r="M2582" i="32"/>
  <c r="M2583" i="32"/>
  <c r="M2584" i="32"/>
  <c r="M2585" i="32"/>
  <c r="M2586" i="32"/>
  <c r="M2587" i="32"/>
  <c r="M2588" i="32"/>
  <c r="M2589" i="32"/>
  <c r="M2590" i="32"/>
  <c r="M2591" i="32"/>
  <c r="M2592" i="32"/>
  <c r="M2593" i="32"/>
  <c r="M2594" i="32"/>
  <c r="M2595" i="32"/>
  <c r="M2596" i="32"/>
  <c r="M2597" i="32"/>
  <c r="M2598" i="32"/>
  <c r="M2599" i="32"/>
  <c r="M2600" i="32"/>
  <c r="M2601" i="32"/>
  <c r="M2602" i="32"/>
  <c r="M2603" i="32"/>
  <c r="M2604" i="32"/>
  <c r="M2605" i="32"/>
  <c r="M2606" i="32"/>
  <c r="M2607" i="32"/>
  <c r="M2608" i="32"/>
  <c r="M2609" i="32"/>
  <c r="M2610" i="32"/>
  <c r="M2611" i="32"/>
  <c r="M2612" i="32"/>
  <c r="M2613" i="32"/>
  <c r="M2614" i="32"/>
  <c r="M2615" i="32"/>
  <c r="M2616" i="32"/>
  <c r="M2617" i="32"/>
  <c r="M2618" i="32"/>
  <c r="M2619" i="32"/>
  <c r="M2620" i="32"/>
  <c r="M2621" i="32"/>
  <c r="M2622" i="32"/>
  <c r="M2623" i="32"/>
  <c r="M2624" i="32"/>
  <c r="M2625" i="32"/>
  <c r="M2626" i="32"/>
  <c r="M2627" i="32"/>
  <c r="M2628" i="32"/>
  <c r="M2629" i="32"/>
  <c r="M2630" i="32"/>
  <c r="M2631" i="32"/>
  <c r="M2632" i="32"/>
  <c r="M2633" i="32"/>
  <c r="M2634" i="32"/>
  <c r="M2635" i="32"/>
  <c r="M2636" i="32"/>
  <c r="M2637" i="32"/>
  <c r="M2638" i="32"/>
  <c r="M2639" i="32"/>
  <c r="M2640" i="32"/>
  <c r="M2641" i="32"/>
  <c r="M2642" i="32"/>
  <c r="M2643" i="32"/>
  <c r="M2644" i="32"/>
  <c r="M2645" i="32"/>
  <c r="M2646" i="32"/>
  <c r="M2647" i="32"/>
  <c r="M2648" i="32"/>
  <c r="M2649" i="32"/>
  <c r="M2650" i="32"/>
  <c r="M2651" i="32"/>
  <c r="M2652" i="32"/>
  <c r="M2653" i="32"/>
  <c r="M2654" i="32"/>
  <c r="M2655" i="32"/>
  <c r="M2656" i="32"/>
  <c r="M2657" i="32"/>
  <c r="M2658" i="32"/>
  <c r="M2659" i="32"/>
  <c r="M2660" i="32"/>
  <c r="M2661" i="32"/>
  <c r="M2662" i="32"/>
  <c r="M2663" i="32"/>
  <c r="M2664" i="32"/>
  <c r="M2665" i="32"/>
  <c r="M2666" i="32"/>
  <c r="M2667" i="32"/>
  <c r="M2668" i="32"/>
  <c r="M2669" i="32"/>
  <c r="M2670" i="32"/>
  <c r="M2671" i="32"/>
  <c r="M2672" i="32"/>
  <c r="M2673" i="32"/>
  <c r="M2674" i="32"/>
  <c r="M2675" i="32"/>
  <c r="M2676" i="32"/>
  <c r="M2677" i="32"/>
  <c r="M2678" i="32"/>
  <c r="M2679" i="32"/>
  <c r="M2680" i="32"/>
  <c r="M2681" i="32"/>
  <c r="M2682" i="32"/>
  <c r="M2683" i="32"/>
  <c r="M2684" i="32"/>
  <c r="M2685" i="32"/>
  <c r="M2686" i="32"/>
  <c r="M2687" i="32"/>
  <c r="M2688" i="32"/>
  <c r="M2689" i="32"/>
  <c r="M2690" i="32"/>
  <c r="M2691" i="32"/>
  <c r="M2692" i="32"/>
  <c r="M2693" i="32"/>
  <c r="M2694" i="32"/>
  <c r="M2695" i="32"/>
  <c r="M2696" i="32"/>
  <c r="M2697" i="32"/>
  <c r="M2698" i="32"/>
  <c r="M2699" i="32"/>
  <c r="M2700" i="32"/>
  <c r="M2701" i="32"/>
  <c r="M2702" i="32"/>
  <c r="M2703" i="32"/>
  <c r="M2704" i="32"/>
  <c r="M2705" i="32"/>
  <c r="M2706" i="32"/>
  <c r="M2707" i="32"/>
  <c r="M2708" i="32"/>
  <c r="M2709" i="32"/>
  <c r="M2710" i="32"/>
  <c r="M2711" i="32"/>
  <c r="M2712" i="32"/>
  <c r="M2713" i="32"/>
  <c r="M2714" i="32"/>
  <c r="M2715" i="32"/>
  <c r="M2716" i="32"/>
  <c r="M2717" i="32"/>
  <c r="M2718" i="32"/>
  <c r="M2719" i="32"/>
  <c r="M2720" i="32"/>
  <c r="M2721" i="32"/>
  <c r="M2722" i="32"/>
  <c r="M2723" i="32"/>
  <c r="M2724" i="32"/>
  <c r="M2725" i="32"/>
  <c r="M2726" i="32"/>
  <c r="M2727" i="32"/>
  <c r="M2728" i="32"/>
  <c r="M2729" i="32"/>
  <c r="M2730" i="32"/>
  <c r="M2731" i="32"/>
  <c r="M2732" i="32"/>
  <c r="M2733" i="32"/>
  <c r="M2734" i="32"/>
  <c r="M2735" i="32"/>
  <c r="M2736" i="32"/>
  <c r="M2737" i="32"/>
  <c r="M2738" i="32"/>
  <c r="M2739" i="32"/>
  <c r="M2740" i="32"/>
  <c r="M2741" i="32"/>
  <c r="M2742" i="32"/>
  <c r="M2743" i="32"/>
  <c r="M2744" i="32"/>
  <c r="M2745" i="32"/>
  <c r="M2746" i="32"/>
  <c r="M2747" i="32"/>
  <c r="M2748" i="32"/>
  <c r="M2749" i="32"/>
  <c r="M2750" i="32"/>
  <c r="M2751" i="32"/>
  <c r="M2752" i="32"/>
  <c r="M2753" i="32"/>
  <c r="M2754" i="32"/>
  <c r="M2755" i="32"/>
  <c r="M2756" i="32"/>
  <c r="M2757" i="32"/>
  <c r="M2758" i="32"/>
  <c r="M2759" i="32"/>
  <c r="M2760" i="32"/>
  <c r="M2761" i="32"/>
  <c r="M2762" i="32"/>
  <c r="M2763" i="32"/>
  <c r="M2764" i="32"/>
  <c r="M2765" i="32"/>
  <c r="M2766" i="32"/>
  <c r="M2767" i="32"/>
  <c r="M2768" i="32"/>
  <c r="M2769" i="32"/>
  <c r="M2770" i="32"/>
  <c r="M2771" i="32"/>
  <c r="M2772" i="32"/>
  <c r="M2773" i="32"/>
  <c r="M2774" i="32"/>
  <c r="M2775" i="32"/>
  <c r="M2776" i="32"/>
  <c r="M2777" i="32"/>
  <c r="M2778" i="32"/>
  <c r="M2779" i="32"/>
  <c r="M2780" i="32"/>
  <c r="M2781" i="32"/>
  <c r="M2782" i="32"/>
  <c r="M2783" i="32"/>
  <c r="M2784" i="32"/>
  <c r="M2785" i="32"/>
  <c r="M2786" i="32"/>
  <c r="M2787" i="32"/>
  <c r="M2788" i="32"/>
  <c r="M2789" i="32"/>
  <c r="M2790" i="32"/>
  <c r="M2791" i="32"/>
  <c r="M2792" i="32"/>
  <c r="M2793" i="32"/>
  <c r="M2794" i="32"/>
  <c r="M2795" i="32"/>
  <c r="M2796" i="32"/>
  <c r="M2797" i="32"/>
  <c r="M2798" i="32"/>
  <c r="M2799" i="32"/>
  <c r="M2800" i="32"/>
  <c r="M2801" i="32"/>
  <c r="M2802" i="32"/>
  <c r="M2803" i="32"/>
  <c r="M2804" i="32"/>
  <c r="M2805" i="32"/>
  <c r="M2806" i="32"/>
  <c r="M2807" i="32"/>
  <c r="M2808" i="32"/>
  <c r="M2809" i="32"/>
  <c r="M2810" i="32"/>
  <c r="M2811" i="32"/>
  <c r="M2812" i="32"/>
  <c r="M2813" i="32"/>
  <c r="M2814" i="32"/>
  <c r="M2815" i="32"/>
  <c r="M2816" i="32"/>
  <c r="M2817" i="32"/>
  <c r="M2818" i="32"/>
  <c r="M2819" i="32"/>
  <c r="M2820" i="32"/>
  <c r="M2821" i="32"/>
  <c r="M2822" i="32"/>
  <c r="M2823" i="32"/>
  <c r="M2824" i="32"/>
  <c r="M2825" i="32"/>
  <c r="M2826" i="32"/>
  <c r="M2827" i="32"/>
  <c r="M2828" i="32"/>
  <c r="M2829" i="32"/>
  <c r="M2830" i="32"/>
  <c r="M2831" i="32"/>
  <c r="M2832" i="32"/>
  <c r="M2833" i="32"/>
  <c r="M2834" i="32"/>
  <c r="M2835" i="32"/>
  <c r="M2836" i="32"/>
  <c r="M2837" i="32"/>
  <c r="M2838" i="32"/>
  <c r="M2839" i="32"/>
  <c r="M2840" i="32"/>
  <c r="M2841" i="32"/>
  <c r="M2842" i="32"/>
  <c r="M2843" i="32"/>
  <c r="M2844" i="32"/>
  <c r="M2845" i="32"/>
  <c r="M2846" i="32"/>
  <c r="M2847" i="32"/>
  <c r="M2848" i="32"/>
  <c r="M2849" i="32"/>
  <c r="M2850" i="32"/>
  <c r="M2851" i="32"/>
  <c r="M2852" i="32"/>
  <c r="M2853" i="32"/>
  <c r="M2854" i="32"/>
  <c r="M2855" i="32"/>
  <c r="M2856" i="32"/>
  <c r="M2857" i="32"/>
  <c r="M2858" i="32"/>
  <c r="M2859" i="32"/>
  <c r="M2860" i="32"/>
  <c r="M2861" i="32"/>
  <c r="M2862" i="32"/>
  <c r="M2863" i="32"/>
  <c r="M2864" i="32"/>
  <c r="M2865" i="32"/>
  <c r="M2866" i="32"/>
  <c r="M2867" i="32"/>
  <c r="M2868" i="32"/>
  <c r="M2869" i="32"/>
  <c r="M2870" i="32"/>
  <c r="M2871" i="32"/>
  <c r="M2872" i="32"/>
  <c r="M2873" i="32"/>
  <c r="M2874" i="32"/>
  <c r="M2875" i="32"/>
  <c r="M2876" i="32"/>
  <c r="M2877" i="32"/>
  <c r="M2878" i="32"/>
  <c r="M2879" i="32"/>
  <c r="M2880" i="32"/>
  <c r="M2881" i="32"/>
  <c r="M2882" i="32"/>
  <c r="M2883" i="32"/>
  <c r="M2884" i="32"/>
  <c r="M2885" i="32"/>
  <c r="M2886" i="32"/>
  <c r="M2887" i="32"/>
  <c r="M2888" i="32"/>
  <c r="M2889" i="32"/>
  <c r="M2891" i="32"/>
  <c r="M2892" i="32"/>
  <c r="M2893" i="32"/>
  <c r="M2894" i="32"/>
  <c r="M2895" i="32"/>
  <c r="M2896" i="32"/>
  <c r="M2897" i="32"/>
  <c r="M2898" i="32"/>
  <c r="M2899" i="32"/>
  <c r="M2900" i="32"/>
  <c r="M2901" i="32"/>
  <c r="M2902" i="32"/>
  <c r="M2903" i="32"/>
  <c r="M2904" i="32"/>
  <c r="M2905" i="32"/>
  <c r="M2906" i="32"/>
  <c r="M2907" i="32"/>
  <c r="M2908" i="32"/>
  <c r="M2909" i="32"/>
  <c r="M2910" i="32"/>
  <c r="M2911" i="32"/>
  <c r="M2912" i="32"/>
  <c r="M2913" i="32"/>
  <c r="M2914" i="32"/>
  <c r="M2915" i="32"/>
  <c r="M2916" i="32"/>
  <c r="M2917" i="32"/>
  <c r="M2918" i="32"/>
  <c r="M2919" i="32"/>
  <c r="M2920" i="32"/>
  <c r="M2921" i="32"/>
  <c r="M2922" i="32"/>
  <c r="M2923" i="32"/>
  <c r="M2924" i="32"/>
  <c r="M2925" i="32"/>
  <c r="M2926" i="32"/>
  <c r="M2927" i="32"/>
  <c r="M2928" i="32"/>
  <c r="M2929" i="32"/>
  <c r="M2930" i="32"/>
  <c r="M2931" i="32"/>
  <c r="M2932" i="32"/>
  <c r="M2933" i="32"/>
  <c r="M2934" i="32"/>
  <c r="M2935" i="32"/>
  <c r="M2936" i="32"/>
  <c r="M2937" i="32"/>
  <c r="M2938" i="32"/>
  <c r="M2939" i="32"/>
  <c r="M2940" i="32"/>
  <c r="M2941" i="32"/>
  <c r="M2942" i="32"/>
  <c r="M2943" i="32"/>
  <c r="M2944" i="32"/>
  <c r="M2945" i="32"/>
  <c r="M2946" i="32"/>
  <c r="M2947" i="32"/>
  <c r="M2948" i="32"/>
  <c r="M2949" i="32"/>
  <c r="M2950" i="32"/>
  <c r="M2951" i="32"/>
  <c r="M2952" i="32"/>
  <c r="M2953" i="32"/>
  <c r="M2954" i="32"/>
  <c r="M2955" i="32"/>
  <c r="M2956" i="32"/>
  <c r="M2957" i="32"/>
  <c r="M2958" i="32"/>
  <c r="M2959" i="32"/>
  <c r="M2960" i="32"/>
  <c r="M2961" i="32"/>
  <c r="M2962" i="32"/>
  <c r="M2963" i="32"/>
  <c r="M2964" i="32"/>
  <c r="M2965" i="32"/>
  <c r="M2966" i="32"/>
  <c r="M2967" i="32"/>
  <c r="M2968" i="32"/>
  <c r="M2969" i="32"/>
  <c r="M2970" i="32"/>
  <c r="M2971" i="32"/>
  <c r="M2972" i="32"/>
  <c r="M2973" i="32"/>
  <c r="M2974" i="32"/>
  <c r="M2975" i="32"/>
  <c r="M2976" i="32"/>
  <c r="M2977" i="32"/>
  <c r="M2978" i="32"/>
  <c r="M2979" i="32"/>
  <c r="M2980" i="32"/>
  <c r="M2981" i="32"/>
  <c r="M2982" i="32"/>
  <c r="M2983" i="32"/>
  <c r="M2984" i="32"/>
  <c r="M2985" i="32"/>
  <c r="M2986" i="32"/>
  <c r="M2987" i="32"/>
  <c r="M2988" i="32"/>
  <c r="M2989" i="32"/>
  <c r="M2990" i="32"/>
  <c r="M2991" i="32"/>
  <c r="M2992" i="32"/>
  <c r="M2993" i="32"/>
  <c r="M2994" i="32"/>
  <c r="M2995" i="32"/>
  <c r="M2996" i="32"/>
  <c r="M2997" i="32"/>
  <c r="M2998" i="32"/>
  <c r="M2999" i="32"/>
  <c r="M3000" i="32"/>
  <c r="M3001" i="32"/>
  <c r="M3002" i="32"/>
  <c r="M3003" i="32"/>
  <c r="M3004" i="32"/>
  <c r="M3005" i="32"/>
  <c r="M3006" i="32"/>
  <c r="M3007" i="32"/>
  <c r="M3008" i="32"/>
  <c r="M3009" i="32"/>
  <c r="M3010" i="32"/>
  <c r="M3011" i="32"/>
  <c r="M3012" i="32"/>
  <c r="M3013" i="32"/>
  <c r="M3014" i="32"/>
  <c r="M3015" i="32"/>
  <c r="M3016" i="32"/>
  <c r="M3017" i="32"/>
  <c r="M3018" i="32"/>
  <c r="M3019" i="32"/>
  <c r="M3020" i="32"/>
  <c r="M3021" i="32"/>
  <c r="M3022" i="32"/>
  <c r="M3023" i="32"/>
  <c r="M3024" i="32"/>
  <c r="M3025" i="32"/>
  <c r="M3026" i="32"/>
  <c r="M3027" i="32"/>
  <c r="M3028" i="32"/>
  <c r="M3029" i="32"/>
  <c r="M3030" i="32"/>
  <c r="M3031" i="32"/>
  <c r="M3032" i="32"/>
  <c r="M3033" i="32"/>
  <c r="M3034" i="32"/>
  <c r="M3035" i="32"/>
  <c r="M3036" i="32"/>
  <c r="M3037" i="32"/>
  <c r="M3038" i="32"/>
  <c r="M3039" i="32"/>
  <c r="M3040" i="32"/>
  <c r="M3041" i="32"/>
  <c r="M3042" i="32"/>
  <c r="M3043" i="32"/>
  <c r="M3044" i="32"/>
  <c r="M3045" i="32"/>
  <c r="M3046" i="32"/>
  <c r="M3047" i="32"/>
  <c r="M3048" i="32"/>
  <c r="M3049" i="32"/>
  <c r="M3050" i="32"/>
  <c r="M3051" i="32"/>
  <c r="M3052" i="32"/>
  <c r="M3053" i="32"/>
  <c r="M3054" i="32"/>
  <c r="M3055" i="32"/>
  <c r="M3056" i="32"/>
  <c r="M4" i="32"/>
  <c r="M5" i="32"/>
  <c r="M6" i="32"/>
  <c r="M7" i="32"/>
  <c r="M8" i="32"/>
  <c r="M9" i="32"/>
  <c r="M10" i="32"/>
  <c r="M11" i="32"/>
  <c r="M12" i="32"/>
  <c r="M13" i="32"/>
  <c r="M3" i="32"/>
  <c r="M3057" i="32"/>
  <c r="M3058" i="32"/>
  <c r="M3059" i="32"/>
  <c r="M3060" i="32"/>
  <c r="M3061" i="32"/>
  <c r="M3062" i="32"/>
  <c r="M3063" i="32"/>
  <c r="M3064" i="32"/>
  <c r="M3065" i="32"/>
  <c r="M3066" i="32"/>
  <c r="M3067" i="32"/>
  <c r="M3068" i="32"/>
  <c r="M3069" i="32"/>
  <c r="M3070" i="32"/>
  <c r="M3071" i="32"/>
  <c r="M3072" i="32"/>
  <c r="M3073" i="32"/>
  <c r="M3074" i="32"/>
  <c r="M3075" i="32"/>
  <c r="M3076" i="32"/>
  <c r="M3077" i="32"/>
  <c r="M3078" i="32"/>
  <c r="M3079" i="32"/>
  <c r="M3080" i="32"/>
  <c r="M3081" i="32"/>
  <c r="M3082" i="32"/>
  <c r="M3083" i="32"/>
  <c r="M3084" i="32"/>
  <c r="BD1" i="32"/>
  <c r="BE1" i="32"/>
  <c r="BF1" i="32"/>
  <c r="BG1" i="32"/>
  <c r="AR1" i="32"/>
  <c r="AS1" i="32"/>
  <c r="AT1" i="32"/>
  <c r="AU1" i="32"/>
  <c r="AV1" i="32"/>
  <c r="AW1" i="32"/>
  <c r="AX1" i="32"/>
  <c r="AY1" i="32"/>
  <c r="AZ1" i="32"/>
  <c r="BA1" i="32"/>
  <c r="BB1" i="32"/>
  <c r="BC1" i="32"/>
  <c r="AQ1" i="32"/>
  <c r="AO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Y1" i="32"/>
  <c r="F1" i="32"/>
  <c r="U1" i="32"/>
  <c r="V1" i="32"/>
  <c r="F13" i="34"/>
  <c r="E12" i="34"/>
  <c r="F12" i="34" s="1"/>
  <c r="F14" i="34" s="1"/>
  <c r="F11" i="34"/>
  <c r="E11" i="34"/>
  <c r="F10" i="34"/>
  <c r="E13" i="34"/>
  <c r="E10" i="34"/>
  <c r="F6" i="34"/>
  <c r="E6" i="34" s="1"/>
  <c r="F4" i="34"/>
  <c r="E5" i="34"/>
  <c r="E7" i="34" s="1"/>
  <c r="F3" i="34"/>
  <c r="E3" i="34" s="1"/>
  <c r="C19" i="34"/>
  <c r="D19" i="34"/>
  <c r="C20" i="34"/>
  <c r="D20" i="34"/>
  <c r="C21" i="34"/>
  <c r="D21" i="34"/>
  <c r="B26" i="1"/>
  <c r="C26" i="1"/>
  <c r="B18" i="34"/>
  <c r="C18" i="34" s="1"/>
  <c r="D18" i="34" s="1"/>
  <c r="S1" i="32"/>
  <c r="T1" i="32"/>
  <c r="G1" i="32"/>
  <c r="H1" i="32"/>
  <c r="I1" i="32"/>
  <c r="J1" i="32"/>
  <c r="K1" i="32"/>
  <c r="L1" i="32"/>
  <c r="M1" i="32"/>
  <c r="N1" i="32"/>
  <c r="O1" i="32"/>
  <c r="P1" i="32"/>
  <c r="Q1" i="32"/>
  <c r="R1" i="32"/>
  <c r="B14" i="23"/>
  <c r="B83" i="1"/>
  <c r="G73" i="9"/>
  <c r="C177" i="7"/>
  <c r="D177" i="7"/>
  <c r="E177" i="7"/>
  <c r="F177" i="7"/>
  <c r="G177" i="7"/>
  <c r="H177" i="7"/>
  <c r="I177" i="7"/>
  <c r="J177" i="7"/>
  <c r="K177" i="7"/>
  <c r="L177" i="7"/>
  <c r="G53" i="9"/>
  <c r="F195" i="7"/>
  <c r="G195" i="7"/>
  <c r="H195" i="7"/>
  <c r="J195" i="7"/>
  <c r="K195" i="7"/>
  <c r="L195" i="7"/>
  <c r="B35" i="28"/>
  <c r="B34" i="28"/>
  <c r="B33" i="28"/>
  <c r="B23" i="28"/>
  <c r="B24" i="28"/>
  <c r="B25" i="28"/>
  <c r="B26" i="28"/>
  <c r="B27" i="28"/>
  <c r="B28" i="28"/>
  <c r="B29" i="28"/>
  <c r="B22" i="28"/>
  <c r="B21" i="28"/>
  <c r="AU198" i="7" l="1"/>
  <c r="AV198" i="7"/>
  <c r="AK198" i="7"/>
  <c r="AG198" i="7"/>
  <c r="AF198" i="7"/>
  <c r="AX198" i="7"/>
  <c r="E14" i="34"/>
  <c r="AW198" i="7"/>
  <c r="AY198" i="7"/>
  <c r="AZ198" i="7"/>
  <c r="BA198" i="7"/>
  <c r="BB198" i="7"/>
  <c r="BC198" i="7"/>
  <c r="BD198" i="7"/>
  <c r="AJ198" i="7"/>
  <c r="AI198" i="7"/>
  <c r="F14" i="2"/>
  <c r="F15" i="2"/>
  <c r="O59" i="2"/>
  <c r="M14" i="2"/>
  <c r="AF59" i="2"/>
  <c r="AH59" i="2"/>
  <c r="AJ59" i="2"/>
  <c r="M15" i="2"/>
  <c r="AG59" i="2"/>
  <c r="AI59" i="2"/>
  <c r="P59" i="2"/>
  <c r="R59" i="2"/>
  <c r="M59" i="2"/>
  <c r="Q59" i="2"/>
  <c r="N59" i="2"/>
  <c r="X59" i="2"/>
  <c r="AE59" i="2"/>
  <c r="V198" i="7"/>
  <c r="AO198" i="7"/>
  <c r="U198" i="7"/>
  <c r="AN198" i="7"/>
  <c r="AA198" i="7"/>
  <c r="AT198" i="7"/>
  <c r="Z198" i="7"/>
  <c r="AS198" i="7"/>
  <c r="AR198" i="7"/>
  <c r="Y198" i="7"/>
  <c r="X198" i="7"/>
  <c r="AQ198" i="7"/>
  <c r="F59" i="2"/>
  <c r="H57" i="9"/>
  <c r="H56" i="9"/>
  <c r="AM214" i="7"/>
  <c r="T214" i="7"/>
  <c r="AE198" i="7"/>
  <c r="AD198" i="7"/>
  <c r="AC198" i="7"/>
  <c r="AB198" i="7"/>
  <c r="B27" i="1"/>
  <c r="E21" i="34"/>
  <c r="F21" i="34" s="1"/>
  <c r="E20" i="34"/>
  <c r="F20" i="34" s="1"/>
  <c r="E19" i="34"/>
  <c r="F19" i="34" s="1"/>
  <c r="D3" i="34"/>
  <c r="D6" i="34"/>
  <c r="C6" i="34" s="1"/>
  <c r="B6" i="34" s="1"/>
  <c r="D5" i="34"/>
  <c r="C5" i="34" s="1"/>
  <c r="B5" i="34" s="1"/>
  <c r="F5" i="34"/>
  <c r="F7" i="34" s="1"/>
  <c r="E18" i="34"/>
  <c r="F18" i="34" s="1"/>
  <c r="D26" i="1"/>
  <c r="C53" i="1"/>
  <c r="B33" i="19"/>
  <c r="O12" i="23"/>
  <c r="O5" i="23"/>
  <c r="O18" i="23"/>
  <c r="O24" i="23"/>
  <c r="O10" i="23"/>
  <c r="F6" i="10"/>
  <c r="I6" i="10"/>
  <c r="F7" i="10"/>
  <c r="F8" i="10"/>
  <c r="F9" i="10"/>
  <c r="F10" i="10"/>
  <c r="F11" i="10"/>
  <c r="F12" i="10"/>
  <c r="I12" i="10"/>
  <c r="F13" i="10"/>
  <c r="F14" i="10"/>
  <c r="F15" i="10"/>
  <c r="I15" i="10"/>
  <c r="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B7" i="10"/>
  <c r="B8" i="10"/>
  <c r="B9" i="10"/>
  <c r="B10" i="10"/>
  <c r="B11" i="10"/>
  <c r="B12" i="10"/>
  <c r="B13" i="10"/>
  <c r="B14" i="10"/>
  <c r="B15" i="10"/>
  <c r="C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8" i="7"/>
  <c r="A44" i="7"/>
  <c r="A50" i="7"/>
  <c r="K21" i="25"/>
  <c r="K9" i="25" s="1"/>
  <c r="K4" i="25"/>
  <c r="K6" i="25"/>
  <c r="K7" i="25"/>
  <c r="K5" i="25" s="1"/>
  <c r="K14" i="17"/>
  <c r="K13" i="17"/>
  <c r="K12" i="17"/>
  <c r="K11" i="17"/>
  <c r="K10" i="17"/>
  <c r="K9" i="17"/>
  <c r="K18" i="17"/>
  <c r="K4" i="17" s="1"/>
  <c r="K5" i="17"/>
  <c r="B31" i="19"/>
  <c r="F1" i="10"/>
  <c r="G1" i="10"/>
  <c r="F2" i="1"/>
  <c r="F2" i="5"/>
  <c r="F2" i="21"/>
  <c r="G2" i="21"/>
  <c r="F2" i="7"/>
  <c r="E103" i="7"/>
  <c r="AI60" i="2" l="1"/>
  <c r="E100" i="7"/>
  <c r="AG60" i="2"/>
  <c r="AX214" i="7"/>
  <c r="AY214" i="7"/>
  <c r="AZ214" i="7"/>
  <c r="BA214" i="7"/>
  <c r="BB214" i="7"/>
  <c r="BC214" i="7"/>
  <c r="BD214" i="7"/>
  <c r="AJ60" i="2"/>
  <c r="AH60" i="2"/>
  <c r="AE60" i="2"/>
  <c r="AF60" i="2"/>
  <c r="AM158" i="7"/>
  <c r="T158" i="7"/>
  <c r="Y214" i="7"/>
  <c r="U214" i="7"/>
  <c r="V214" i="7"/>
  <c r="W214" i="7"/>
  <c r="X214" i="7"/>
  <c r="AO214" i="7"/>
  <c r="AP214" i="7"/>
  <c r="AQ214" i="7"/>
  <c r="AR214" i="7"/>
  <c r="AS214" i="7"/>
  <c r="AT214" i="7"/>
  <c r="AU214" i="7"/>
  <c r="AV214" i="7"/>
  <c r="AW214" i="7"/>
  <c r="AN214" i="7"/>
  <c r="X60" i="2"/>
  <c r="E13" i="7"/>
  <c r="D13" i="7"/>
  <c r="E23" i="7"/>
  <c r="D23" i="7"/>
  <c r="C3" i="34"/>
  <c r="D11" i="34"/>
  <c r="C11" i="34" s="1"/>
  <c r="B11" i="34" s="1"/>
  <c r="D13" i="34"/>
  <c r="C13" i="34" s="1"/>
  <c r="B13" i="34" s="1"/>
  <c r="D12" i="34"/>
  <c r="C12" i="34" s="1"/>
  <c r="B12" i="34" s="1"/>
  <c r="D10" i="34"/>
  <c r="D4" i="34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E26" i="1"/>
  <c r="D53" i="1"/>
  <c r="L4" i="16"/>
  <c r="L18" i="16" s="1"/>
  <c r="O17" i="23"/>
  <c r="O4" i="23"/>
  <c r="O14" i="23"/>
  <c r="O6" i="23"/>
  <c r="O8" i="23"/>
  <c r="O7" i="23"/>
  <c r="O13" i="23"/>
  <c r="K17" i="25"/>
  <c r="K16" i="25"/>
  <c r="K14" i="25"/>
  <c r="K15" i="25"/>
  <c r="K13" i="25"/>
  <c r="K12" i="25"/>
  <c r="K11" i="25"/>
  <c r="K10" i="25"/>
  <c r="K8" i="25"/>
  <c r="B36" i="19"/>
  <c r="B35" i="19"/>
  <c r="B34" i="19"/>
  <c r="B32" i="19"/>
  <c r="B41" i="19"/>
  <c r="B40" i="19"/>
  <c r="K7" i="17"/>
  <c r="K8" i="17"/>
  <c r="K6" i="17"/>
  <c r="Q16" i="15"/>
  <c r="Q15" i="15"/>
  <c r="Q11" i="15"/>
  <c r="Q10" i="15"/>
  <c r="I40" i="7" s="1"/>
  <c r="Q9" i="15"/>
  <c r="Q8" i="15"/>
  <c r="Q7" i="15"/>
  <c r="Q6" i="15"/>
  <c r="Q5" i="15"/>
  <c r="J29" i="13" l="1"/>
  <c r="K29" i="13" s="1"/>
  <c r="L10" i="16"/>
  <c r="L13" i="16"/>
  <c r="L14" i="16"/>
  <c r="L23" i="16" s="1"/>
  <c r="L24" i="16"/>
  <c r="L17" i="16"/>
  <c r="L12" i="16"/>
  <c r="L7" i="16"/>
  <c r="L6" i="16"/>
  <c r="L16" i="16"/>
  <c r="L19" i="16"/>
  <c r="L5" i="16"/>
  <c r="L15" i="16"/>
  <c r="L11" i="16"/>
  <c r="L8" i="16"/>
  <c r="L9" i="16"/>
  <c r="AF158" i="7"/>
  <c r="AG158" i="7"/>
  <c r="AH158" i="7"/>
  <c r="AI158" i="7"/>
  <c r="AJ158" i="7"/>
  <c r="AK158" i="7"/>
  <c r="BA158" i="7"/>
  <c r="BB158" i="7"/>
  <c r="BC158" i="7"/>
  <c r="BD158" i="7"/>
  <c r="AX158" i="7"/>
  <c r="AY158" i="7"/>
  <c r="AZ158" i="7"/>
  <c r="Z158" i="7"/>
  <c r="AA158" i="7"/>
  <c r="AB158" i="7"/>
  <c r="AC158" i="7"/>
  <c r="AD158" i="7"/>
  <c r="AE158" i="7"/>
  <c r="Y158" i="7"/>
  <c r="U158" i="7"/>
  <c r="V158" i="7"/>
  <c r="X158" i="7"/>
  <c r="AO158" i="7"/>
  <c r="AQ158" i="7"/>
  <c r="AR158" i="7"/>
  <c r="AS158" i="7"/>
  <c r="AT158" i="7"/>
  <c r="AU158" i="7"/>
  <c r="AV158" i="7"/>
  <c r="AW158" i="7"/>
  <c r="AN158" i="7"/>
  <c r="C4" i="34"/>
  <c r="B4" i="34" s="1"/>
  <c r="D7" i="34"/>
  <c r="D14" i="34"/>
  <c r="C10" i="34"/>
  <c r="B3" i="34"/>
  <c r="F26" i="1"/>
  <c r="E53" i="1"/>
  <c r="B19" i="23"/>
  <c r="O15" i="23" s="1"/>
  <c r="C7" i="34" l="1"/>
  <c r="B7" i="34"/>
  <c r="E14" i="7"/>
  <c r="D102" i="7"/>
  <c r="E16" i="7"/>
  <c r="D16" i="7"/>
  <c r="E20" i="7"/>
  <c r="D20" i="7"/>
  <c r="E26" i="7"/>
  <c r="D26" i="7"/>
  <c r="E24" i="7"/>
  <c r="D24" i="7"/>
  <c r="E21" i="7"/>
  <c r="D21" i="7"/>
  <c r="E28" i="7"/>
  <c r="D28" i="7"/>
  <c r="E32" i="7"/>
  <c r="E195" i="7" s="1"/>
  <c r="D32" i="7"/>
  <c r="E36" i="7"/>
  <c r="D36" i="7"/>
  <c r="E35" i="7"/>
  <c r="D35" i="7"/>
  <c r="E33" i="7"/>
  <c r="E197" i="7" s="1"/>
  <c r="D33" i="7"/>
  <c r="E31" i="7"/>
  <c r="D31" i="7"/>
  <c r="E9" i="7"/>
  <c r="D9" i="7"/>
  <c r="E8" i="7"/>
  <c r="D8" i="7"/>
  <c r="C14" i="34"/>
  <c r="B10" i="34"/>
  <c r="B14" i="34" s="1"/>
  <c r="G26" i="1"/>
  <c r="F53" i="1"/>
  <c r="K4" i="14"/>
  <c r="B5" i="13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C91" i="1"/>
  <c r="D91" i="1"/>
  <c r="E91" i="1"/>
  <c r="G91" i="1"/>
  <c r="H91" i="1"/>
  <c r="I91" i="1"/>
  <c r="J91" i="1"/>
  <c r="K91" i="1"/>
  <c r="L91" i="1"/>
  <c r="M91" i="1"/>
  <c r="N91" i="1"/>
  <c r="O91" i="1"/>
  <c r="P91" i="1"/>
  <c r="Q91" i="1"/>
  <c r="C92" i="1"/>
  <c r="D92" i="1"/>
  <c r="E92" i="1"/>
  <c r="G92" i="1"/>
  <c r="H92" i="1"/>
  <c r="I92" i="1"/>
  <c r="J92" i="1"/>
  <c r="K92" i="1"/>
  <c r="L92" i="1"/>
  <c r="M92" i="1"/>
  <c r="N92" i="1"/>
  <c r="O92" i="1"/>
  <c r="P92" i="1"/>
  <c r="Q92" i="1"/>
  <c r="C93" i="1"/>
  <c r="D93" i="1"/>
  <c r="E93" i="1"/>
  <c r="G93" i="1"/>
  <c r="H93" i="1"/>
  <c r="I93" i="1"/>
  <c r="J93" i="1"/>
  <c r="K93" i="1"/>
  <c r="L93" i="1"/>
  <c r="M93" i="1"/>
  <c r="N93" i="1"/>
  <c r="O93" i="1"/>
  <c r="P93" i="1"/>
  <c r="Q93" i="1"/>
  <c r="B93" i="1"/>
  <c r="B92" i="1"/>
  <c r="B91" i="1"/>
  <c r="B90" i="1"/>
  <c r="B89" i="1"/>
  <c r="B88" i="1"/>
  <c r="B86" i="1"/>
  <c r="B85" i="1"/>
  <c r="B82" i="1"/>
  <c r="J15" i="27"/>
  <c r="J16" i="27"/>
  <c r="J17" i="27"/>
  <c r="J18" i="27"/>
  <c r="J19" i="27"/>
  <c r="J20" i="27"/>
  <c r="J14" i="27"/>
  <c r="J10" i="27"/>
  <c r="J9" i="27"/>
  <c r="J8" i="27"/>
  <c r="J7" i="27"/>
  <c r="J6" i="27"/>
  <c r="J5" i="27"/>
  <c r="J4" i="27"/>
  <c r="B8" i="27"/>
  <c r="C11" i="7"/>
  <c r="B11" i="7"/>
  <c r="I84" i="7"/>
  <c r="I83" i="7"/>
  <c r="I81" i="7"/>
  <c r="I79" i="7"/>
  <c r="I74" i="7"/>
  <c r="I73" i="7"/>
  <c r="I72" i="7"/>
  <c r="I64" i="7"/>
  <c r="I63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8" i="7"/>
  <c r="J128" i="7"/>
  <c r="K128" i="7"/>
  <c r="I112" i="7"/>
  <c r="J112" i="7"/>
  <c r="I96" i="7"/>
  <c r="J96" i="7"/>
  <c r="K96" i="7"/>
  <c r="L96" i="7"/>
  <c r="D14" i="7" l="1"/>
  <c r="D160" i="7" s="1"/>
  <c r="K26" i="14"/>
  <c r="D113" i="7" s="1"/>
  <c r="D206" i="7" s="1"/>
  <c r="K18" i="14"/>
  <c r="D40" i="7" s="1"/>
  <c r="D153" i="7" s="1"/>
  <c r="K5" i="14"/>
  <c r="I195" i="7"/>
  <c r="E10" i="7"/>
  <c r="E154" i="7" s="1"/>
  <c r="D10" i="7"/>
  <c r="H26" i="1"/>
  <c r="G53" i="1"/>
  <c r="E160" i="7"/>
  <c r="K25" i="14"/>
  <c r="D116" i="7" s="1"/>
  <c r="D218" i="7" s="1"/>
  <c r="K17" i="14"/>
  <c r="D63" i="7" s="1"/>
  <c r="D195" i="7" s="1"/>
  <c r="K19" i="14"/>
  <c r="D46" i="7"/>
  <c r="D215" i="7" s="1"/>
  <c r="K16" i="14"/>
  <c r="D198" i="7" s="1"/>
  <c r="K13" i="14"/>
  <c r="K12" i="14"/>
  <c r="D62" i="7" s="1"/>
  <c r="D193" i="7" s="1"/>
  <c r="K11" i="14"/>
  <c r="D58" i="7" s="1"/>
  <c r="D187" i="7" s="1"/>
  <c r="K10" i="14"/>
  <c r="D50" i="7" s="1"/>
  <c r="D169" i="7" s="1"/>
  <c r="K14" i="14"/>
  <c r="D57" i="7" s="1"/>
  <c r="D186" i="7" s="1"/>
  <c r="K9" i="14"/>
  <c r="D44" i="7" s="1"/>
  <c r="D158" i="7" s="1"/>
  <c r="K20" i="14"/>
  <c r="D41" i="7" s="1"/>
  <c r="K15" i="14"/>
  <c r="K8" i="14"/>
  <c r="K7" i="14"/>
  <c r="K6" i="14"/>
  <c r="D55" i="7" s="1"/>
  <c r="D184" i="7" s="1"/>
  <c r="C205" i="7"/>
  <c r="D205" i="7"/>
  <c r="E205" i="7"/>
  <c r="G205" i="7"/>
  <c r="H205" i="7"/>
  <c r="I205" i="7"/>
  <c r="J205" i="7"/>
  <c r="K205" i="7"/>
  <c r="L205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E217" i="7"/>
  <c r="G217" i="7"/>
  <c r="H217" i="7"/>
  <c r="I217" i="7"/>
  <c r="J217" i="7"/>
  <c r="K217" i="7"/>
  <c r="L217" i="7"/>
  <c r="C218" i="7"/>
  <c r="E218" i="7"/>
  <c r="G218" i="7"/>
  <c r="H218" i="7"/>
  <c r="I218" i="7"/>
  <c r="J218" i="7"/>
  <c r="K218" i="7"/>
  <c r="L218" i="7"/>
  <c r="C219" i="7"/>
  <c r="D219" i="7"/>
  <c r="E219" i="7"/>
  <c r="G219" i="7"/>
  <c r="H219" i="7"/>
  <c r="I219" i="7"/>
  <c r="J219" i="7"/>
  <c r="K219" i="7"/>
  <c r="L219" i="7"/>
  <c r="C220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C223" i="7"/>
  <c r="D223" i="7"/>
  <c r="E223" i="7"/>
  <c r="G223" i="7"/>
  <c r="H223" i="7"/>
  <c r="I223" i="7"/>
  <c r="J223" i="7"/>
  <c r="K223" i="7"/>
  <c r="L223" i="7"/>
  <c r="D224" i="7"/>
  <c r="E224" i="7"/>
  <c r="G224" i="7"/>
  <c r="H224" i="7"/>
  <c r="I224" i="7"/>
  <c r="J224" i="7"/>
  <c r="K224" i="7"/>
  <c r="L224" i="7"/>
  <c r="D225" i="7"/>
  <c r="E225" i="7"/>
  <c r="G225" i="7"/>
  <c r="H225" i="7"/>
  <c r="I225" i="7"/>
  <c r="J225" i="7"/>
  <c r="K225" i="7"/>
  <c r="L225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C228" i="7"/>
  <c r="D228" i="7"/>
  <c r="E228" i="7"/>
  <c r="G228" i="7"/>
  <c r="H228" i="7"/>
  <c r="I228" i="7"/>
  <c r="J228" i="7"/>
  <c r="K228" i="7"/>
  <c r="L228" i="7"/>
  <c r="D229" i="7"/>
  <c r="E229" i="7"/>
  <c r="G229" i="7"/>
  <c r="H229" i="7"/>
  <c r="I229" i="7"/>
  <c r="J229" i="7"/>
  <c r="K229" i="7"/>
  <c r="L229" i="7"/>
  <c r="C231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C233" i="7"/>
  <c r="D233" i="7"/>
  <c r="E233" i="7"/>
  <c r="G233" i="7"/>
  <c r="H233" i="7"/>
  <c r="I233" i="7"/>
  <c r="J233" i="7"/>
  <c r="K233" i="7"/>
  <c r="L233" i="7"/>
  <c r="D234" i="7"/>
  <c r="E234" i="7"/>
  <c r="G234" i="7"/>
  <c r="H234" i="7"/>
  <c r="I234" i="7"/>
  <c r="J234" i="7"/>
  <c r="K234" i="7"/>
  <c r="L234" i="7"/>
  <c r="C235" i="7"/>
  <c r="D235" i="7"/>
  <c r="E235" i="7"/>
  <c r="G235" i="7"/>
  <c r="H235" i="7"/>
  <c r="I235" i="7"/>
  <c r="J235" i="7"/>
  <c r="K235" i="7"/>
  <c r="L235" i="7"/>
  <c r="C236" i="7"/>
  <c r="E236" i="7"/>
  <c r="G236" i="7"/>
  <c r="H236" i="7"/>
  <c r="I236" i="7"/>
  <c r="J236" i="7"/>
  <c r="K236" i="7"/>
  <c r="L236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40" i="7"/>
  <c r="E240" i="7"/>
  <c r="G240" i="7"/>
  <c r="H240" i="7"/>
  <c r="I240" i="7"/>
  <c r="J240" i="7"/>
  <c r="K240" i="7"/>
  <c r="L240" i="7"/>
  <c r="D243" i="7"/>
  <c r="E243" i="7"/>
  <c r="G243" i="7"/>
  <c r="H243" i="7"/>
  <c r="I243" i="7"/>
  <c r="J243" i="7"/>
  <c r="K243" i="7"/>
  <c r="L243" i="7"/>
  <c r="C244" i="7"/>
  <c r="D244" i="7"/>
  <c r="E244" i="7"/>
  <c r="G244" i="7"/>
  <c r="H244" i="7"/>
  <c r="I244" i="7"/>
  <c r="J244" i="7"/>
  <c r="K244" i="7"/>
  <c r="L244" i="7"/>
  <c r="D245" i="7"/>
  <c r="E245" i="7"/>
  <c r="G245" i="7"/>
  <c r="H245" i="7"/>
  <c r="I245" i="7"/>
  <c r="J245" i="7"/>
  <c r="K245" i="7"/>
  <c r="L245" i="7"/>
  <c r="B245" i="7"/>
  <c r="B244" i="7"/>
  <c r="B243" i="7"/>
  <c r="B240" i="7"/>
  <c r="B238" i="7"/>
  <c r="B237" i="7"/>
  <c r="B236" i="7"/>
  <c r="B235" i="7"/>
  <c r="B234" i="7"/>
  <c r="B232" i="7"/>
  <c r="B231" i="7"/>
  <c r="B229" i="7"/>
  <c r="B228" i="7"/>
  <c r="B227" i="7"/>
  <c r="B223" i="7"/>
  <c r="B222" i="7"/>
  <c r="B221" i="7"/>
  <c r="B220" i="7"/>
  <c r="B218" i="7"/>
  <c r="B217" i="7"/>
  <c r="B216" i="7"/>
  <c r="B215" i="7"/>
  <c r="B213" i="7"/>
  <c r="B212" i="7"/>
  <c r="B211" i="7"/>
  <c r="B210" i="7"/>
  <c r="B208" i="7"/>
  <c r="B207" i="7"/>
  <c r="B206" i="7"/>
  <c r="B205" i="7"/>
  <c r="D152" i="7"/>
  <c r="E152" i="7"/>
  <c r="G152" i="7"/>
  <c r="H152" i="7"/>
  <c r="I152" i="7"/>
  <c r="J152" i="7"/>
  <c r="K152" i="7"/>
  <c r="L152" i="7"/>
  <c r="E153" i="7"/>
  <c r="G153" i="7"/>
  <c r="H153" i="7"/>
  <c r="I153" i="7"/>
  <c r="J153" i="7"/>
  <c r="K153" i="7"/>
  <c r="L153" i="7"/>
  <c r="G154" i="7"/>
  <c r="H154" i="7"/>
  <c r="I154" i="7"/>
  <c r="J154" i="7"/>
  <c r="K154" i="7"/>
  <c r="L154" i="7"/>
  <c r="C155" i="7"/>
  <c r="D155" i="7"/>
  <c r="E155" i="7"/>
  <c r="G155" i="7"/>
  <c r="H155" i="7"/>
  <c r="I155" i="7"/>
  <c r="J155" i="7"/>
  <c r="K155" i="7"/>
  <c r="L155" i="7"/>
  <c r="C156" i="7"/>
  <c r="D156" i="7"/>
  <c r="E156" i="7"/>
  <c r="G156" i="7"/>
  <c r="H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9" i="7"/>
  <c r="D159" i="7"/>
  <c r="E159" i="7"/>
  <c r="G159" i="7"/>
  <c r="H159" i="7"/>
  <c r="I159" i="7"/>
  <c r="J159" i="7"/>
  <c r="K159" i="7"/>
  <c r="L159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4" i="7"/>
  <c r="D164" i="7"/>
  <c r="E164" i="7"/>
  <c r="G164" i="7"/>
  <c r="H164" i="7"/>
  <c r="I164" i="7"/>
  <c r="J164" i="7"/>
  <c r="K164" i="7"/>
  <c r="L164" i="7"/>
  <c r="C165" i="7"/>
  <c r="D165" i="7"/>
  <c r="E165" i="7"/>
  <c r="G165" i="7"/>
  <c r="H165" i="7"/>
  <c r="I165" i="7"/>
  <c r="J165" i="7"/>
  <c r="K165" i="7"/>
  <c r="L165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C168" i="7"/>
  <c r="D168" i="7"/>
  <c r="E168" i="7"/>
  <c r="G168" i="7"/>
  <c r="H168" i="7"/>
  <c r="I168" i="7"/>
  <c r="J168" i="7"/>
  <c r="K168" i="7"/>
  <c r="L168" i="7"/>
  <c r="C170" i="7"/>
  <c r="D170" i="7"/>
  <c r="E170" i="7"/>
  <c r="G170" i="7"/>
  <c r="H170" i="7"/>
  <c r="I170" i="7"/>
  <c r="J170" i="7"/>
  <c r="K170" i="7"/>
  <c r="L170" i="7"/>
  <c r="C171" i="7"/>
  <c r="D171" i="7"/>
  <c r="E171" i="7"/>
  <c r="G171" i="7"/>
  <c r="H171" i="7"/>
  <c r="I171" i="7"/>
  <c r="J171" i="7"/>
  <c r="K171" i="7"/>
  <c r="L171" i="7"/>
  <c r="D172" i="7"/>
  <c r="E172" i="7"/>
  <c r="G172" i="7"/>
  <c r="H172" i="7"/>
  <c r="I172" i="7"/>
  <c r="J172" i="7"/>
  <c r="K172" i="7"/>
  <c r="L172" i="7"/>
  <c r="D173" i="7"/>
  <c r="E173" i="7"/>
  <c r="G173" i="7"/>
  <c r="H173" i="7"/>
  <c r="J173" i="7"/>
  <c r="K173" i="7"/>
  <c r="L173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D183" i="7"/>
  <c r="E183" i="7"/>
  <c r="G183" i="7"/>
  <c r="H183" i="7"/>
  <c r="I183" i="7"/>
  <c r="J183" i="7"/>
  <c r="K183" i="7"/>
  <c r="L183" i="7"/>
  <c r="C184" i="7"/>
  <c r="E184" i="7"/>
  <c r="G184" i="7"/>
  <c r="H184" i="7"/>
  <c r="I184" i="7"/>
  <c r="J184" i="7"/>
  <c r="K184" i="7"/>
  <c r="L184" i="7"/>
  <c r="D185" i="7"/>
  <c r="E185" i="7"/>
  <c r="G185" i="7"/>
  <c r="H185" i="7"/>
  <c r="I185" i="7"/>
  <c r="J185" i="7"/>
  <c r="K185" i="7"/>
  <c r="L185" i="7"/>
  <c r="C186" i="7"/>
  <c r="E186" i="7"/>
  <c r="G186" i="7"/>
  <c r="H186" i="7"/>
  <c r="I186" i="7"/>
  <c r="J186" i="7"/>
  <c r="K186" i="7"/>
  <c r="L186" i="7"/>
  <c r="C187" i="7"/>
  <c r="E187" i="7"/>
  <c r="G187" i="7"/>
  <c r="H187" i="7"/>
  <c r="I187" i="7"/>
  <c r="J187" i="7"/>
  <c r="K187" i="7"/>
  <c r="L187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C191" i="7"/>
  <c r="D191" i="7"/>
  <c r="E191" i="7"/>
  <c r="G191" i="7"/>
  <c r="H191" i="7"/>
  <c r="I191" i="7"/>
  <c r="J191" i="7"/>
  <c r="K191" i="7"/>
  <c r="L191" i="7"/>
  <c r="C192" i="7"/>
  <c r="D192" i="7"/>
  <c r="E192" i="7"/>
  <c r="G192" i="7"/>
  <c r="H192" i="7"/>
  <c r="I192" i="7"/>
  <c r="J192" i="7"/>
  <c r="K192" i="7"/>
  <c r="L192" i="7"/>
  <c r="C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9" i="7"/>
  <c r="E199" i="7"/>
  <c r="G199" i="7"/>
  <c r="H199" i="7"/>
  <c r="I199" i="7"/>
  <c r="J199" i="7"/>
  <c r="K199" i="7"/>
  <c r="L199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D202" i="7"/>
  <c r="E202" i="7"/>
  <c r="G202" i="7"/>
  <c r="H202" i="7"/>
  <c r="I202" i="7"/>
  <c r="J202" i="7"/>
  <c r="K202" i="7"/>
  <c r="L202" i="7"/>
  <c r="B201" i="7"/>
  <c r="A68" i="7"/>
  <c r="B200" i="7"/>
  <c r="B193" i="7"/>
  <c r="B192" i="7"/>
  <c r="B191" i="7"/>
  <c r="B187" i="7"/>
  <c r="B186" i="7"/>
  <c r="B184" i="7"/>
  <c r="B182" i="7"/>
  <c r="B178" i="7"/>
  <c r="B171" i="7"/>
  <c r="B170" i="7"/>
  <c r="B168" i="7"/>
  <c r="B167" i="7"/>
  <c r="B166" i="7"/>
  <c r="B165" i="7"/>
  <c r="B164" i="7"/>
  <c r="B162" i="7"/>
  <c r="B161" i="7"/>
  <c r="B159" i="7"/>
  <c r="A243" i="7"/>
  <c r="A244" i="7"/>
  <c r="A245" i="7"/>
  <c r="A237" i="7"/>
  <c r="A238" i="7"/>
  <c r="A239" i="7"/>
  <c r="A240" i="7"/>
  <c r="A241" i="7"/>
  <c r="A242" i="7"/>
  <c r="A206" i="7"/>
  <c r="A19" i="2" s="1"/>
  <c r="A207" i="7"/>
  <c r="A20" i="2" s="1"/>
  <c r="A208" i="7"/>
  <c r="A21" i="2" s="1"/>
  <c r="A209" i="7"/>
  <c r="A22" i="2" s="1"/>
  <c r="A210" i="7"/>
  <c r="A23" i="2" s="1"/>
  <c r="A211" i="7"/>
  <c r="A24" i="2" s="1"/>
  <c r="A212" i="7"/>
  <c r="A25" i="2" s="1"/>
  <c r="A213" i="7"/>
  <c r="A26" i="2" s="1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05" i="7"/>
  <c r="A202" i="7"/>
  <c r="AM202" i="7" s="1"/>
  <c r="A201" i="7"/>
  <c r="AM201" i="7" s="1"/>
  <c r="A174" i="7"/>
  <c r="AM174" i="7" s="1"/>
  <c r="A175" i="7"/>
  <c r="AM175" i="7" s="1"/>
  <c r="A176" i="7"/>
  <c r="AM176" i="7" s="1"/>
  <c r="A177" i="7"/>
  <c r="AM177" i="7" s="1"/>
  <c r="A178" i="7"/>
  <c r="AM178" i="7" s="1"/>
  <c r="A179" i="7"/>
  <c r="AM179" i="7" s="1"/>
  <c r="A180" i="7"/>
  <c r="AM180" i="7" s="1"/>
  <c r="A181" i="7"/>
  <c r="AM181" i="7" s="1"/>
  <c r="A182" i="7"/>
  <c r="AM182" i="7" s="1"/>
  <c r="A183" i="7"/>
  <c r="AM183" i="7" s="1"/>
  <c r="A184" i="7"/>
  <c r="AM184" i="7" s="1"/>
  <c r="A185" i="7"/>
  <c r="AM185" i="7" s="1"/>
  <c r="A186" i="7"/>
  <c r="AM186" i="7" s="1"/>
  <c r="A187" i="7"/>
  <c r="AM187" i="7" s="1"/>
  <c r="A188" i="7"/>
  <c r="AM188" i="7" s="1"/>
  <c r="A189" i="7"/>
  <c r="AM189" i="7" s="1"/>
  <c r="A190" i="7"/>
  <c r="AM190" i="7" s="1"/>
  <c r="A191" i="7"/>
  <c r="AM191" i="7" s="1"/>
  <c r="A192" i="7"/>
  <c r="AM192" i="7" s="1"/>
  <c r="A193" i="7"/>
  <c r="AM193" i="7" s="1"/>
  <c r="A194" i="7"/>
  <c r="AM194" i="7" s="1"/>
  <c r="A195" i="7"/>
  <c r="AM195" i="7" s="1"/>
  <c r="A196" i="7"/>
  <c r="AM196" i="7" s="1"/>
  <c r="A197" i="7"/>
  <c r="AM197" i="7" s="1"/>
  <c r="A199" i="7"/>
  <c r="AM199" i="7" s="1"/>
  <c r="A200" i="7"/>
  <c r="AM200" i="7" s="1"/>
  <c r="A173" i="7"/>
  <c r="AM173" i="7" s="1"/>
  <c r="A172" i="7"/>
  <c r="AM172" i="7" s="1"/>
  <c r="A171" i="7"/>
  <c r="AM171" i="7" s="1"/>
  <c r="A170" i="7"/>
  <c r="AM170" i="7" s="1"/>
  <c r="A169" i="7"/>
  <c r="AM169" i="7" s="1"/>
  <c r="A168" i="7"/>
  <c r="AM168" i="7" s="1"/>
  <c r="A167" i="7"/>
  <c r="AM167" i="7" s="1"/>
  <c r="A166" i="7"/>
  <c r="AM166" i="7" s="1"/>
  <c r="A165" i="7"/>
  <c r="AM165" i="7" s="1"/>
  <c r="A164" i="7"/>
  <c r="AM164" i="7" s="1"/>
  <c r="A162" i="7"/>
  <c r="AM162" i="7" s="1"/>
  <c r="A163" i="7"/>
  <c r="AM163" i="7" s="1"/>
  <c r="A160" i="7"/>
  <c r="AM160" i="7" s="1"/>
  <c r="A161" i="7"/>
  <c r="AM161" i="7" s="1"/>
  <c r="A159" i="7"/>
  <c r="AM159" i="7" s="1"/>
  <c r="A157" i="7"/>
  <c r="AM157" i="7" s="1"/>
  <c r="A153" i="7"/>
  <c r="AM153" i="7" s="1"/>
  <c r="A154" i="7"/>
  <c r="AM154" i="7" s="1"/>
  <c r="A155" i="7"/>
  <c r="AM155" i="7" s="1"/>
  <c r="A156" i="7"/>
  <c r="AM156" i="7" s="1"/>
  <c r="A152" i="7"/>
  <c r="B157" i="7"/>
  <c r="B128" i="7"/>
  <c r="C128" i="7"/>
  <c r="D128" i="7"/>
  <c r="E128" i="7"/>
  <c r="G128" i="7"/>
  <c r="H128" i="7"/>
  <c r="L128" i="7"/>
  <c r="A128" i="7"/>
  <c r="A135" i="7"/>
  <c r="A132" i="7"/>
  <c r="A131" i="7"/>
  <c r="A130" i="7"/>
  <c r="A129" i="7"/>
  <c r="A140" i="7"/>
  <c r="A139" i="7"/>
  <c r="A134" i="7"/>
  <c r="A133" i="7"/>
  <c r="A138" i="7"/>
  <c r="A137" i="7"/>
  <c r="A136" i="7"/>
  <c r="B112" i="7"/>
  <c r="C112" i="7"/>
  <c r="D112" i="7"/>
  <c r="E112" i="7"/>
  <c r="G112" i="7"/>
  <c r="H112" i="7"/>
  <c r="K112" i="7"/>
  <c r="L112" i="7"/>
  <c r="A112" i="7"/>
  <c r="B96" i="7"/>
  <c r="C96" i="7"/>
  <c r="D96" i="7"/>
  <c r="E96" i="7"/>
  <c r="G96" i="7"/>
  <c r="H96" i="7"/>
  <c r="A96" i="7"/>
  <c r="A85" i="7"/>
  <c r="A76" i="7"/>
  <c r="B8" i="24"/>
  <c r="I10" i="24"/>
  <c r="I6" i="24"/>
  <c r="I7" i="24"/>
  <c r="I8" i="24"/>
  <c r="I9" i="24"/>
  <c r="I5" i="24"/>
  <c r="G3" i="24"/>
  <c r="G4" i="24" s="1"/>
  <c r="B4" i="24" s="1"/>
  <c r="A66" i="7"/>
  <c r="B9" i="15"/>
  <c r="B10" i="15"/>
  <c r="B3" i="15"/>
  <c r="B4" i="15"/>
  <c r="B8" i="15"/>
  <c r="B5" i="15"/>
  <c r="B5" i="23"/>
  <c r="O20" i="23"/>
  <c r="B9" i="23"/>
  <c r="O19" i="23"/>
  <c r="O9" i="23"/>
  <c r="I4" i="24"/>
  <c r="D154" i="7" l="1"/>
  <c r="AP154" i="7" s="1"/>
  <c r="AX153" i="7"/>
  <c r="AX200" i="7"/>
  <c r="AX193" i="7"/>
  <c r="AX170" i="7"/>
  <c r="W158" i="7"/>
  <c r="AP158" i="7"/>
  <c r="K24" i="14"/>
  <c r="D118" i="7" s="1"/>
  <c r="D236" i="7" s="1"/>
  <c r="D197" i="7"/>
  <c r="AP197" i="7" s="1"/>
  <c r="AP198" i="7"/>
  <c r="W198" i="7"/>
  <c r="D60" i="7"/>
  <c r="D189" i="7" s="1"/>
  <c r="AP189" i="7" s="1"/>
  <c r="AX165" i="7"/>
  <c r="AX186" i="7"/>
  <c r="AN157" i="7"/>
  <c r="AX191" i="7"/>
  <c r="AX184" i="7"/>
  <c r="AX162" i="7"/>
  <c r="AX202" i="7"/>
  <c r="AX199" i="7"/>
  <c r="AX192" i="7"/>
  <c r="AX178" i="7"/>
  <c r="AY195" i="7"/>
  <c r="AZ195" i="7"/>
  <c r="BA195" i="7"/>
  <c r="BB195" i="7"/>
  <c r="BC195" i="7"/>
  <c r="BD195" i="7"/>
  <c r="AX195" i="7"/>
  <c r="BA182" i="7"/>
  <c r="BB182" i="7"/>
  <c r="BC182" i="7"/>
  <c r="BD182" i="7"/>
  <c r="AY182" i="7"/>
  <c r="AZ182" i="7"/>
  <c r="AY154" i="7"/>
  <c r="AZ154" i="7"/>
  <c r="BA154" i="7"/>
  <c r="BB154" i="7"/>
  <c r="BC154" i="7"/>
  <c r="BD154" i="7"/>
  <c r="AY181" i="7"/>
  <c r="AZ181" i="7"/>
  <c r="BA181" i="7"/>
  <c r="BB181" i="7"/>
  <c r="BC181" i="7"/>
  <c r="BD181" i="7"/>
  <c r="AZ153" i="7"/>
  <c r="BA153" i="7"/>
  <c r="BB153" i="7"/>
  <c r="BC153" i="7"/>
  <c r="BD153" i="7"/>
  <c r="AY153" i="7"/>
  <c r="BC192" i="7"/>
  <c r="BD192" i="7"/>
  <c r="AY192" i="7"/>
  <c r="AZ192" i="7"/>
  <c r="BA192" i="7"/>
  <c r="BB192" i="7"/>
  <c r="BC180" i="7"/>
  <c r="BD180" i="7"/>
  <c r="AX180" i="7"/>
  <c r="AY180" i="7"/>
  <c r="AZ180" i="7"/>
  <c r="BA180" i="7"/>
  <c r="BB180" i="7"/>
  <c r="AY157" i="7"/>
  <c r="AZ157" i="7"/>
  <c r="BA157" i="7"/>
  <c r="BB157" i="7"/>
  <c r="BC157" i="7"/>
  <c r="BD157" i="7"/>
  <c r="BA170" i="7"/>
  <c r="BB170" i="7"/>
  <c r="BC170" i="7"/>
  <c r="BD170" i="7"/>
  <c r="AY170" i="7"/>
  <c r="AZ170" i="7"/>
  <c r="AY191" i="7"/>
  <c r="AZ191" i="7"/>
  <c r="BA191" i="7"/>
  <c r="BB191" i="7"/>
  <c r="BC191" i="7"/>
  <c r="BD191" i="7"/>
  <c r="AY179" i="7"/>
  <c r="AZ179" i="7"/>
  <c r="BA179" i="7"/>
  <c r="BB179" i="7"/>
  <c r="BC179" i="7"/>
  <c r="BD179" i="7"/>
  <c r="AX185" i="7"/>
  <c r="AX182" i="7"/>
  <c r="AD53" i="2"/>
  <c r="L53" i="2"/>
  <c r="L45" i="2"/>
  <c r="AD45" i="2"/>
  <c r="AD37" i="2"/>
  <c r="L37" i="2"/>
  <c r="L21" i="2"/>
  <c r="L25" i="2"/>
  <c r="AD25" i="2"/>
  <c r="AX173" i="7"/>
  <c r="AX160" i="7"/>
  <c r="AX156" i="7"/>
  <c r="L41" i="2"/>
  <c r="L34" i="2"/>
  <c r="AD30" i="2"/>
  <c r="L30" i="2"/>
  <c r="L18" i="2"/>
  <c r="AY171" i="7"/>
  <c r="AZ171" i="7"/>
  <c r="BA171" i="7"/>
  <c r="BB171" i="7"/>
  <c r="BC171" i="7"/>
  <c r="BD171" i="7"/>
  <c r="AD49" i="2"/>
  <c r="L49" i="2"/>
  <c r="BD161" i="7"/>
  <c r="AY161" i="7"/>
  <c r="AZ161" i="7"/>
  <c r="BA161" i="7"/>
  <c r="BB161" i="7"/>
  <c r="BC161" i="7"/>
  <c r="AX188" i="7"/>
  <c r="AY188" i="7"/>
  <c r="AZ188" i="7"/>
  <c r="BA188" i="7"/>
  <c r="BB188" i="7"/>
  <c r="BC188" i="7"/>
  <c r="BD188" i="7"/>
  <c r="AX190" i="7"/>
  <c r="AD46" i="2"/>
  <c r="L46" i="2"/>
  <c r="AZ189" i="7"/>
  <c r="BA189" i="7"/>
  <c r="BB189" i="7"/>
  <c r="BC189" i="7"/>
  <c r="BD189" i="7"/>
  <c r="AY189" i="7"/>
  <c r="BB163" i="7"/>
  <c r="BC163" i="7"/>
  <c r="BD163" i="7"/>
  <c r="AX163" i="7"/>
  <c r="AY163" i="7"/>
  <c r="AZ163" i="7"/>
  <c r="BA163" i="7"/>
  <c r="L56" i="2"/>
  <c r="AD56" i="2"/>
  <c r="L38" i="2"/>
  <c r="AD38" i="2"/>
  <c r="L26" i="2"/>
  <c r="AD26" i="2"/>
  <c r="L22" i="2"/>
  <c r="AY160" i="7"/>
  <c r="AZ160" i="7"/>
  <c r="BA160" i="7"/>
  <c r="BB160" i="7"/>
  <c r="BC160" i="7"/>
  <c r="BD160" i="7"/>
  <c r="AY186" i="7"/>
  <c r="AZ186" i="7"/>
  <c r="BA186" i="7"/>
  <c r="BB186" i="7"/>
  <c r="BC186" i="7"/>
  <c r="BD186" i="7"/>
  <c r="AY174" i="7"/>
  <c r="AZ174" i="7"/>
  <c r="BA174" i="7"/>
  <c r="BB174" i="7"/>
  <c r="BC174" i="7"/>
  <c r="BD174" i="7"/>
  <c r="AX201" i="7"/>
  <c r="AX194" i="7"/>
  <c r="AX179" i="7"/>
  <c r="AX171" i="7"/>
  <c r="AX166" i="7"/>
  <c r="AX161" i="7"/>
  <c r="AX157" i="7"/>
  <c r="L50" i="2"/>
  <c r="AD50" i="2"/>
  <c r="AD35" i="2"/>
  <c r="L35" i="2"/>
  <c r="L31" i="2"/>
  <c r="AD31" i="2"/>
  <c r="AY178" i="7"/>
  <c r="AZ178" i="7"/>
  <c r="BA178" i="7"/>
  <c r="BB178" i="7"/>
  <c r="BC178" i="7"/>
  <c r="BD178" i="7"/>
  <c r="AY172" i="7"/>
  <c r="AZ172" i="7"/>
  <c r="BA172" i="7"/>
  <c r="BB172" i="7"/>
  <c r="BC172" i="7"/>
  <c r="BD172" i="7"/>
  <c r="AX176" i="7"/>
  <c r="AY176" i="7"/>
  <c r="AZ176" i="7"/>
  <c r="BA176" i="7"/>
  <c r="BB176" i="7"/>
  <c r="BC176" i="7"/>
  <c r="BD176" i="7"/>
  <c r="AY200" i="7"/>
  <c r="AZ200" i="7"/>
  <c r="BA200" i="7"/>
  <c r="BB200" i="7"/>
  <c r="BC200" i="7"/>
  <c r="BD200" i="7"/>
  <c r="BB175" i="7"/>
  <c r="BC175" i="7"/>
  <c r="BD175" i="7"/>
  <c r="AY175" i="7"/>
  <c r="AZ175" i="7"/>
  <c r="BA175" i="7"/>
  <c r="AY162" i="7"/>
  <c r="AZ162" i="7"/>
  <c r="BA162" i="7"/>
  <c r="BB162" i="7"/>
  <c r="BC162" i="7"/>
  <c r="BD162" i="7"/>
  <c r="BD185" i="7"/>
  <c r="AY185" i="7"/>
  <c r="AZ185" i="7"/>
  <c r="BA185" i="7"/>
  <c r="BB185" i="7"/>
  <c r="BC185" i="7"/>
  <c r="AX187" i="7"/>
  <c r="AX174" i="7"/>
  <c r="L42" i="2"/>
  <c r="L19" i="2"/>
  <c r="AY190" i="7"/>
  <c r="AZ190" i="7"/>
  <c r="BA190" i="7"/>
  <c r="BB190" i="7"/>
  <c r="BC190" i="7"/>
  <c r="BD190" i="7"/>
  <c r="AZ177" i="7"/>
  <c r="BA177" i="7"/>
  <c r="BB177" i="7"/>
  <c r="BC177" i="7"/>
  <c r="BD177" i="7"/>
  <c r="AY177" i="7"/>
  <c r="AX177" i="7"/>
  <c r="BD173" i="7"/>
  <c r="AY173" i="7"/>
  <c r="AZ173" i="7"/>
  <c r="BA173" i="7"/>
  <c r="BB173" i="7"/>
  <c r="BC173" i="7"/>
  <c r="BB187" i="7"/>
  <c r="BC187" i="7"/>
  <c r="BD187" i="7"/>
  <c r="AY187" i="7"/>
  <c r="AZ187" i="7"/>
  <c r="BA187" i="7"/>
  <c r="AX183" i="7"/>
  <c r="BB199" i="7"/>
  <c r="BC199" i="7"/>
  <c r="BD199" i="7"/>
  <c r="AY199" i="7"/>
  <c r="AZ199" i="7"/>
  <c r="BA199" i="7"/>
  <c r="AY164" i="7"/>
  <c r="AZ164" i="7"/>
  <c r="BA164" i="7"/>
  <c r="BB164" i="7"/>
  <c r="BC164" i="7"/>
  <c r="BD164" i="7"/>
  <c r="BD197" i="7"/>
  <c r="AY197" i="7"/>
  <c r="AZ197" i="7"/>
  <c r="BA197" i="7"/>
  <c r="BB197" i="7"/>
  <c r="BC197" i="7"/>
  <c r="AX197" i="7"/>
  <c r="AZ201" i="7"/>
  <c r="BA201" i="7"/>
  <c r="BB201" i="7"/>
  <c r="BC201" i="7"/>
  <c r="BD201" i="7"/>
  <c r="AY201" i="7"/>
  <c r="AZ165" i="7"/>
  <c r="BA165" i="7"/>
  <c r="BB165" i="7"/>
  <c r="BC165" i="7"/>
  <c r="BD165" i="7"/>
  <c r="AY165" i="7"/>
  <c r="AY196" i="7"/>
  <c r="AZ196" i="7"/>
  <c r="BA196" i="7"/>
  <c r="BB196" i="7"/>
  <c r="BC196" i="7"/>
  <c r="BD196" i="7"/>
  <c r="AX196" i="7"/>
  <c r="AY184" i="7"/>
  <c r="AZ184" i="7"/>
  <c r="BA184" i="7"/>
  <c r="BB184" i="7"/>
  <c r="BC184" i="7"/>
  <c r="BD184" i="7"/>
  <c r="AY202" i="7"/>
  <c r="AZ202" i="7"/>
  <c r="BA202" i="7"/>
  <c r="BB202" i="7"/>
  <c r="BC202" i="7"/>
  <c r="BD202" i="7"/>
  <c r="AX154" i="7"/>
  <c r="L57" i="2"/>
  <c r="AD57" i="2"/>
  <c r="L47" i="2"/>
  <c r="AD47" i="2"/>
  <c r="L23" i="2"/>
  <c r="AY159" i="7"/>
  <c r="AZ159" i="7"/>
  <c r="BA159" i="7"/>
  <c r="BB159" i="7"/>
  <c r="BC159" i="7"/>
  <c r="BD159" i="7"/>
  <c r="AX167" i="7"/>
  <c r="AX159" i="7"/>
  <c r="L51" i="2"/>
  <c r="AD39" i="2"/>
  <c r="L39" i="2"/>
  <c r="L36" i="2"/>
  <c r="L32" i="2"/>
  <c r="AD28" i="2"/>
  <c r="L28" i="2"/>
  <c r="AY166" i="7"/>
  <c r="AZ166" i="7"/>
  <c r="BA166" i="7"/>
  <c r="BB166" i="7"/>
  <c r="BC166" i="7"/>
  <c r="BD166" i="7"/>
  <c r="AY155" i="7"/>
  <c r="AZ155" i="7"/>
  <c r="BA155" i="7"/>
  <c r="BB155" i="7"/>
  <c r="BC155" i="7"/>
  <c r="BD155" i="7"/>
  <c r="AX181" i="7"/>
  <c r="AX172" i="7"/>
  <c r="L44" i="2"/>
  <c r="AD44" i="2"/>
  <c r="L20" i="2"/>
  <c r="AY183" i="7"/>
  <c r="AZ183" i="7"/>
  <c r="BA183" i="7"/>
  <c r="BB183" i="7"/>
  <c r="BC183" i="7"/>
  <c r="BD183" i="7"/>
  <c r="BA194" i="7"/>
  <c r="BB194" i="7"/>
  <c r="BC194" i="7"/>
  <c r="BD194" i="7"/>
  <c r="AY194" i="7"/>
  <c r="AZ194" i="7"/>
  <c r="BC168" i="7"/>
  <c r="BD168" i="7"/>
  <c r="AY168" i="7"/>
  <c r="AZ168" i="7"/>
  <c r="BA168" i="7"/>
  <c r="BB168" i="7"/>
  <c r="AX175" i="7"/>
  <c r="AX155" i="7"/>
  <c r="L48" i="2"/>
  <c r="L24" i="2"/>
  <c r="AD24" i="2"/>
  <c r="BC156" i="7"/>
  <c r="BD156" i="7"/>
  <c r="AY156" i="7"/>
  <c r="AZ156" i="7"/>
  <c r="BA156" i="7"/>
  <c r="BB156" i="7"/>
  <c r="AY167" i="7"/>
  <c r="AZ167" i="7"/>
  <c r="BA167" i="7"/>
  <c r="BB167" i="7"/>
  <c r="BC167" i="7"/>
  <c r="BD167" i="7"/>
  <c r="AY193" i="7"/>
  <c r="AZ193" i="7"/>
  <c r="BA193" i="7"/>
  <c r="BB193" i="7"/>
  <c r="BC193" i="7"/>
  <c r="BD193" i="7"/>
  <c r="AX169" i="7"/>
  <c r="AY169" i="7"/>
  <c r="AZ169" i="7"/>
  <c r="BA169" i="7"/>
  <c r="BB169" i="7"/>
  <c r="BC169" i="7"/>
  <c r="BD169" i="7"/>
  <c r="AX189" i="7"/>
  <c r="AX168" i="7"/>
  <c r="AX164" i="7"/>
  <c r="L58" i="2"/>
  <c r="AD58" i="2"/>
  <c r="L40" i="2"/>
  <c r="AD40" i="2"/>
  <c r="L33" i="2"/>
  <c r="AD29" i="2"/>
  <c r="L29" i="2"/>
  <c r="AR156" i="7"/>
  <c r="AR155" i="7"/>
  <c r="AR154" i="7"/>
  <c r="AR153" i="7"/>
  <c r="AR157" i="7"/>
  <c r="AR159" i="7"/>
  <c r="AR161" i="7"/>
  <c r="AR160" i="7"/>
  <c r="AR162" i="7"/>
  <c r="AR164" i="7"/>
  <c r="AR165" i="7"/>
  <c r="AR166" i="7"/>
  <c r="AR167" i="7"/>
  <c r="AR168" i="7"/>
  <c r="AR170" i="7"/>
  <c r="AR171" i="7"/>
  <c r="AR172" i="7"/>
  <c r="AR173" i="7"/>
  <c r="AR200" i="7"/>
  <c r="AR199" i="7"/>
  <c r="AR194" i="7"/>
  <c r="AR193" i="7"/>
  <c r="AR192" i="7"/>
  <c r="AR191" i="7"/>
  <c r="AR190" i="7"/>
  <c r="AR189" i="7"/>
  <c r="AR187" i="7"/>
  <c r="AR186" i="7"/>
  <c r="AR185" i="7"/>
  <c r="AR184" i="7"/>
  <c r="AR183" i="7"/>
  <c r="AR182" i="7"/>
  <c r="AR181" i="7"/>
  <c r="AR179" i="7"/>
  <c r="AR178" i="7"/>
  <c r="AR175" i="7"/>
  <c r="AR174" i="7"/>
  <c r="AR201" i="7"/>
  <c r="AR202" i="7"/>
  <c r="AO163" i="7"/>
  <c r="AP163" i="7"/>
  <c r="AQ163" i="7"/>
  <c r="AR163" i="7"/>
  <c r="AS163" i="7"/>
  <c r="AT163" i="7"/>
  <c r="AU163" i="7"/>
  <c r="AV163" i="7"/>
  <c r="AW163" i="7"/>
  <c r="AN163" i="7"/>
  <c r="AO169" i="7"/>
  <c r="AP169" i="7"/>
  <c r="AQ169" i="7"/>
  <c r="AR169" i="7"/>
  <c r="AS169" i="7"/>
  <c r="AT169" i="7"/>
  <c r="AU169" i="7"/>
  <c r="AV169" i="7"/>
  <c r="AW169" i="7"/>
  <c r="AN169" i="7"/>
  <c r="AW197" i="7"/>
  <c r="AV197" i="7"/>
  <c r="AU197" i="7"/>
  <c r="AT197" i="7"/>
  <c r="AS197" i="7"/>
  <c r="AR197" i="7"/>
  <c r="AQ197" i="7"/>
  <c r="AO196" i="7"/>
  <c r="AP196" i="7"/>
  <c r="AQ196" i="7"/>
  <c r="AR196" i="7"/>
  <c r="AS196" i="7"/>
  <c r="AT196" i="7"/>
  <c r="AU196" i="7"/>
  <c r="AV196" i="7"/>
  <c r="AW196" i="7"/>
  <c r="AN196" i="7"/>
  <c r="AW195" i="7"/>
  <c r="AV195" i="7"/>
  <c r="AT195" i="7"/>
  <c r="AS195" i="7"/>
  <c r="AR195" i="7"/>
  <c r="AU195" i="7"/>
  <c r="AQ195" i="7"/>
  <c r="AO188" i="7"/>
  <c r="AP188" i="7"/>
  <c r="AQ188" i="7"/>
  <c r="AR188" i="7"/>
  <c r="AS188" i="7"/>
  <c r="AT188" i="7"/>
  <c r="AU188" i="7"/>
  <c r="AV188" i="7"/>
  <c r="AW188" i="7"/>
  <c r="AN188" i="7"/>
  <c r="AO180" i="7"/>
  <c r="AP180" i="7"/>
  <c r="AQ180" i="7"/>
  <c r="AR180" i="7"/>
  <c r="AS180" i="7"/>
  <c r="AT180" i="7"/>
  <c r="AU180" i="7"/>
  <c r="AV180" i="7"/>
  <c r="AW180" i="7"/>
  <c r="AN180" i="7"/>
  <c r="AW177" i="7"/>
  <c r="AV177" i="7"/>
  <c r="AU177" i="7"/>
  <c r="AT177" i="7"/>
  <c r="AS177" i="7"/>
  <c r="AR177" i="7"/>
  <c r="AQ177" i="7"/>
  <c r="AP177" i="7"/>
  <c r="AO177" i="7"/>
  <c r="AO176" i="7"/>
  <c r="AP176" i="7"/>
  <c r="AQ176" i="7"/>
  <c r="AR176" i="7"/>
  <c r="AS176" i="7"/>
  <c r="AT176" i="7"/>
  <c r="AU176" i="7"/>
  <c r="AV176" i="7"/>
  <c r="AW176" i="7"/>
  <c r="AN176" i="7"/>
  <c r="AM236" i="7"/>
  <c r="AX236" i="7" s="1"/>
  <c r="A49" i="2"/>
  <c r="AM235" i="7"/>
  <c r="AN235" i="7" s="1"/>
  <c r="A48" i="2"/>
  <c r="AM234" i="7"/>
  <c r="AN234" i="7" s="1"/>
  <c r="A47" i="2"/>
  <c r="AM233" i="7"/>
  <c r="AT233" i="7" s="1"/>
  <c r="A46" i="2"/>
  <c r="AM232" i="7"/>
  <c r="AU232" i="7" s="1"/>
  <c r="A45" i="2"/>
  <c r="AM231" i="7"/>
  <c r="AX231" i="7" s="1"/>
  <c r="A44" i="2"/>
  <c r="AM230" i="7"/>
  <c r="A43" i="2"/>
  <c r="AM229" i="7"/>
  <c r="AX229" i="7" s="1"/>
  <c r="A42" i="2"/>
  <c r="AM228" i="7"/>
  <c r="AS228" i="7" s="1"/>
  <c r="A41" i="2"/>
  <c r="AM227" i="7"/>
  <c r="AU227" i="7" s="1"/>
  <c r="A40" i="2"/>
  <c r="AM226" i="7"/>
  <c r="AX226" i="7" s="1"/>
  <c r="A39" i="2"/>
  <c r="AM225" i="7"/>
  <c r="AX225" i="7" s="1"/>
  <c r="A38" i="2"/>
  <c r="AM224" i="7"/>
  <c r="AV224" i="7" s="1"/>
  <c r="A37" i="2"/>
  <c r="AM223" i="7"/>
  <c r="AV223" i="7" s="1"/>
  <c r="A36" i="2"/>
  <c r="AM222" i="7"/>
  <c r="AX222" i="7" s="1"/>
  <c r="A35" i="2"/>
  <c r="AM221" i="7"/>
  <c r="AN221" i="7" s="1"/>
  <c r="A34" i="2"/>
  <c r="AM220" i="7"/>
  <c r="AT220" i="7" s="1"/>
  <c r="A33" i="2"/>
  <c r="AM219" i="7"/>
  <c r="AT219" i="7" s="1"/>
  <c r="A32" i="2"/>
  <c r="AM218" i="7"/>
  <c r="AX218" i="7" s="1"/>
  <c r="A31" i="2"/>
  <c r="AM217" i="7"/>
  <c r="AX217" i="7" s="1"/>
  <c r="A30" i="2"/>
  <c r="AM216" i="7"/>
  <c r="AX216" i="7" s="1"/>
  <c r="A29" i="2"/>
  <c r="AM215" i="7"/>
  <c r="AX215" i="7" s="1"/>
  <c r="A28" i="2"/>
  <c r="AM242" i="7"/>
  <c r="A55" i="2"/>
  <c r="AM241" i="7"/>
  <c r="A54" i="2"/>
  <c r="AM240" i="7"/>
  <c r="AV240" i="7" s="1"/>
  <c r="A53" i="2"/>
  <c r="AM239" i="7"/>
  <c r="A52" i="2"/>
  <c r="AM238" i="7"/>
  <c r="AW238" i="7" s="1"/>
  <c r="A51" i="2"/>
  <c r="AM237" i="7"/>
  <c r="AU237" i="7" s="1"/>
  <c r="A50" i="2"/>
  <c r="AM245" i="7"/>
  <c r="AX245" i="7" s="1"/>
  <c r="A58" i="2"/>
  <c r="AM244" i="7"/>
  <c r="AW244" i="7" s="1"/>
  <c r="A57" i="2"/>
  <c r="AM243" i="7"/>
  <c r="AX243" i="7" s="1"/>
  <c r="A56" i="2"/>
  <c r="AN159" i="7"/>
  <c r="AN161" i="7"/>
  <c r="AN162" i="7"/>
  <c r="AN164" i="7"/>
  <c r="AN165" i="7"/>
  <c r="AN166" i="7"/>
  <c r="AN167" i="7"/>
  <c r="AN168" i="7"/>
  <c r="AN170" i="7"/>
  <c r="AN171" i="7"/>
  <c r="AN178" i="7"/>
  <c r="AN182" i="7"/>
  <c r="AN184" i="7"/>
  <c r="AN186" i="7"/>
  <c r="AN187" i="7"/>
  <c r="AN191" i="7"/>
  <c r="AN192" i="7"/>
  <c r="AN193" i="7"/>
  <c r="AN200" i="7"/>
  <c r="AN201" i="7"/>
  <c r="AW202" i="7"/>
  <c r="AV202" i="7"/>
  <c r="AU202" i="7"/>
  <c r="AT202" i="7"/>
  <c r="AS202" i="7"/>
  <c r="AQ202" i="7"/>
  <c r="AP202" i="7"/>
  <c r="AW201" i="7"/>
  <c r="AV201" i="7"/>
  <c r="AU201" i="7"/>
  <c r="AT201" i="7"/>
  <c r="AS201" i="7"/>
  <c r="AQ201" i="7"/>
  <c r="AP201" i="7"/>
  <c r="AW200" i="7"/>
  <c r="AV200" i="7"/>
  <c r="AU200" i="7"/>
  <c r="AT200" i="7"/>
  <c r="AS200" i="7"/>
  <c r="AQ200" i="7"/>
  <c r="AP200" i="7"/>
  <c r="AW199" i="7"/>
  <c r="AV199" i="7"/>
  <c r="AU199" i="7"/>
  <c r="AT199" i="7"/>
  <c r="AS199" i="7"/>
  <c r="AQ199" i="7"/>
  <c r="AP199" i="7"/>
  <c r="AW194" i="7"/>
  <c r="AV194" i="7"/>
  <c r="AU194" i="7"/>
  <c r="AT194" i="7"/>
  <c r="AS194" i="7"/>
  <c r="AQ194" i="7"/>
  <c r="AP194" i="7"/>
  <c r="AW193" i="7"/>
  <c r="AV193" i="7"/>
  <c r="AU193" i="7"/>
  <c r="AT193" i="7"/>
  <c r="AS193" i="7"/>
  <c r="AQ193" i="7"/>
  <c r="AO193" i="7"/>
  <c r="AW192" i="7"/>
  <c r="AV192" i="7"/>
  <c r="AU192" i="7"/>
  <c r="AT192" i="7"/>
  <c r="AS192" i="7"/>
  <c r="AQ192" i="7"/>
  <c r="AP192" i="7"/>
  <c r="AO192" i="7"/>
  <c r="AW191" i="7"/>
  <c r="AV191" i="7"/>
  <c r="AU191" i="7"/>
  <c r="AT191" i="7"/>
  <c r="AS191" i="7"/>
  <c r="AQ191" i="7"/>
  <c r="AP191" i="7"/>
  <c r="AO191" i="7"/>
  <c r="AW190" i="7"/>
  <c r="AV190" i="7"/>
  <c r="AU190" i="7"/>
  <c r="AT190" i="7"/>
  <c r="AS190" i="7"/>
  <c r="AQ190" i="7"/>
  <c r="AP190" i="7"/>
  <c r="AW189" i="7"/>
  <c r="AV189" i="7"/>
  <c r="AU189" i="7"/>
  <c r="AT189" i="7"/>
  <c r="AS189" i="7"/>
  <c r="AQ189" i="7"/>
  <c r="AW187" i="7"/>
  <c r="AV187" i="7"/>
  <c r="AU187" i="7"/>
  <c r="AT187" i="7"/>
  <c r="AS187" i="7"/>
  <c r="AQ187" i="7"/>
  <c r="AP187" i="7"/>
  <c r="AO187" i="7"/>
  <c r="AW186" i="7"/>
  <c r="AV186" i="7"/>
  <c r="AU186" i="7"/>
  <c r="AT186" i="7"/>
  <c r="AS186" i="7"/>
  <c r="AQ186" i="7"/>
  <c r="AP186" i="7"/>
  <c r="AO186" i="7"/>
  <c r="AW185" i="7"/>
  <c r="AV185" i="7"/>
  <c r="AU185" i="7"/>
  <c r="AT185" i="7"/>
  <c r="AS185" i="7"/>
  <c r="AQ185" i="7"/>
  <c r="AP185" i="7"/>
  <c r="AW184" i="7"/>
  <c r="AV184" i="7"/>
  <c r="AU184" i="7"/>
  <c r="AT184" i="7"/>
  <c r="AS184" i="7"/>
  <c r="AQ184" i="7"/>
  <c r="AO184" i="7"/>
  <c r="AW183" i="7"/>
  <c r="AV183" i="7"/>
  <c r="AU183" i="7"/>
  <c r="AT183" i="7"/>
  <c r="AS183" i="7"/>
  <c r="AQ183" i="7"/>
  <c r="AP183" i="7"/>
  <c r="AW182" i="7"/>
  <c r="AV182" i="7"/>
  <c r="AU182" i="7"/>
  <c r="AT182" i="7"/>
  <c r="AS182" i="7"/>
  <c r="AQ182" i="7"/>
  <c r="AP182" i="7"/>
  <c r="AO182" i="7"/>
  <c r="AW181" i="7"/>
  <c r="AV181" i="7"/>
  <c r="AU181" i="7"/>
  <c r="AT181" i="7"/>
  <c r="AS181" i="7"/>
  <c r="AQ181" i="7"/>
  <c r="AP181" i="7"/>
  <c r="AW179" i="7"/>
  <c r="AV179" i="7"/>
  <c r="AU179" i="7"/>
  <c r="AT179" i="7"/>
  <c r="AS179" i="7"/>
  <c r="AQ179" i="7"/>
  <c r="AP179" i="7"/>
  <c r="AW178" i="7"/>
  <c r="AV178" i="7"/>
  <c r="AU178" i="7"/>
  <c r="AT178" i="7"/>
  <c r="AS178" i="7"/>
  <c r="AQ178" i="7"/>
  <c r="AP178" i="7"/>
  <c r="AO178" i="7"/>
  <c r="AW175" i="7"/>
  <c r="AV175" i="7"/>
  <c r="AU175" i="7"/>
  <c r="AT175" i="7"/>
  <c r="AS175" i="7"/>
  <c r="AQ175" i="7"/>
  <c r="AP175" i="7"/>
  <c r="AW174" i="7"/>
  <c r="AV174" i="7"/>
  <c r="AU174" i="7"/>
  <c r="AT174" i="7"/>
  <c r="AS174" i="7"/>
  <c r="AQ174" i="7"/>
  <c r="AP174" i="7"/>
  <c r="AW173" i="7"/>
  <c r="AV173" i="7"/>
  <c r="AT173" i="7"/>
  <c r="AS173" i="7"/>
  <c r="AQ173" i="7"/>
  <c r="AP173" i="7"/>
  <c r="AW172" i="7"/>
  <c r="AV172" i="7"/>
  <c r="AU172" i="7"/>
  <c r="AT172" i="7"/>
  <c r="AS172" i="7"/>
  <c r="AQ172" i="7"/>
  <c r="AP172" i="7"/>
  <c r="AW171" i="7"/>
  <c r="AV171" i="7"/>
  <c r="AU171" i="7"/>
  <c r="AT171" i="7"/>
  <c r="AS171" i="7"/>
  <c r="AQ171" i="7"/>
  <c r="AP171" i="7"/>
  <c r="AO171" i="7"/>
  <c r="AW170" i="7"/>
  <c r="AV170" i="7"/>
  <c r="AU170" i="7"/>
  <c r="AT170" i="7"/>
  <c r="AS170" i="7"/>
  <c r="AQ170" i="7"/>
  <c r="AP170" i="7"/>
  <c r="AO170" i="7"/>
  <c r="AW168" i="7"/>
  <c r="AV168" i="7"/>
  <c r="AU168" i="7"/>
  <c r="AT168" i="7"/>
  <c r="AS168" i="7"/>
  <c r="AQ168" i="7"/>
  <c r="AP168" i="7"/>
  <c r="AO168" i="7"/>
  <c r="AW167" i="7"/>
  <c r="AV167" i="7"/>
  <c r="AU167" i="7"/>
  <c r="AT167" i="7"/>
  <c r="AS167" i="7"/>
  <c r="AQ167" i="7"/>
  <c r="AP167" i="7"/>
  <c r="AO167" i="7"/>
  <c r="AW166" i="7"/>
  <c r="AV166" i="7"/>
  <c r="AU166" i="7"/>
  <c r="AT166" i="7"/>
  <c r="AS166" i="7"/>
  <c r="AQ166" i="7"/>
  <c r="AP166" i="7"/>
  <c r="AO166" i="7"/>
  <c r="AW165" i="7"/>
  <c r="AV165" i="7"/>
  <c r="AU165" i="7"/>
  <c r="AT165" i="7"/>
  <c r="AS165" i="7"/>
  <c r="AQ165" i="7"/>
  <c r="AP165" i="7"/>
  <c r="AO165" i="7"/>
  <c r="AW164" i="7"/>
  <c r="AV164" i="7"/>
  <c r="AU164" i="7"/>
  <c r="AT164" i="7"/>
  <c r="AS164" i="7"/>
  <c r="AQ164" i="7"/>
  <c r="AP164" i="7"/>
  <c r="AO164" i="7"/>
  <c r="AW162" i="7"/>
  <c r="AV162" i="7"/>
  <c r="AU162" i="7"/>
  <c r="AT162" i="7"/>
  <c r="AS162" i="7"/>
  <c r="AQ162" i="7"/>
  <c r="AP162" i="7"/>
  <c r="AO162" i="7"/>
  <c r="AW161" i="7"/>
  <c r="AV161" i="7"/>
  <c r="AU161" i="7"/>
  <c r="AT161" i="7"/>
  <c r="AS161" i="7"/>
  <c r="AQ161" i="7"/>
  <c r="AP161" i="7"/>
  <c r="AO161" i="7"/>
  <c r="AW160" i="7"/>
  <c r="AV160" i="7"/>
  <c r="AU160" i="7"/>
  <c r="AT160" i="7"/>
  <c r="AS160" i="7"/>
  <c r="AW159" i="7"/>
  <c r="AV159" i="7"/>
  <c r="AU159" i="7"/>
  <c r="AT159" i="7"/>
  <c r="AS159" i="7"/>
  <c r="AQ159" i="7"/>
  <c r="AP159" i="7"/>
  <c r="AO159" i="7"/>
  <c r="AW157" i="7"/>
  <c r="AV157" i="7"/>
  <c r="AU157" i="7"/>
  <c r="AT157" i="7"/>
  <c r="AS157" i="7"/>
  <c r="AQ157" i="7"/>
  <c r="AP157" i="7"/>
  <c r="AO157" i="7"/>
  <c r="AW156" i="7"/>
  <c r="AV156" i="7"/>
  <c r="AT156" i="7"/>
  <c r="AS156" i="7"/>
  <c r="AQ156" i="7"/>
  <c r="AP156" i="7"/>
  <c r="AO156" i="7"/>
  <c r="AW155" i="7"/>
  <c r="AV155" i="7"/>
  <c r="AU155" i="7"/>
  <c r="AT155" i="7"/>
  <c r="AS155" i="7"/>
  <c r="AQ155" i="7"/>
  <c r="AP155" i="7"/>
  <c r="AO155" i="7"/>
  <c r="AW154" i="7"/>
  <c r="AV154" i="7"/>
  <c r="AU154" i="7"/>
  <c r="AT154" i="7"/>
  <c r="AS154" i="7"/>
  <c r="AQ154" i="7"/>
  <c r="AW153" i="7"/>
  <c r="AV153" i="7"/>
  <c r="AU153" i="7"/>
  <c r="AT153" i="7"/>
  <c r="AS153" i="7"/>
  <c r="AQ153" i="7"/>
  <c r="B18" i="2"/>
  <c r="B19" i="2"/>
  <c r="B20" i="2"/>
  <c r="B21" i="2"/>
  <c r="B23" i="2"/>
  <c r="T24" i="2"/>
  <c r="B24" i="2"/>
  <c r="T25" i="2"/>
  <c r="B25" i="2"/>
  <c r="T26" i="2"/>
  <c r="B26" i="2"/>
  <c r="T28" i="2"/>
  <c r="B28" i="2"/>
  <c r="T29" i="2"/>
  <c r="B29" i="2"/>
  <c r="T30" i="2"/>
  <c r="B30" i="2"/>
  <c r="T31" i="2"/>
  <c r="B31" i="2"/>
  <c r="B33" i="2"/>
  <c r="B34" i="2"/>
  <c r="T35" i="2"/>
  <c r="AN222" i="7"/>
  <c r="B35" i="2"/>
  <c r="B36" i="2"/>
  <c r="T40" i="2"/>
  <c r="AN227" i="7"/>
  <c r="B40" i="2"/>
  <c r="B41" i="2"/>
  <c r="B42" i="2"/>
  <c r="T44" i="2"/>
  <c r="B44" i="2"/>
  <c r="T45" i="2"/>
  <c r="B45" i="2"/>
  <c r="T47" i="2"/>
  <c r="B47" i="2"/>
  <c r="B48" i="2"/>
  <c r="T49" i="2"/>
  <c r="B49" i="2"/>
  <c r="T50" i="2"/>
  <c r="B50" i="2"/>
  <c r="B51" i="2"/>
  <c r="T53" i="2"/>
  <c r="B53" i="2"/>
  <c r="T56" i="2"/>
  <c r="AN243" i="7"/>
  <c r="B56" i="2"/>
  <c r="T57" i="2"/>
  <c r="B57" i="2"/>
  <c r="T58" i="2"/>
  <c r="B58" i="2"/>
  <c r="AC58" i="2"/>
  <c r="K58" i="2"/>
  <c r="AB58" i="2"/>
  <c r="J58" i="2"/>
  <c r="AA58" i="2"/>
  <c r="AU245" i="7"/>
  <c r="I58" i="2"/>
  <c r="Z58" i="2"/>
  <c r="H58" i="2"/>
  <c r="Y58" i="2"/>
  <c r="G58" i="2"/>
  <c r="W58" i="2"/>
  <c r="E58" i="2"/>
  <c r="V58" i="2"/>
  <c r="D58" i="2"/>
  <c r="AC57" i="2"/>
  <c r="K57" i="2"/>
  <c r="AB57" i="2"/>
  <c r="J57" i="2"/>
  <c r="AA57" i="2"/>
  <c r="I57" i="2"/>
  <c r="Z57" i="2"/>
  <c r="H57" i="2"/>
  <c r="Y57" i="2"/>
  <c r="G57" i="2"/>
  <c r="W57" i="2"/>
  <c r="E57" i="2"/>
  <c r="V57" i="2"/>
  <c r="D57" i="2"/>
  <c r="U57" i="2"/>
  <c r="C57" i="2"/>
  <c r="AC56" i="2"/>
  <c r="K56" i="2"/>
  <c r="AB56" i="2"/>
  <c r="J56" i="2"/>
  <c r="AA56" i="2"/>
  <c r="I56" i="2"/>
  <c r="Z56" i="2"/>
  <c r="H56" i="2"/>
  <c r="Y56" i="2"/>
  <c r="G56" i="2"/>
  <c r="W56" i="2"/>
  <c r="E56" i="2"/>
  <c r="V56" i="2"/>
  <c r="D56" i="2"/>
  <c r="AC53" i="2"/>
  <c r="K53" i="2"/>
  <c r="AB53" i="2"/>
  <c r="J53" i="2"/>
  <c r="AA53" i="2"/>
  <c r="I53" i="2"/>
  <c r="Z53" i="2"/>
  <c r="H53" i="2"/>
  <c r="Y53" i="2"/>
  <c r="G53" i="2"/>
  <c r="W53" i="2"/>
  <c r="E53" i="2"/>
  <c r="V53" i="2"/>
  <c r="D53" i="2"/>
  <c r="K51" i="2"/>
  <c r="J51" i="2"/>
  <c r="AU238" i="7"/>
  <c r="I51" i="2"/>
  <c r="H51" i="2"/>
  <c r="G51" i="2"/>
  <c r="AQ238" i="7"/>
  <c r="E51" i="2"/>
  <c r="D51" i="2"/>
  <c r="C51" i="2"/>
  <c r="AC50" i="2"/>
  <c r="AW237" i="7"/>
  <c r="K50" i="2"/>
  <c r="AB50" i="2"/>
  <c r="J50" i="2"/>
  <c r="AA50" i="2"/>
  <c r="I50" i="2"/>
  <c r="Z50" i="2"/>
  <c r="H50" i="2"/>
  <c r="Y50" i="2"/>
  <c r="G50" i="2"/>
  <c r="W50" i="2"/>
  <c r="E50" i="2"/>
  <c r="V50" i="2"/>
  <c r="D50" i="2"/>
  <c r="AC49" i="2"/>
  <c r="K49" i="2"/>
  <c r="AB49" i="2"/>
  <c r="J49" i="2"/>
  <c r="AA49" i="2"/>
  <c r="I49" i="2"/>
  <c r="Z49" i="2"/>
  <c r="AT236" i="7"/>
  <c r="H49" i="2"/>
  <c r="Y49" i="2"/>
  <c r="G49" i="2"/>
  <c r="W49" i="2"/>
  <c r="E49" i="2"/>
  <c r="U49" i="2"/>
  <c r="C49" i="2"/>
  <c r="K48" i="2"/>
  <c r="J48" i="2"/>
  <c r="I48" i="2"/>
  <c r="H48" i="2"/>
  <c r="G48" i="2"/>
  <c r="E48" i="2"/>
  <c r="D48" i="2"/>
  <c r="C48" i="2"/>
  <c r="AC47" i="2"/>
  <c r="K47" i="2"/>
  <c r="AB47" i="2"/>
  <c r="J47" i="2"/>
  <c r="AA47" i="2"/>
  <c r="I47" i="2"/>
  <c r="Z47" i="2"/>
  <c r="H47" i="2"/>
  <c r="Y47" i="2"/>
  <c r="G47" i="2"/>
  <c r="W47" i="2"/>
  <c r="E47" i="2"/>
  <c r="V47" i="2"/>
  <c r="D47" i="2"/>
  <c r="AC46" i="2"/>
  <c r="K46" i="2"/>
  <c r="AB46" i="2"/>
  <c r="J46" i="2"/>
  <c r="AA46" i="2"/>
  <c r="AU233" i="7"/>
  <c r="I46" i="2"/>
  <c r="Z46" i="2"/>
  <c r="H46" i="2"/>
  <c r="Y46" i="2"/>
  <c r="G46" i="2"/>
  <c r="W46" i="2"/>
  <c r="E46" i="2"/>
  <c r="V46" i="2"/>
  <c r="AP233" i="7"/>
  <c r="D46" i="2"/>
  <c r="U46" i="2"/>
  <c r="C46" i="2"/>
  <c r="AC45" i="2"/>
  <c r="K45" i="2"/>
  <c r="AB45" i="2"/>
  <c r="J45" i="2"/>
  <c r="AA45" i="2"/>
  <c r="I45" i="2"/>
  <c r="Z45" i="2"/>
  <c r="H45" i="2"/>
  <c r="Y45" i="2"/>
  <c r="G45" i="2"/>
  <c r="W45" i="2"/>
  <c r="E45" i="2"/>
  <c r="V45" i="2"/>
  <c r="D45" i="2"/>
  <c r="U45" i="2"/>
  <c r="C45" i="2"/>
  <c r="AC44" i="2"/>
  <c r="K44" i="2"/>
  <c r="AB44" i="2"/>
  <c r="J44" i="2"/>
  <c r="AA44" i="2"/>
  <c r="I44" i="2"/>
  <c r="Z44" i="2"/>
  <c r="H44" i="2"/>
  <c r="Y44" i="2"/>
  <c r="G44" i="2"/>
  <c r="W44" i="2"/>
  <c r="E44" i="2"/>
  <c r="V44" i="2"/>
  <c r="AP231" i="7"/>
  <c r="D44" i="2"/>
  <c r="U44" i="2"/>
  <c r="C44" i="2"/>
  <c r="K42" i="2"/>
  <c r="J42" i="2"/>
  <c r="I42" i="2"/>
  <c r="H42" i="2"/>
  <c r="G42" i="2"/>
  <c r="E42" i="2"/>
  <c r="D42" i="2"/>
  <c r="AW228" i="7"/>
  <c r="K41" i="2"/>
  <c r="J41" i="2"/>
  <c r="AU228" i="7"/>
  <c r="I41" i="2"/>
  <c r="AT228" i="7"/>
  <c r="H41" i="2"/>
  <c r="G41" i="2"/>
  <c r="E41" i="2"/>
  <c r="D41" i="2"/>
  <c r="C41" i="2"/>
  <c r="AC40" i="2"/>
  <c r="AW227" i="7"/>
  <c r="K40" i="2"/>
  <c r="AB40" i="2"/>
  <c r="J40" i="2"/>
  <c r="AA40" i="2"/>
  <c r="I40" i="2"/>
  <c r="Z40" i="2"/>
  <c r="H40" i="2"/>
  <c r="Y40" i="2"/>
  <c r="AS227" i="7"/>
  <c r="G40" i="2"/>
  <c r="W40" i="2"/>
  <c r="E40" i="2"/>
  <c r="V40" i="2"/>
  <c r="D40" i="2"/>
  <c r="U40" i="2"/>
  <c r="C40" i="2"/>
  <c r="AC39" i="2"/>
  <c r="K39" i="2"/>
  <c r="AB39" i="2"/>
  <c r="J39" i="2"/>
  <c r="AA39" i="2"/>
  <c r="I39" i="2"/>
  <c r="Z39" i="2"/>
  <c r="H39" i="2"/>
  <c r="Y39" i="2"/>
  <c r="G39" i="2"/>
  <c r="W39" i="2"/>
  <c r="AQ226" i="7"/>
  <c r="E39" i="2"/>
  <c r="V39" i="2"/>
  <c r="D39" i="2"/>
  <c r="AC38" i="2"/>
  <c r="K38" i="2"/>
  <c r="AB38" i="2"/>
  <c r="J38" i="2"/>
  <c r="AA38" i="2"/>
  <c r="I38" i="2"/>
  <c r="Z38" i="2"/>
  <c r="H38" i="2"/>
  <c r="Y38" i="2"/>
  <c r="G38" i="2"/>
  <c r="W38" i="2"/>
  <c r="E38" i="2"/>
  <c r="V38" i="2"/>
  <c r="AP225" i="7"/>
  <c r="D38" i="2"/>
  <c r="AC37" i="2"/>
  <c r="K37" i="2"/>
  <c r="AB37" i="2"/>
  <c r="J37" i="2"/>
  <c r="AA37" i="2"/>
  <c r="I37" i="2"/>
  <c r="Z37" i="2"/>
  <c r="H37" i="2"/>
  <c r="Y37" i="2"/>
  <c r="G37" i="2"/>
  <c r="W37" i="2"/>
  <c r="E37" i="2"/>
  <c r="V37" i="2"/>
  <c r="D37" i="2"/>
  <c r="K36" i="2"/>
  <c r="J36" i="2"/>
  <c r="I36" i="2"/>
  <c r="H36" i="2"/>
  <c r="G36" i="2"/>
  <c r="E36" i="2"/>
  <c r="D36" i="2"/>
  <c r="C36" i="2"/>
  <c r="AC35" i="2"/>
  <c r="AW222" i="7"/>
  <c r="K35" i="2"/>
  <c r="AB35" i="2"/>
  <c r="J35" i="2"/>
  <c r="AA35" i="2"/>
  <c r="AU222" i="7"/>
  <c r="I35" i="2"/>
  <c r="Z35" i="2"/>
  <c r="H35" i="2"/>
  <c r="Y35" i="2"/>
  <c r="G35" i="2"/>
  <c r="W35" i="2"/>
  <c r="AQ222" i="7"/>
  <c r="E35" i="2"/>
  <c r="V35" i="2"/>
  <c r="D35" i="2"/>
  <c r="U35" i="2"/>
  <c r="C35" i="2"/>
  <c r="K34" i="2"/>
  <c r="J34" i="2"/>
  <c r="I34" i="2"/>
  <c r="AT221" i="7"/>
  <c r="H34" i="2"/>
  <c r="G34" i="2"/>
  <c r="E34" i="2"/>
  <c r="D34" i="2"/>
  <c r="C34" i="2"/>
  <c r="K33" i="2"/>
  <c r="J33" i="2"/>
  <c r="I33" i="2"/>
  <c r="H33" i="2"/>
  <c r="AS220" i="7"/>
  <c r="G33" i="2"/>
  <c r="E33" i="2"/>
  <c r="D33" i="2"/>
  <c r="C33" i="2"/>
  <c r="K32" i="2"/>
  <c r="J32" i="2"/>
  <c r="I32" i="2"/>
  <c r="H32" i="2"/>
  <c r="G32" i="2"/>
  <c r="E32" i="2"/>
  <c r="D32" i="2"/>
  <c r="C32" i="2"/>
  <c r="AC31" i="2"/>
  <c r="K31" i="2"/>
  <c r="AB31" i="2"/>
  <c r="AV218" i="7"/>
  <c r="J31" i="2"/>
  <c r="AA31" i="2"/>
  <c r="I31" i="2"/>
  <c r="Z31" i="2"/>
  <c r="H31" i="2"/>
  <c r="Y31" i="2"/>
  <c r="G31" i="2"/>
  <c r="W31" i="2"/>
  <c r="AQ218" i="7"/>
  <c r="E31" i="2"/>
  <c r="V31" i="2"/>
  <c r="D31" i="2"/>
  <c r="U31" i="2"/>
  <c r="C31" i="2"/>
  <c r="AC30" i="2"/>
  <c r="K30" i="2"/>
  <c r="AB30" i="2"/>
  <c r="J30" i="2"/>
  <c r="AA30" i="2"/>
  <c r="I30" i="2"/>
  <c r="Z30" i="2"/>
  <c r="H30" i="2"/>
  <c r="Y30" i="2"/>
  <c r="G30" i="2"/>
  <c r="W30" i="2"/>
  <c r="E30" i="2"/>
  <c r="V30" i="2"/>
  <c r="D15" i="2" s="1"/>
  <c r="D30" i="2"/>
  <c r="U30" i="2"/>
  <c r="C30" i="2"/>
  <c r="AC29" i="2"/>
  <c r="K29" i="2"/>
  <c r="AB29" i="2"/>
  <c r="AV216" i="7"/>
  <c r="J29" i="2"/>
  <c r="AA29" i="2"/>
  <c r="I29" i="2"/>
  <c r="Z29" i="2"/>
  <c r="H29" i="2"/>
  <c r="Y29" i="2"/>
  <c r="G29" i="2"/>
  <c r="W29" i="2"/>
  <c r="AQ216" i="7"/>
  <c r="E29" i="2"/>
  <c r="V29" i="2"/>
  <c r="D29" i="2"/>
  <c r="U29" i="2"/>
  <c r="C29" i="2"/>
  <c r="AC28" i="2"/>
  <c r="AW215" i="7"/>
  <c r="K28" i="2"/>
  <c r="AB28" i="2"/>
  <c r="J28" i="2"/>
  <c r="AA28" i="2"/>
  <c r="AU215" i="7"/>
  <c r="I28" i="2"/>
  <c r="Z28" i="2"/>
  <c r="H28" i="2"/>
  <c r="Y28" i="2"/>
  <c r="G28" i="2"/>
  <c r="W28" i="2"/>
  <c r="E28" i="2"/>
  <c r="U28" i="2"/>
  <c r="AO215" i="7"/>
  <c r="C28" i="2"/>
  <c r="AC26" i="2"/>
  <c r="K26" i="2"/>
  <c r="AB26" i="2"/>
  <c r="J26" i="2"/>
  <c r="AA26" i="2"/>
  <c r="I26" i="2"/>
  <c r="Z26" i="2"/>
  <c r="H26" i="2"/>
  <c r="Y26" i="2"/>
  <c r="G26" i="2"/>
  <c r="W26" i="2"/>
  <c r="E26" i="2"/>
  <c r="V26" i="2"/>
  <c r="D26" i="2"/>
  <c r="U26" i="2"/>
  <c r="C26" i="2"/>
  <c r="AC25" i="2"/>
  <c r="K25" i="2"/>
  <c r="AB25" i="2"/>
  <c r="J25" i="2"/>
  <c r="AA25" i="2"/>
  <c r="I25" i="2"/>
  <c r="Z25" i="2"/>
  <c r="H25" i="2"/>
  <c r="Y25" i="2"/>
  <c r="G25" i="2"/>
  <c r="W25" i="2"/>
  <c r="E25" i="2"/>
  <c r="V25" i="2"/>
  <c r="D25" i="2"/>
  <c r="U25" i="2"/>
  <c r="C25" i="2"/>
  <c r="AC24" i="2"/>
  <c r="K24" i="2"/>
  <c r="AB24" i="2"/>
  <c r="J24" i="2"/>
  <c r="AA24" i="2"/>
  <c r="I24" i="2"/>
  <c r="Z24" i="2"/>
  <c r="H24" i="2"/>
  <c r="Y24" i="2"/>
  <c r="G24" i="2"/>
  <c r="W24" i="2"/>
  <c r="E24" i="2"/>
  <c r="V24" i="2"/>
  <c r="D24" i="2"/>
  <c r="U24" i="2"/>
  <c r="C24" i="2"/>
  <c r="K23" i="2"/>
  <c r="J23" i="2"/>
  <c r="I23" i="2"/>
  <c r="H23" i="2"/>
  <c r="G23" i="2"/>
  <c r="E23" i="2"/>
  <c r="D23" i="2"/>
  <c r="C23" i="2"/>
  <c r="K22" i="2"/>
  <c r="J22" i="2"/>
  <c r="I22" i="2"/>
  <c r="H22" i="2"/>
  <c r="G22" i="2"/>
  <c r="E22" i="2"/>
  <c r="D22" i="2"/>
  <c r="K21" i="2"/>
  <c r="J21" i="2"/>
  <c r="I21" i="2"/>
  <c r="H21" i="2"/>
  <c r="G21" i="2"/>
  <c r="E21" i="2"/>
  <c r="D21" i="2"/>
  <c r="C21" i="2"/>
  <c r="K20" i="2"/>
  <c r="J20" i="2"/>
  <c r="I20" i="2"/>
  <c r="H20" i="2"/>
  <c r="G20" i="2"/>
  <c r="E20" i="2"/>
  <c r="D20" i="2"/>
  <c r="C20" i="2"/>
  <c r="K19" i="2"/>
  <c r="J19" i="2"/>
  <c r="I19" i="2"/>
  <c r="H19" i="2"/>
  <c r="G19" i="2"/>
  <c r="E19" i="2"/>
  <c r="D19" i="2"/>
  <c r="K18" i="2"/>
  <c r="J18" i="2"/>
  <c r="I18" i="2"/>
  <c r="H18" i="2"/>
  <c r="G18" i="2"/>
  <c r="E18" i="2"/>
  <c r="D18" i="2"/>
  <c r="C18" i="2"/>
  <c r="AP184" i="7"/>
  <c r="AP193" i="7"/>
  <c r="AP153" i="7"/>
  <c r="V28" i="2"/>
  <c r="AP215" i="7"/>
  <c r="D28" i="2"/>
  <c r="AP195" i="7"/>
  <c r="AP160" i="7"/>
  <c r="AQ160" i="7"/>
  <c r="T200" i="7"/>
  <c r="T199" i="7"/>
  <c r="T201" i="7"/>
  <c r="AC201" i="7" s="1"/>
  <c r="T202" i="7"/>
  <c r="AB202" i="7" s="1"/>
  <c r="T236" i="7"/>
  <c r="T235" i="7"/>
  <c r="O84" i="1" s="1"/>
  <c r="T234" i="7"/>
  <c r="T233" i="7"/>
  <c r="T232" i="7"/>
  <c r="C81" i="1" s="1"/>
  <c r="T231" i="7"/>
  <c r="E80" i="1" s="1"/>
  <c r="T230" i="7"/>
  <c r="Q79" i="1" s="1"/>
  <c r="T229" i="7"/>
  <c r="Q78" i="1" s="1"/>
  <c r="T228" i="7"/>
  <c r="N77" i="1" s="1"/>
  <c r="T227" i="7"/>
  <c r="I76" i="1" s="1"/>
  <c r="T226" i="7"/>
  <c r="P75" i="1" s="1"/>
  <c r="T225" i="7"/>
  <c r="I74" i="1" s="1"/>
  <c r="T224" i="7"/>
  <c r="I73" i="1" s="1"/>
  <c r="T223" i="7"/>
  <c r="E72" i="1" s="1"/>
  <c r="T222" i="7"/>
  <c r="I71" i="1" s="1"/>
  <c r="T221" i="7"/>
  <c r="G70" i="1" s="1"/>
  <c r="T220" i="7"/>
  <c r="J69" i="1" s="1"/>
  <c r="T219" i="7"/>
  <c r="G68" i="1" s="1"/>
  <c r="T218" i="7"/>
  <c r="K67" i="1" s="1"/>
  <c r="T217" i="7"/>
  <c r="O66" i="1" s="1"/>
  <c r="T216" i="7"/>
  <c r="J65" i="1" s="1"/>
  <c r="T215" i="7"/>
  <c r="E64" i="1" s="1"/>
  <c r="T213" i="7"/>
  <c r="G63" i="1" s="1"/>
  <c r="AM213" i="7"/>
  <c r="T212" i="7"/>
  <c r="N62" i="1" s="1"/>
  <c r="AM212" i="7"/>
  <c r="AX212" i="7" s="1"/>
  <c r="T211" i="7"/>
  <c r="L61" i="1" s="1"/>
  <c r="AM211" i="7"/>
  <c r="AX211" i="7" s="1"/>
  <c r="T210" i="7"/>
  <c r="P60" i="1" s="1"/>
  <c r="AM210" i="7"/>
  <c r="T209" i="7"/>
  <c r="L59" i="1" s="1"/>
  <c r="AM209" i="7"/>
  <c r="AP209" i="7" s="1"/>
  <c r="T208" i="7"/>
  <c r="Q58" i="1" s="1"/>
  <c r="AM208" i="7"/>
  <c r="T207" i="7"/>
  <c r="K57" i="1" s="1"/>
  <c r="AM207" i="7"/>
  <c r="AX207" i="7" s="1"/>
  <c r="T206" i="7"/>
  <c r="G56" i="1" s="1"/>
  <c r="AM206" i="7"/>
  <c r="AP206" i="7" s="1"/>
  <c r="A135" i="1"/>
  <c r="A90" i="1"/>
  <c r="A89" i="1"/>
  <c r="A88" i="1"/>
  <c r="T238" i="7"/>
  <c r="C87" i="1" s="1"/>
  <c r="C131" i="1" s="1"/>
  <c r="T237" i="7"/>
  <c r="W237" i="7" s="1"/>
  <c r="T245" i="7"/>
  <c r="L94" i="1" s="1"/>
  <c r="L138" i="1" s="1"/>
  <c r="T244" i="7"/>
  <c r="W244" i="7" s="1"/>
  <c r="T243" i="7"/>
  <c r="AC243" i="7" s="1"/>
  <c r="I26" i="1"/>
  <c r="H53" i="1"/>
  <c r="B3" i="24"/>
  <c r="B5" i="24"/>
  <c r="G5" i="24"/>
  <c r="B6" i="24"/>
  <c r="C27" i="7"/>
  <c r="C185" i="7" s="1"/>
  <c r="AO185" i="7" s="1"/>
  <c r="B27" i="7"/>
  <c r="B185" i="7" s="1"/>
  <c r="AN185" i="7" s="1"/>
  <c r="C13" i="7"/>
  <c r="C175" i="7" s="1"/>
  <c r="AO175" i="7" s="1"/>
  <c r="B13" i="7"/>
  <c r="B175" i="7" s="1"/>
  <c r="AN175" i="7" s="1"/>
  <c r="C9" i="7"/>
  <c r="B9" i="7"/>
  <c r="C8" i="7"/>
  <c r="C152" i="7" s="1"/>
  <c r="B8" i="7"/>
  <c r="C23" i="7"/>
  <c r="C179" i="7" s="1"/>
  <c r="AO179" i="7" s="1"/>
  <c r="B23" i="7"/>
  <c r="B179" i="7" s="1"/>
  <c r="AN179" i="7" s="1"/>
  <c r="C10" i="7"/>
  <c r="B10" i="7"/>
  <c r="E94" i="1"/>
  <c r="E138" i="1" s="1"/>
  <c r="J94" i="1"/>
  <c r="J138" i="1" s="1"/>
  <c r="K94" i="1"/>
  <c r="K138" i="1" s="1"/>
  <c r="N94" i="1"/>
  <c r="N138" i="1" s="1"/>
  <c r="Z201" i="7"/>
  <c r="U201" i="7"/>
  <c r="AA201" i="7"/>
  <c r="AE245" i="7"/>
  <c r="AA245" i="7"/>
  <c r="A119" i="1"/>
  <c r="Z245" i="7"/>
  <c r="A103" i="1"/>
  <c r="A76" i="1"/>
  <c r="A60" i="1"/>
  <c r="A113" i="1"/>
  <c r="A102" i="1"/>
  <c r="A101" i="1"/>
  <c r="A100" i="1"/>
  <c r="A91" i="1"/>
  <c r="A134" i="1"/>
  <c r="W245" i="7"/>
  <c r="A129" i="1"/>
  <c r="A118" i="1"/>
  <c r="A117" i="1"/>
  <c r="Q70" i="1"/>
  <c r="A116" i="1"/>
  <c r="A115" i="1"/>
  <c r="A133" i="1"/>
  <c r="A114" i="1"/>
  <c r="D137" i="1"/>
  <c r="B137" i="1"/>
  <c r="E137" i="1"/>
  <c r="G137" i="1"/>
  <c r="H137" i="1"/>
  <c r="I137" i="1"/>
  <c r="J137" i="1"/>
  <c r="K137" i="1"/>
  <c r="L137" i="1"/>
  <c r="M137" i="1"/>
  <c r="C137" i="1"/>
  <c r="A82" i="1"/>
  <c r="A66" i="1"/>
  <c r="B136" i="1"/>
  <c r="E130" i="1"/>
  <c r="U243" i="7"/>
  <c r="A81" i="1"/>
  <c r="A65" i="1"/>
  <c r="D130" i="1"/>
  <c r="J80" i="1"/>
  <c r="L65" i="1"/>
  <c r="C61" i="1"/>
  <c r="A132" i="1"/>
  <c r="A80" i="1"/>
  <c r="A64" i="1"/>
  <c r="A131" i="1"/>
  <c r="A79" i="1"/>
  <c r="A63" i="1"/>
  <c r="H64" i="1"/>
  <c r="A130" i="1"/>
  <c r="A137" i="1"/>
  <c r="A78" i="1"/>
  <c r="A62" i="1"/>
  <c r="Q61" i="1"/>
  <c r="AD245" i="7"/>
  <c r="A138" i="1"/>
  <c r="A77" i="1"/>
  <c r="A61" i="1"/>
  <c r="M136" i="1"/>
  <c r="P77" i="1"/>
  <c r="L75" i="1"/>
  <c r="N68" i="1"/>
  <c r="C63" i="1"/>
  <c r="B130" i="1"/>
  <c r="L136" i="1"/>
  <c r="O77" i="1"/>
  <c r="K75" i="1"/>
  <c r="G65" i="1"/>
  <c r="A128" i="1"/>
  <c r="A112" i="1"/>
  <c r="A75" i="1"/>
  <c r="A59" i="1"/>
  <c r="K136" i="1"/>
  <c r="A127" i="1"/>
  <c r="A111" i="1"/>
  <c r="A74" i="1"/>
  <c r="A58" i="1"/>
  <c r="J136" i="1"/>
  <c r="M77" i="1"/>
  <c r="I75" i="1"/>
  <c r="A126" i="1"/>
  <c r="A110" i="1"/>
  <c r="A73" i="1"/>
  <c r="A57" i="1"/>
  <c r="I136" i="1"/>
  <c r="M130" i="1"/>
  <c r="L77" i="1"/>
  <c r="N70" i="1"/>
  <c r="C65" i="1"/>
  <c r="H59" i="1"/>
  <c r="E58" i="1"/>
  <c r="A125" i="1"/>
  <c r="A109" i="1"/>
  <c r="A87" i="1"/>
  <c r="A72" i="1"/>
  <c r="A56" i="1"/>
  <c r="H136" i="1"/>
  <c r="L130" i="1"/>
  <c r="K77" i="1"/>
  <c r="G75" i="1"/>
  <c r="Q56" i="1"/>
  <c r="A124" i="1"/>
  <c r="A108" i="1"/>
  <c r="A86" i="1"/>
  <c r="A71" i="1"/>
  <c r="A94" i="1"/>
  <c r="G136" i="1"/>
  <c r="K130" i="1"/>
  <c r="C58" i="1"/>
  <c r="A123" i="1"/>
  <c r="A107" i="1"/>
  <c r="A70" i="1"/>
  <c r="A93" i="1"/>
  <c r="E136" i="1"/>
  <c r="J130" i="1"/>
  <c r="D75" i="1"/>
  <c r="O72" i="1"/>
  <c r="A122" i="1"/>
  <c r="A106" i="1"/>
  <c r="A85" i="1"/>
  <c r="A69" i="1"/>
  <c r="A92" i="1"/>
  <c r="D136" i="1"/>
  <c r="I130" i="1"/>
  <c r="N80" i="1"/>
  <c r="H77" i="1"/>
  <c r="L71" i="1"/>
  <c r="P65" i="1"/>
  <c r="A136" i="1"/>
  <c r="A121" i="1"/>
  <c r="A105" i="1"/>
  <c r="A84" i="1"/>
  <c r="A68" i="1"/>
  <c r="H130" i="1"/>
  <c r="M80" i="1"/>
  <c r="O65" i="1"/>
  <c r="M64" i="1"/>
  <c r="K63" i="1"/>
  <c r="A120" i="1"/>
  <c r="A104" i="1"/>
  <c r="A83" i="1"/>
  <c r="A67" i="1"/>
  <c r="B77" i="1"/>
  <c r="B10" i="24"/>
  <c r="J57" i="1" l="1"/>
  <c r="AE243" i="7"/>
  <c r="D94" i="1"/>
  <c r="D138" i="1" s="1"/>
  <c r="D58" i="1"/>
  <c r="P63" i="1"/>
  <c r="I58" i="1"/>
  <c r="E63" i="1"/>
  <c r="B70" i="1"/>
  <c r="AC245" i="7"/>
  <c r="J84" i="1"/>
  <c r="AS215" i="7"/>
  <c r="AU216" i="7"/>
  <c r="AP221" i="7"/>
  <c r="AU225" i="7"/>
  <c r="AP227" i="7"/>
  <c r="AV234" i="7"/>
  <c r="AT240" i="7"/>
  <c r="P57" i="1"/>
  <c r="E57" i="1"/>
  <c r="M57" i="1"/>
  <c r="AA243" i="7"/>
  <c r="Q77" i="1"/>
  <c r="K65" i="1"/>
  <c r="M65" i="1"/>
  <c r="X245" i="7"/>
  <c r="B94" i="1"/>
  <c r="B138" i="1" s="1"/>
  <c r="L63" i="1"/>
  <c r="Q65" i="1"/>
  <c r="E65" i="1"/>
  <c r="P61" i="1"/>
  <c r="N136" i="1"/>
  <c r="X243" i="7"/>
  <c r="Q94" i="1"/>
  <c r="AU221" i="7"/>
  <c r="AQ237" i="7"/>
  <c r="AD243" i="7"/>
  <c r="Q57" i="1"/>
  <c r="N63" i="1"/>
  <c r="O63" i="1"/>
  <c r="C57" i="1"/>
  <c r="L68" i="1"/>
  <c r="I57" i="1"/>
  <c r="N75" i="1"/>
  <c r="L57" i="1"/>
  <c r="Q75" i="1"/>
  <c r="AV215" i="7"/>
  <c r="AP222" i="7"/>
  <c r="AW233" i="7"/>
  <c r="AQ245" i="7"/>
  <c r="AN237" i="7"/>
  <c r="D68" i="1"/>
  <c r="P72" i="1"/>
  <c r="M70" i="1"/>
  <c r="H57" i="1"/>
  <c r="H80" i="1"/>
  <c r="K80" i="1"/>
  <c r="Z243" i="7"/>
  <c r="X201" i="7"/>
  <c r="AQ215" i="7"/>
  <c r="AW216" i="7"/>
  <c r="AP228" i="7"/>
  <c r="AV232" i="7"/>
  <c r="AN228" i="7"/>
  <c r="M63" i="1"/>
  <c r="J75" i="1"/>
  <c r="G69" i="1"/>
  <c r="E75" i="1"/>
  <c r="Q72" i="1"/>
  <c r="D57" i="1"/>
  <c r="M75" i="1"/>
  <c r="B57" i="1"/>
  <c r="H63" i="1"/>
  <c r="AD201" i="7"/>
  <c r="Q84" i="1"/>
  <c r="AS216" i="7"/>
  <c r="AS233" i="7"/>
  <c r="AU217" i="7"/>
  <c r="AW223" i="7"/>
  <c r="AQ234" i="7"/>
  <c r="B63" i="1"/>
  <c r="H75" i="1"/>
  <c r="Q60" i="1"/>
  <c r="B75" i="1"/>
  <c r="AB201" i="7"/>
  <c r="AP217" i="7"/>
  <c r="AU220" i="7"/>
  <c r="AS222" i="7"/>
  <c r="AV227" i="7"/>
  <c r="AU231" i="7"/>
  <c r="AO233" i="7"/>
  <c r="AS238" i="7"/>
  <c r="AN215" i="7"/>
  <c r="O57" i="1"/>
  <c r="O75" i="1"/>
  <c r="P70" i="1"/>
  <c r="AP216" i="7"/>
  <c r="AW221" i="7"/>
  <c r="AP223" i="7"/>
  <c r="AU226" i="7"/>
  <c r="AQ227" i="7"/>
  <c r="AP237" i="7"/>
  <c r="AV237" i="7"/>
  <c r="I72" i="1"/>
  <c r="AT234" i="7"/>
  <c r="AQ235" i="7"/>
  <c r="E67" i="1"/>
  <c r="G60" i="1"/>
  <c r="B81" i="1"/>
  <c r="D81" i="1"/>
  <c r="H61" i="1"/>
  <c r="J61" i="1"/>
  <c r="N60" i="1"/>
  <c r="Z238" i="7"/>
  <c r="N87" i="1"/>
  <c r="N131" i="1" s="1"/>
  <c r="AP218" i="7"/>
  <c r="AP224" i="7"/>
  <c r="AQ243" i="7"/>
  <c r="AN244" i="7"/>
  <c r="K71" i="1"/>
  <c r="G76" i="1"/>
  <c r="P64" i="1"/>
  <c r="M59" i="1"/>
  <c r="U238" i="7"/>
  <c r="O131" i="1" s="1"/>
  <c r="D71" i="1"/>
  <c r="P69" i="1"/>
  <c r="L87" i="1"/>
  <c r="L131" i="1" s="1"/>
  <c r="D84" i="1"/>
  <c r="AU219" i="7"/>
  <c r="AW224" i="7"/>
  <c r="AT225" i="7"/>
  <c r="AP226" i="7"/>
  <c r="AO231" i="7"/>
  <c r="AT231" i="7"/>
  <c r="AO244" i="7"/>
  <c r="AT244" i="7"/>
  <c r="AP245" i="7"/>
  <c r="AX244" i="7"/>
  <c r="AD238" i="7"/>
  <c r="D59" i="1"/>
  <c r="N71" i="1"/>
  <c r="L69" i="1"/>
  <c r="M67" i="1"/>
  <c r="P67" i="1"/>
  <c r="Q69" i="1"/>
  <c r="H87" i="1"/>
  <c r="H131" i="1" s="1"/>
  <c r="AV219" i="7"/>
  <c r="AV226" i="7"/>
  <c r="AV245" i="7"/>
  <c r="I87" i="1"/>
  <c r="I131" i="1" s="1"/>
  <c r="K79" i="1"/>
  <c r="H79" i="1"/>
  <c r="N67" i="1"/>
  <c r="D87" i="1"/>
  <c r="D131" i="1" s="1"/>
  <c r="AS218" i="7"/>
  <c r="AO219" i="7"/>
  <c r="AQ232" i="7"/>
  <c r="AP240" i="7"/>
  <c r="AN240" i="7"/>
  <c r="AN232" i="7"/>
  <c r="M87" i="1"/>
  <c r="M131" i="1" s="1"/>
  <c r="M79" i="1"/>
  <c r="AP244" i="7"/>
  <c r="N61" i="1"/>
  <c r="O64" i="1"/>
  <c r="N79" i="1"/>
  <c r="K61" i="1"/>
  <c r="I67" i="1"/>
  <c r="C64" i="1"/>
  <c r="C79" i="1"/>
  <c r="G79" i="1"/>
  <c r="AB238" i="7"/>
  <c r="D69" i="1"/>
  <c r="M81" i="1"/>
  <c r="AW226" i="7"/>
  <c r="AO236" i="7"/>
  <c r="AW245" i="7"/>
  <c r="O67" i="1"/>
  <c r="AU244" i="7"/>
  <c r="G59" i="1"/>
  <c r="M61" i="1"/>
  <c r="O76" i="1"/>
  <c r="D79" i="1"/>
  <c r="E79" i="1"/>
  <c r="K81" i="1"/>
  <c r="AQ225" i="7"/>
  <c r="AV225" i="7"/>
  <c r="AS226" i="7"/>
  <c r="AQ231" i="7"/>
  <c r="AV231" i="7"/>
  <c r="AV236" i="7"/>
  <c r="AQ244" i="7"/>
  <c r="AV244" i="7"/>
  <c r="AS245" i="7"/>
  <c r="O79" i="1"/>
  <c r="L67" i="1"/>
  <c r="N59" i="1"/>
  <c r="I59" i="1"/>
  <c r="I79" i="1"/>
  <c r="AC238" i="7"/>
  <c r="G87" i="1"/>
  <c r="G131" i="1" s="1"/>
  <c r="P71" i="1"/>
  <c r="C69" i="1"/>
  <c r="B79" i="1"/>
  <c r="D67" i="1"/>
  <c r="G67" i="1"/>
  <c r="P79" i="1"/>
  <c r="B71" i="1"/>
  <c r="AE238" i="7"/>
  <c r="J81" i="1"/>
  <c r="AQ219" i="7"/>
  <c r="AU224" i="7"/>
  <c r="AV243" i="7"/>
  <c r="AN231" i="7"/>
  <c r="Q67" i="1"/>
  <c r="AQ236" i="7"/>
  <c r="J59" i="1"/>
  <c r="I69" i="1"/>
  <c r="N69" i="1"/>
  <c r="Q87" i="1"/>
  <c r="M71" i="1"/>
  <c r="E59" i="1"/>
  <c r="O71" i="1"/>
  <c r="V238" i="7"/>
  <c r="W238" i="7"/>
  <c r="X238" i="7"/>
  <c r="B60" i="1"/>
  <c r="C72" i="1"/>
  <c r="O87" i="1"/>
  <c r="B84" i="1"/>
  <c r="AS219" i="7"/>
  <c r="AS225" i="7"/>
  <c r="AW225" i="7"/>
  <c r="AS231" i="7"/>
  <c r="AW231" i="7"/>
  <c r="AS244" i="7"/>
  <c r="E68" i="1"/>
  <c r="D60" i="1"/>
  <c r="H69" i="1"/>
  <c r="L78" i="1"/>
  <c r="M69" i="1"/>
  <c r="AD237" i="7"/>
  <c r="G80" i="1"/>
  <c r="P68" i="1"/>
  <c r="Q68" i="1"/>
  <c r="B69" i="1"/>
  <c r="O69" i="1"/>
  <c r="AB237" i="7"/>
  <c r="Q81" i="1"/>
  <c r="N84" i="1"/>
  <c r="AO220" i="7"/>
  <c r="AV220" i="7"/>
  <c r="AT226" i="7"/>
  <c r="AT245" i="7"/>
  <c r="AN245" i="7"/>
  <c r="AX220" i="7"/>
  <c r="K68" i="1"/>
  <c r="J60" i="1"/>
  <c r="L60" i="1"/>
  <c r="D72" i="1"/>
  <c r="O81" i="1"/>
  <c r="M84" i="1"/>
  <c r="AS232" i="7"/>
  <c r="AW232" i="7"/>
  <c r="AP236" i="7"/>
  <c r="K78" i="1"/>
  <c r="H60" i="1"/>
  <c r="P80" i="1"/>
  <c r="I60" i="1"/>
  <c r="Q80" i="1"/>
  <c r="M60" i="1"/>
  <c r="D78" i="1"/>
  <c r="N81" i="1"/>
  <c r="L84" i="1"/>
  <c r="AU218" i="7"/>
  <c r="AP220" i="7"/>
  <c r="AW220" i="7"/>
  <c r="AU236" i="7"/>
  <c r="AN220" i="7"/>
  <c r="Q66" i="1"/>
  <c r="O80" i="1"/>
  <c r="J68" i="1"/>
  <c r="N130" i="1"/>
  <c r="O60" i="1"/>
  <c r="I80" i="1"/>
  <c r="L81" i="1"/>
  <c r="G84" i="1"/>
  <c r="AQ220" i="7"/>
  <c r="AS224" i="7"/>
  <c r="AO232" i="7"/>
  <c r="AT232" i="7"/>
  <c r="AT243" i="7"/>
  <c r="AN218" i="7"/>
  <c r="D80" i="1"/>
  <c r="G72" i="1"/>
  <c r="E60" i="1"/>
  <c r="B80" i="1"/>
  <c r="H68" i="1"/>
  <c r="K69" i="1"/>
  <c r="C80" i="1"/>
  <c r="O68" i="1"/>
  <c r="H81" i="1"/>
  <c r="AT224" i="7"/>
  <c r="AP232" i="7"/>
  <c r="AU243" i="7"/>
  <c r="I68" i="1"/>
  <c r="B68" i="1"/>
  <c r="M72" i="1"/>
  <c r="K60" i="1"/>
  <c r="J72" i="1"/>
  <c r="H72" i="1"/>
  <c r="X237" i="7"/>
  <c r="E81" i="1"/>
  <c r="AW218" i="7"/>
  <c r="AS240" i="7"/>
  <c r="AP243" i="7"/>
  <c r="L14" i="2"/>
  <c r="I78" i="1"/>
  <c r="N78" i="1"/>
  <c r="V49" i="2"/>
  <c r="D14" i="2" s="1"/>
  <c r="D49" i="2"/>
  <c r="J62" i="1"/>
  <c r="C73" i="1"/>
  <c r="P62" i="1"/>
  <c r="H73" i="1"/>
  <c r="AQ223" i="7"/>
  <c r="AS235" i="7"/>
  <c r="AN217" i="7"/>
  <c r="D56" i="1"/>
  <c r="AN223" i="7"/>
  <c r="AX219" i="7"/>
  <c r="AQ217" i="7"/>
  <c r="AV217" i="7"/>
  <c r="AP229" i="7"/>
  <c r="AW229" i="7"/>
  <c r="B62" i="1"/>
  <c r="M78" i="1"/>
  <c r="G57" i="1"/>
  <c r="N76" i="1"/>
  <c r="L66" i="1"/>
  <c r="D61" i="1"/>
  <c r="K72" i="1"/>
  <c r="I81" i="1"/>
  <c r="H84" i="1"/>
  <c r="AV222" i="7"/>
  <c r="AS223" i="7"/>
  <c r="AQ228" i="7"/>
  <c r="AT235" i="7"/>
  <c r="AS237" i="7"/>
  <c r="AU240" i="7"/>
  <c r="AX223" i="7"/>
  <c r="E62" i="1"/>
  <c r="C66" i="1"/>
  <c r="Q64" i="1"/>
  <c r="Q63" i="1"/>
  <c r="E73" i="1"/>
  <c r="D63" i="1"/>
  <c r="B74" i="1"/>
  <c r="I63" i="1"/>
  <c r="AC244" i="7"/>
  <c r="B72" i="1"/>
  <c r="H71" i="1"/>
  <c r="G81" i="1"/>
  <c r="E84" i="1"/>
  <c r="AS217" i="7"/>
  <c r="AW217" i="7"/>
  <c r="AT223" i="7"/>
  <c r="AU235" i="7"/>
  <c r="K62" i="1"/>
  <c r="C62" i="1"/>
  <c r="K73" i="1"/>
  <c r="B73" i="1"/>
  <c r="G62" i="1"/>
  <c r="H56" i="1"/>
  <c r="D66" i="1"/>
  <c r="G66" i="1"/>
  <c r="Q62" i="1"/>
  <c r="G64" i="1"/>
  <c r="J73" i="1"/>
  <c r="J56" i="1"/>
  <c r="AS229" i="7"/>
  <c r="B56" i="1"/>
  <c r="O62" i="1"/>
  <c r="L73" i="1"/>
  <c r="P73" i="1"/>
  <c r="L76" i="1"/>
  <c r="D64" i="1"/>
  <c r="K66" i="1"/>
  <c r="D62" i="1"/>
  <c r="Z244" i="7"/>
  <c r="AB243" i="7"/>
  <c r="AE201" i="7"/>
  <c r="AU223" i="7"/>
  <c r="AO235" i="7"/>
  <c r="AV235" i="7"/>
  <c r="AN229" i="7"/>
  <c r="M56" i="1"/>
  <c r="E76" i="1"/>
  <c r="B66" i="1"/>
  <c r="E66" i="1"/>
  <c r="P78" i="1"/>
  <c r="P76" i="1"/>
  <c r="M73" i="1"/>
  <c r="X244" i="7"/>
  <c r="AE244" i="7"/>
  <c r="W243" i="7"/>
  <c r="Q136" i="1" s="1"/>
  <c r="W201" i="7"/>
  <c r="P81" i="1"/>
  <c r="AO217" i="7"/>
  <c r="AT217" i="7"/>
  <c r="AT229" i="7"/>
  <c r="AW240" i="7"/>
  <c r="AV229" i="7"/>
  <c r="AQ229" i="7"/>
  <c r="N56" i="1"/>
  <c r="I66" i="1"/>
  <c r="C78" i="1"/>
  <c r="N137" i="1"/>
  <c r="C56" i="1"/>
  <c r="AO223" i="7"/>
  <c r="AP235" i="7"/>
  <c r="AW235" i="7"/>
  <c r="AX238" i="7"/>
  <c r="I62" i="1"/>
  <c r="K56" i="1"/>
  <c r="L62" i="1"/>
  <c r="O73" i="1"/>
  <c r="Q73" i="1"/>
  <c r="D76" i="1"/>
  <c r="J78" i="1"/>
  <c r="D73" i="1"/>
  <c r="G73" i="1"/>
  <c r="J66" i="1"/>
  <c r="I56" i="1"/>
  <c r="AU229" i="7"/>
  <c r="B61" i="1"/>
  <c r="G77" i="1"/>
  <c r="N72" i="1"/>
  <c r="I77" i="1"/>
  <c r="P56" i="1"/>
  <c r="L70" i="1"/>
  <c r="B65" i="1"/>
  <c r="M62" i="1"/>
  <c r="B67" i="1"/>
  <c r="D65" i="1"/>
  <c r="O78" i="1"/>
  <c r="O61" i="1"/>
  <c r="H65" i="1"/>
  <c r="I65" i="1"/>
  <c r="M66" i="1"/>
  <c r="N66" i="1"/>
  <c r="E70" i="1"/>
  <c r="E56" i="1"/>
  <c r="C71" i="1"/>
  <c r="E71" i="1"/>
  <c r="D70" i="1"/>
  <c r="M94" i="1"/>
  <c r="M138" i="1" s="1"/>
  <c r="P87" i="1"/>
  <c r="I84" i="1"/>
  <c r="AF243" i="7"/>
  <c r="AG243" i="7"/>
  <c r="AH243" i="7"/>
  <c r="AI243" i="7"/>
  <c r="AJ243" i="7"/>
  <c r="AK243" i="7"/>
  <c r="AK207" i="7"/>
  <c r="AF207" i="7"/>
  <c r="AG207" i="7"/>
  <c r="AH207" i="7"/>
  <c r="AI207" i="7"/>
  <c r="AJ207" i="7"/>
  <c r="AK213" i="7"/>
  <c r="AF213" i="7"/>
  <c r="AG213" i="7"/>
  <c r="AH213" i="7"/>
  <c r="AI213" i="7"/>
  <c r="AJ213" i="7"/>
  <c r="AK226" i="7"/>
  <c r="AF226" i="7"/>
  <c r="AG226" i="7"/>
  <c r="AH226" i="7"/>
  <c r="AI226" i="7"/>
  <c r="AJ226" i="7"/>
  <c r="Y201" i="7"/>
  <c r="AK201" i="7"/>
  <c r="AF201" i="7"/>
  <c r="AG201" i="7"/>
  <c r="AH201" i="7"/>
  <c r="AI201" i="7"/>
  <c r="AJ201" i="7"/>
  <c r="AP219" i="7"/>
  <c r="AW219" i="7"/>
  <c r="AS221" i="7"/>
  <c r="AP234" i="7"/>
  <c r="AU234" i="7"/>
  <c r="AP238" i="7"/>
  <c r="AY245" i="7"/>
  <c r="AZ245" i="7"/>
  <c r="BA245" i="7"/>
  <c r="BB245" i="7"/>
  <c r="BC245" i="7"/>
  <c r="BD245" i="7"/>
  <c r="BC242" i="7"/>
  <c r="BD242" i="7"/>
  <c r="AX242" i="7"/>
  <c r="AY242" i="7"/>
  <c r="AZ242" i="7"/>
  <c r="BA242" i="7"/>
  <c r="BB242" i="7"/>
  <c r="BA220" i="7"/>
  <c r="BB220" i="7"/>
  <c r="BC220" i="7"/>
  <c r="BD220" i="7"/>
  <c r="AY220" i="7"/>
  <c r="AZ220" i="7"/>
  <c r="AY226" i="7"/>
  <c r="AZ226" i="7"/>
  <c r="BA226" i="7"/>
  <c r="BB226" i="7"/>
  <c r="BC226" i="7"/>
  <c r="BD226" i="7"/>
  <c r="BA232" i="7"/>
  <c r="BB232" i="7"/>
  <c r="BC232" i="7"/>
  <c r="BD232" i="7"/>
  <c r="AY232" i="7"/>
  <c r="AZ232" i="7"/>
  <c r="AK244" i="7"/>
  <c r="AF244" i="7"/>
  <c r="AG244" i="7"/>
  <c r="AH244" i="7"/>
  <c r="AI244" i="7"/>
  <c r="AJ244" i="7"/>
  <c r="BA208" i="7"/>
  <c r="BB208" i="7"/>
  <c r="BC208" i="7"/>
  <c r="BD208" i="7"/>
  <c r="AY208" i="7"/>
  <c r="AZ208" i="7"/>
  <c r="AF215" i="7"/>
  <c r="AG215" i="7"/>
  <c r="AH215" i="7"/>
  <c r="AI215" i="7"/>
  <c r="AJ215" i="7"/>
  <c r="AK215" i="7"/>
  <c r="AF227" i="7"/>
  <c r="AG227" i="7"/>
  <c r="AH227" i="7"/>
  <c r="AI227" i="7"/>
  <c r="AJ227" i="7"/>
  <c r="AK227" i="7"/>
  <c r="Y199" i="7"/>
  <c r="AK199" i="7"/>
  <c r="AF199" i="7"/>
  <c r="AG199" i="7"/>
  <c r="AH199" i="7"/>
  <c r="AI199" i="7"/>
  <c r="AJ199" i="7"/>
  <c r="AX208" i="7"/>
  <c r="AA202" i="7"/>
  <c r="AF245" i="7"/>
  <c r="AG245" i="7"/>
  <c r="AH245" i="7"/>
  <c r="AI245" i="7"/>
  <c r="AJ245" i="7"/>
  <c r="AK245" i="7"/>
  <c r="AF208" i="7"/>
  <c r="AG208" i="7"/>
  <c r="AH208" i="7"/>
  <c r="AI208" i="7"/>
  <c r="AJ208" i="7"/>
  <c r="AK208" i="7"/>
  <c r="AK216" i="7"/>
  <c r="AF216" i="7"/>
  <c r="AG216" i="7"/>
  <c r="AH216" i="7"/>
  <c r="AI216" i="7"/>
  <c r="AJ216" i="7"/>
  <c r="AK228" i="7"/>
  <c r="AF228" i="7"/>
  <c r="AG228" i="7"/>
  <c r="AH228" i="7"/>
  <c r="AI228" i="7"/>
  <c r="AJ228" i="7"/>
  <c r="Y200" i="7"/>
  <c r="AF200" i="7"/>
  <c r="AG200" i="7"/>
  <c r="AH200" i="7"/>
  <c r="AI200" i="7"/>
  <c r="AJ200" i="7"/>
  <c r="AK200" i="7"/>
  <c r="BB237" i="7"/>
  <c r="BC237" i="7"/>
  <c r="BD237" i="7"/>
  <c r="AY237" i="7"/>
  <c r="AZ237" i="7"/>
  <c r="BA237" i="7"/>
  <c r="AZ215" i="7"/>
  <c r="BA215" i="7"/>
  <c r="BB215" i="7"/>
  <c r="BC215" i="7"/>
  <c r="BD215" i="7"/>
  <c r="AY215" i="7"/>
  <c r="AY221" i="7"/>
  <c r="AZ221" i="7"/>
  <c r="BA221" i="7"/>
  <c r="BB221" i="7"/>
  <c r="BC221" i="7"/>
  <c r="BD221" i="7"/>
  <c r="AZ227" i="7"/>
  <c r="BA227" i="7"/>
  <c r="BB227" i="7"/>
  <c r="BC227" i="7"/>
  <c r="BD227" i="7"/>
  <c r="AY227" i="7"/>
  <c r="AY233" i="7"/>
  <c r="AZ233" i="7"/>
  <c r="BA233" i="7"/>
  <c r="BB233" i="7"/>
  <c r="BC233" i="7"/>
  <c r="BD233" i="7"/>
  <c r="AF237" i="7"/>
  <c r="AG237" i="7"/>
  <c r="AH237" i="7"/>
  <c r="AI237" i="7"/>
  <c r="AJ237" i="7"/>
  <c r="AK237" i="7"/>
  <c r="AY209" i="7"/>
  <c r="AZ209" i="7"/>
  <c r="BA209" i="7"/>
  <c r="BB209" i="7"/>
  <c r="BC209" i="7"/>
  <c r="BD209" i="7"/>
  <c r="AF217" i="7"/>
  <c r="AG217" i="7"/>
  <c r="AH217" i="7"/>
  <c r="AI217" i="7"/>
  <c r="AJ217" i="7"/>
  <c r="AK217" i="7"/>
  <c r="AF229" i="7"/>
  <c r="AG229" i="7"/>
  <c r="AH229" i="7"/>
  <c r="AI229" i="7"/>
  <c r="AJ229" i="7"/>
  <c r="AK229" i="7"/>
  <c r="BB213" i="7"/>
  <c r="BC213" i="7"/>
  <c r="BD213" i="7"/>
  <c r="AY213" i="7"/>
  <c r="AZ213" i="7"/>
  <c r="BA213" i="7"/>
  <c r="C74" i="1"/>
  <c r="O74" i="1"/>
  <c r="X202" i="7"/>
  <c r="M74" i="1"/>
  <c r="AK238" i="7"/>
  <c r="AF238" i="7"/>
  <c r="AG238" i="7"/>
  <c r="AH238" i="7"/>
  <c r="AI238" i="7"/>
  <c r="AJ238" i="7"/>
  <c r="AK230" i="7"/>
  <c r="AF230" i="7"/>
  <c r="AG230" i="7"/>
  <c r="AH230" i="7"/>
  <c r="AI230" i="7"/>
  <c r="AJ230" i="7"/>
  <c r="AY238" i="7"/>
  <c r="AZ238" i="7"/>
  <c r="BA238" i="7"/>
  <c r="BB238" i="7"/>
  <c r="BC238" i="7"/>
  <c r="BD238" i="7"/>
  <c r="AY216" i="7"/>
  <c r="AZ216" i="7"/>
  <c r="BA216" i="7"/>
  <c r="BB216" i="7"/>
  <c r="BC216" i="7"/>
  <c r="BD216" i="7"/>
  <c r="AY222" i="7"/>
  <c r="AZ222" i="7"/>
  <c r="BA222" i="7"/>
  <c r="BB222" i="7"/>
  <c r="BC222" i="7"/>
  <c r="BD222" i="7"/>
  <c r="AY228" i="7"/>
  <c r="AZ228" i="7"/>
  <c r="BA228" i="7"/>
  <c r="BB228" i="7"/>
  <c r="BC228" i="7"/>
  <c r="BD228" i="7"/>
  <c r="AY234" i="7"/>
  <c r="AZ234" i="7"/>
  <c r="BA234" i="7"/>
  <c r="BB234" i="7"/>
  <c r="BC234" i="7"/>
  <c r="BD234" i="7"/>
  <c r="AD59" i="2"/>
  <c r="L59" i="2"/>
  <c r="AX221" i="7"/>
  <c r="AX224" i="7"/>
  <c r="AC237" i="7"/>
  <c r="AE237" i="7"/>
  <c r="I94" i="1"/>
  <c r="I138" i="1" s="1"/>
  <c r="AK209" i="7"/>
  <c r="AF209" i="7"/>
  <c r="AG209" i="7"/>
  <c r="AH209" i="7"/>
  <c r="AI209" i="7"/>
  <c r="AJ209" i="7"/>
  <c r="U245" i="7"/>
  <c r="H76" i="1"/>
  <c r="O70" i="1"/>
  <c r="H66" i="1"/>
  <c r="L74" i="1"/>
  <c r="O58" i="1"/>
  <c r="AB244" i="7"/>
  <c r="AB245" i="7"/>
  <c r="AD202" i="7"/>
  <c r="H94" i="1"/>
  <c r="H138" i="1" s="1"/>
  <c r="K87" i="1"/>
  <c r="K131" i="1" s="1"/>
  <c r="C84" i="1"/>
  <c r="AY210" i="7"/>
  <c r="AZ210" i="7"/>
  <c r="BA210" i="7"/>
  <c r="BB210" i="7"/>
  <c r="BC210" i="7"/>
  <c r="BD210" i="7"/>
  <c r="AF219" i="7"/>
  <c r="AG219" i="7"/>
  <c r="AH219" i="7"/>
  <c r="AI219" i="7"/>
  <c r="AJ219" i="7"/>
  <c r="AK219" i="7"/>
  <c r="AF231" i="7"/>
  <c r="AG231" i="7"/>
  <c r="AH231" i="7"/>
  <c r="AI231" i="7"/>
  <c r="AJ231" i="7"/>
  <c r="AK231" i="7"/>
  <c r="AQ224" i="7"/>
  <c r="AO227" i="7"/>
  <c r="AT227" i="7"/>
  <c r="AO228" i="7"/>
  <c r="AV228" i="7"/>
  <c r="AQ233" i="7"/>
  <c r="AV233" i="7"/>
  <c r="AQ240" i="7"/>
  <c r="AS243" i="7"/>
  <c r="AW243" i="7"/>
  <c r="AN238" i="7"/>
  <c r="AX227" i="7"/>
  <c r="AX237" i="7"/>
  <c r="AY207" i="7"/>
  <c r="AZ207" i="7"/>
  <c r="BA207" i="7"/>
  <c r="BB207" i="7"/>
  <c r="BC207" i="7"/>
  <c r="BD207" i="7"/>
  <c r="N74" i="1"/>
  <c r="E74" i="1"/>
  <c r="AC202" i="7"/>
  <c r="AK218" i="7"/>
  <c r="AF218" i="7"/>
  <c r="AG218" i="7"/>
  <c r="AH218" i="7"/>
  <c r="AI218" i="7"/>
  <c r="AJ218" i="7"/>
  <c r="L79" i="1"/>
  <c r="J74" i="1"/>
  <c r="K74" i="1"/>
  <c r="M58" i="1"/>
  <c r="N58" i="1"/>
  <c r="C77" i="1"/>
  <c r="D77" i="1"/>
  <c r="P84" i="1"/>
  <c r="I70" i="1"/>
  <c r="B78" i="1"/>
  <c r="N64" i="1"/>
  <c r="O56" i="1"/>
  <c r="K70" i="1"/>
  <c r="B64" i="1"/>
  <c r="J77" i="1"/>
  <c r="J76" i="1"/>
  <c r="G58" i="1"/>
  <c r="Q71" i="1"/>
  <c r="J67" i="1"/>
  <c r="M68" i="1"/>
  <c r="J58" i="1"/>
  <c r="K58" i="1"/>
  <c r="L58" i="1"/>
  <c r="O59" i="1"/>
  <c r="Q76" i="1"/>
  <c r="P59" i="1"/>
  <c r="E78" i="1"/>
  <c r="Q59" i="1"/>
  <c r="G78" i="1"/>
  <c r="AA244" i="7"/>
  <c r="G71" i="1"/>
  <c r="Z237" i="7"/>
  <c r="G94" i="1"/>
  <c r="G138" i="1" s="1"/>
  <c r="J87" i="1"/>
  <c r="J131" i="1" s="1"/>
  <c r="AF210" i="7"/>
  <c r="AG210" i="7"/>
  <c r="AH210" i="7"/>
  <c r="AI210" i="7"/>
  <c r="AJ210" i="7"/>
  <c r="AK210" i="7"/>
  <c r="AK220" i="7"/>
  <c r="AF220" i="7"/>
  <c r="AG220" i="7"/>
  <c r="AH220" i="7"/>
  <c r="AI220" i="7"/>
  <c r="AJ220" i="7"/>
  <c r="AK232" i="7"/>
  <c r="AF232" i="7"/>
  <c r="AG232" i="7"/>
  <c r="AH232" i="7"/>
  <c r="AI232" i="7"/>
  <c r="AJ232" i="7"/>
  <c r="AO221" i="7"/>
  <c r="AV221" i="7"/>
  <c r="AS234" i="7"/>
  <c r="AW234" i="7"/>
  <c r="AT238" i="7"/>
  <c r="AZ239" i="7"/>
  <c r="BA239" i="7"/>
  <c r="BB239" i="7"/>
  <c r="BC239" i="7"/>
  <c r="BD239" i="7"/>
  <c r="AX239" i="7"/>
  <c r="AY239" i="7"/>
  <c r="AY217" i="7"/>
  <c r="AZ217" i="7"/>
  <c r="BA217" i="7"/>
  <c r="BB217" i="7"/>
  <c r="BC217" i="7"/>
  <c r="BD217" i="7"/>
  <c r="BD223" i="7"/>
  <c r="AY223" i="7"/>
  <c r="AZ223" i="7"/>
  <c r="BA223" i="7"/>
  <c r="BB223" i="7"/>
  <c r="BC223" i="7"/>
  <c r="AY229" i="7"/>
  <c r="AZ229" i="7"/>
  <c r="BA229" i="7"/>
  <c r="BB229" i="7"/>
  <c r="BC229" i="7"/>
  <c r="BD229" i="7"/>
  <c r="BD235" i="7"/>
  <c r="AY235" i="7"/>
  <c r="AZ235" i="7"/>
  <c r="BA235" i="7"/>
  <c r="BB235" i="7"/>
  <c r="BC235" i="7"/>
  <c r="AX235" i="7"/>
  <c r="AX228" i="7"/>
  <c r="AX232" i="7"/>
  <c r="Y202" i="7"/>
  <c r="AF202" i="7"/>
  <c r="AG202" i="7"/>
  <c r="AH202" i="7"/>
  <c r="AI202" i="7"/>
  <c r="AJ202" i="7"/>
  <c r="AK202" i="7"/>
  <c r="AE202" i="7"/>
  <c r="BD211" i="7"/>
  <c r="AY211" i="7"/>
  <c r="AZ211" i="7"/>
  <c r="BA211" i="7"/>
  <c r="BB211" i="7"/>
  <c r="BC211" i="7"/>
  <c r="AF221" i="7"/>
  <c r="AG221" i="7"/>
  <c r="AH221" i="7"/>
  <c r="AI221" i="7"/>
  <c r="AJ221" i="7"/>
  <c r="AK221" i="7"/>
  <c r="AF233" i="7"/>
  <c r="AG233" i="7"/>
  <c r="AH233" i="7"/>
  <c r="AI233" i="7"/>
  <c r="AJ233" i="7"/>
  <c r="AK233" i="7"/>
  <c r="W202" i="7"/>
  <c r="AK211" i="7"/>
  <c r="AF211" i="7"/>
  <c r="AG211" i="7"/>
  <c r="AH211" i="7"/>
  <c r="AI211" i="7"/>
  <c r="AJ211" i="7"/>
  <c r="AK222" i="7"/>
  <c r="AF222" i="7"/>
  <c r="AG222" i="7"/>
  <c r="AH222" i="7"/>
  <c r="AI222" i="7"/>
  <c r="AJ222" i="7"/>
  <c r="AK234" i="7"/>
  <c r="AF234" i="7"/>
  <c r="AG234" i="7"/>
  <c r="AH234" i="7"/>
  <c r="AI234" i="7"/>
  <c r="AJ234" i="7"/>
  <c r="AY243" i="7"/>
  <c r="AZ243" i="7"/>
  <c r="BA243" i="7"/>
  <c r="BB243" i="7"/>
  <c r="BC243" i="7"/>
  <c r="BD243" i="7"/>
  <c r="AY240" i="7"/>
  <c r="AZ240" i="7"/>
  <c r="BA240" i="7"/>
  <c r="BB240" i="7"/>
  <c r="BC240" i="7"/>
  <c r="BD240" i="7"/>
  <c r="BC218" i="7"/>
  <c r="BD218" i="7"/>
  <c r="AY218" i="7"/>
  <c r="AZ218" i="7"/>
  <c r="BA218" i="7"/>
  <c r="BB218" i="7"/>
  <c r="AY224" i="7"/>
  <c r="AZ224" i="7"/>
  <c r="BA224" i="7"/>
  <c r="BB224" i="7"/>
  <c r="BC224" i="7"/>
  <c r="BD224" i="7"/>
  <c r="BC230" i="7"/>
  <c r="BD230" i="7"/>
  <c r="AX230" i="7"/>
  <c r="AY230" i="7"/>
  <c r="AZ230" i="7"/>
  <c r="BA230" i="7"/>
  <c r="BB230" i="7"/>
  <c r="AY236" i="7"/>
  <c r="AZ236" i="7"/>
  <c r="BA236" i="7"/>
  <c r="BB236" i="7"/>
  <c r="BC236" i="7"/>
  <c r="BD236" i="7"/>
  <c r="AX210" i="7"/>
  <c r="AF225" i="7"/>
  <c r="AG225" i="7"/>
  <c r="AH225" i="7"/>
  <c r="AI225" i="7"/>
  <c r="AJ225" i="7"/>
  <c r="AK225" i="7"/>
  <c r="H74" i="1"/>
  <c r="Z202" i="7"/>
  <c r="BC206" i="7"/>
  <c r="BD206" i="7"/>
  <c r="AY206" i="7"/>
  <c r="AZ206" i="7"/>
  <c r="BA206" i="7"/>
  <c r="BB206" i="7"/>
  <c r="AF223" i="7"/>
  <c r="AG223" i="7"/>
  <c r="AH223" i="7"/>
  <c r="AI223" i="7"/>
  <c r="AJ223" i="7"/>
  <c r="AK223" i="7"/>
  <c r="G14" i="2"/>
  <c r="K14" i="2"/>
  <c r="AX206" i="7"/>
  <c r="AX209" i="7"/>
  <c r="AX233" i="7"/>
  <c r="G74" i="1"/>
  <c r="AA237" i="7"/>
  <c r="P94" i="1"/>
  <c r="C94" i="1"/>
  <c r="AY212" i="7"/>
  <c r="AZ212" i="7"/>
  <c r="BA212" i="7"/>
  <c r="BB212" i="7"/>
  <c r="BC212" i="7"/>
  <c r="BD212" i="7"/>
  <c r="AF235" i="7"/>
  <c r="AG235" i="7"/>
  <c r="AH235" i="7"/>
  <c r="AI235" i="7"/>
  <c r="AJ235" i="7"/>
  <c r="AK235" i="7"/>
  <c r="G61" i="1"/>
  <c r="Q74" i="1"/>
  <c r="J70" i="1"/>
  <c r="I61" i="1"/>
  <c r="D74" i="1"/>
  <c r="H67" i="1"/>
  <c r="K76" i="1"/>
  <c r="H58" i="1"/>
  <c r="K59" i="1"/>
  <c r="M76" i="1"/>
  <c r="I64" i="1"/>
  <c r="B58" i="1"/>
  <c r="J64" i="1"/>
  <c r="B59" i="1"/>
  <c r="K64" i="1"/>
  <c r="B76" i="1"/>
  <c r="U244" i="7"/>
  <c r="AD244" i="7"/>
  <c r="U237" i="7"/>
  <c r="O130" i="1" s="1"/>
  <c r="AA238" i="7"/>
  <c r="C70" i="1"/>
  <c r="V244" i="7"/>
  <c r="P137" i="1" s="1"/>
  <c r="O94" i="1"/>
  <c r="B87" i="1"/>
  <c r="B131" i="1" s="1"/>
  <c r="E87" i="1"/>
  <c r="E131" i="1" s="1"/>
  <c r="K84" i="1"/>
  <c r="AF206" i="7"/>
  <c r="AG206" i="7"/>
  <c r="AH206" i="7"/>
  <c r="AI206" i="7"/>
  <c r="AJ206" i="7"/>
  <c r="AK206" i="7"/>
  <c r="AF212" i="7"/>
  <c r="AG212" i="7"/>
  <c r="AH212" i="7"/>
  <c r="AI212" i="7"/>
  <c r="AJ212" i="7"/>
  <c r="AK212" i="7"/>
  <c r="AK224" i="7"/>
  <c r="AF224" i="7"/>
  <c r="AG224" i="7"/>
  <c r="AH224" i="7"/>
  <c r="AI224" i="7"/>
  <c r="AJ224" i="7"/>
  <c r="AK236" i="7"/>
  <c r="AF236" i="7"/>
  <c r="AG236" i="7"/>
  <c r="AH236" i="7"/>
  <c r="AI236" i="7"/>
  <c r="AJ236" i="7"/>
  <c r="AT215" i="7"/>
  <c r="AO216" i="7"/>
  <c r="AT216" i="7"/>
  <c r="AO218" i="7"/>
  <c r="AT218" i="7"/>
  <c r="AQ221" i="7"/>
  <c r="AO222" i="7"/>
  <c r="AT222" i="7"/>
  <c r="AS236" i="7"/>
  <c r="AW236" i="7"/>
  <c r="AT237" i="7"/>
  <c r="AO238" i="7"/>
  <c r="AV238" i="7"/>
  <c r="AN236" i="7"/>
  <c r="AN216" i="7"/>
  <c r="BA244" i="7"/>
  <c r="BB244" i="7"/>
  <c r="BC244" i="7"/>
  <c r="BD244" i="7"/>
  <c r="AY244" i="7"/>
  <c r="AZ244" i="7"/>
  <c r="AX241" i="7"/>
  <c r="AY241" i="7"/>
  <c r="AZ241" i="7"/>
  <c r="BA241" i="7"/>
  <c r="BB241" i="7"/>
  <c r="BC241" i="7"/>
  <c r="BD241" i="7"/>
  <c r="AY219" i="7"/>
  <c r="AZ219" i="7"/>
  <c r="BA219" i="7"/>
  <c r="BB219" i="7"/>
  <c r="BC219" i="7"/>
  <c r="BD219" i="7"/>
  <c r="BB225" i="7"/>
  <c r="BC225" i="7"/>
  <c r="BD225" i="7"/>
  <c r="AY225" i="7"/>
  <c r="AZ225" i="7"/>
  <c r="BA225" i="7"/>
  <c r="AY231" i="7"/>
  <c r="AZ231" i="7"/>
  <c r="BA231" i="7"/>
  <c r="BB231" i="7"/>
  <c r="BC231" i="7"/>
  <c r="BD231" i="7"/>
  <c r="AX234" i="7"/>
  <c r="AX213" i="7"/>
  <c r="AX240" i="7"/>
  <c r="K59" i="2"/>
  <c r="H14" i="2"/>
  <c r="I14" i="2"/>
  <c r="E59" i="2"/>
  <c r="G59" i="2"/>
  <c r="H59" i="2"/>
  <c r="E14" i="2"/>
  <c r="J14" i="2"/>
  <c r="I59" i="2"/>
  <c r="J59" i="2"/>
  <c r="AR243" i="7"/>
  <c r="AR244" i="7"/>
  <c r="AR245" i="7"/>
  <c r="AR237" i="7"/>
  <c r="AR238" i="7"/>
  <c r="AR240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1" i="7"/>
  <c r="AR232" i="7"/>
  <c r="AR233" i="7"/>
  <c r="AR234" i="7"/>
  <c r="AR235" i="7"/>
  <c r="AR236" i="7"/>
  <c r="Q137" i="1"/>
  <c r="Y243" i="7"/>
  <c r="Y244" i="7"/>
  <c r="Y245" i="7"/>
  <c r="G130" i="1"/>
  <c r="Y237" i="7"/>
  <c r="Y238" i="7"/>
  <c r="AR206" i="7"/>
  <c r="AN206" i="7"/>
  <c r="AW206" i="7"/>
  <c r="AV206" i="7"/>
  <c r="AU206" i="7"/>
  <c r="AT206" i="7"/>
  <c r="AS206" i="7"/>
  <c r="AQ206" i="7"/>
  <c r="L56" i="1"/>
  <c r="Y206" i="7"/>
  <c r="AR207" i="7"/>
  <c r="AN207" i="7"/>
  <c r="AW207" i="7"/>
  <c r="AV207" i="7"/>
  <c r="AU207" i="7"/>
  <c r="AT207" i="7"/>
  <c r="AS207" i="7"/>
  <c r="AQ207" i="7"/>
  <c r="AP207" i="7"/>
  <c r="AO207" i="7"/>
  <c r="N57" i="1"/>
  <c r="Y207" i="7"/>
  <c r="AR208" i="7"/>
  <c r="AN208" i="7"/>
  <c r="AW208" i="7"/>
  <c r="AV208" i="7"/>
  <c r="AU208" i="7"/>
  <c r="AT208" i="7"/>
  <c r="AS208" i="7"/>
  <c r="AQ208" i="7"/>
  <c r="AP208" i="7"/>
  <c r="AO208" i="7"/>
  <c r="P58" i="1"/>
  <c r="Y208" i="7"/>
  <c r="AR209" i="7"/>
  <c r="AW209" i="7"/>
  <c r="AV209" i="7"/>
  <c r="AU209" i="7"/>
  <c r="AT209" i="7"/>
  <c r="AS209" i="7"/>
  <c r="AQ209" i="7"/>
  <c r="C59" i="1"/>
  <c r="Y209" i="7"/>
  <c r="AR210" i="7"/>
  <c r="AN210" i="7"/>
  <c r="AW210" i="7"/>
  <c r="AV210" i="7"/>
  <c r="AU210" i="7"/>
  <c r="AT210" i="7"/>
  <c r="AS210" i="7"/>
  <c r="AQ210" i="7"/>
  <c r="AP210" i="7"/>
  <c r="AO210" i="7"/>
  <c r="C60" i="1"/>
  <c r="Y210" i="7"/>
  <c r="AR211" i="7"/>
  <c r="AN211" i="7"/>
  <c r="AW211" i="7"/>
  <c r="AV211" i="7"/>
  <c r="AU211" i="7"/>
  <c r="AT211" i="7"/>
  <c r="AS211" i="7"/>
  <c r="AQ211" i="7"/>
  <c r="AP211" i="7"/>
  <c r="AO211" i="7"/>
  <c r="E61" i="1"/>
  <c r="Y211" i="7"/>
  <c r="AR212" i="7"/>
  <c r="AN212" i="7"/>
  <c r="AW212" i="7"/>
  <c r="AV212" i="7"/>
  <c r="AU212" i="7"/>
  <c r="AT212" i="7"/>
  <c r="AS212" i="7"/>
  <c r="AQ212" i="7"/>
  <c r="AP212" i="7"/>
  <c r="AO212" i="7"/>
  <c r="H62" i="1"/>
  <c r="Y212" i="7"/>
  <c r="AR213" i="7"/>
  <c r="AN213" i="7"/>
  <c r="AW213" i="7"/>
  <c r="AV213" i="7"/>
  <c r="AU213" i="7"/>
  <c r="AT213" i="7"/>
  <c r="AS213" i="7"/>
  <c r="AQ213" i="7"/>
  <c r="AP213" i="7"/>
  <c r="AO213" i="7"/>
  <c r="J63" i="1"/>
  <c r="Y213" i="7"/>
  <c r="L64" i="1"/>
  <c r="Y215" i="7"/>
  <c r="N65" i="1"/>
  <c r="Y216" i="7"/>
  <c r="P66" i="1"/>
  <c r="Y217" i="7"/>
  <c r="C67" i="1"/>
  <c r="Y218" i="7"/>
  <c r="C68" i="1"/>
  <c r="Y219" i="7"/>
  <c r="E69" i="1"/>
  <c r="Y220" i="7"/>
  <c r="H70" i="1"/>
  <c r="Y221" i="7"/>
  <c r="J71" i="1"/>
  <c r="Y222" i="7"/>
  <c r="L72" i="1"/>
  <c r="Y223" i="7"/>
  <c r="N73" i="1"/>
  <c r="Y224" i="7"/>
  <c r="P74" i="1"/>
  <c r="Y225" i="7"/>
  <c r="C75" i="1"/>
  <c r="Y226" i="7"/>
  <c r="C76" i="1"/>
  <c r="Y227" i="7"/>
  <c r="E77" i="1"/>
  <c r="Y228" i="7"/>
  <c r="H78" i="1"/>
  <c r="Y229" i="7"/>
  <c r="J79" i="1"/>
  <c r="Y230" i="7"/>
  <c r="L80" i="1"/>
  <c r="Y231" i="7"/>
  <c r="Y232" i="7"/>
  <c r="Y233" i="7"/>
  <c r="Y234" i="7"/>
  <c r="Y235" i="7"/>
  <c r="Y236" i="7"/>
  <c r="D59" i="2"/>
  <c r="W59" i="2"/>
  <c r="E15" i="2"/>
  <c r="Y59" i="2"/>
  <c r="G15" i="2"/>
  <c r="Z59" i="2"/>
  <c r="H15" i="2"/>
  <c r="AA59" i="2"/>
  <c r="I15" i="2"/>
  <c r="AB59" i="2"/>
  <c r="J15" i="2"/>
  <c r="AC59" i="2"/>
  <c r="AC60" i="2" s="1"/>
  <c r="K15" i="2"/>
  <c r="L15" i="2"/>
  <c r="AO239" i="7"/>
  <c r="AP239" i="7"/>
  <c r="AQ239" i="7"/>
  <c r="AR239" i="7"/>
  <c r="AS239" i="7"/>
  <c r="AT239" i="7"/>
  <c r="AU239" i="7"/>
  <c r="AV239" i="7"/>
  <c r="AW239" i="7"/>
  <c r="AN239" i="7"/>
  <c r="AO241" i="7"/>
  <c r="AP241" i="7"/>
  <c r="AQ241" i="7"/>
  <c r="AR241" i="7"/>
  <c r="AS241" i="7"/>
  <c r="AT241" i="7"/>
  <c r="AU241" i="7"/>
  <c r="AV241" i="7"/>
  <c r="AW241" i="7"/>
  <c r="AN241" i="7"/>
  <c r="AO242" i="7"/>
  <c r="AP242" i="7"/>
  <c r="AQ242" i="7"/>
  <c r="AR242" i="7"/>
  <c r="AS242" i="7"/>
  <c r="AT242" i="7"/>
  <c r="AU242" i="7"/>
  <c r="AV242" i="7"/>
  <c r="AW242" i="7"/>
  <c r="AN242" i="7"/>
  <c r="AO230" i="7"/>
  <c r="AP230" i="7"/>
  <c r="AQ230" i="7"/>
  <c r="AR230" i="7"/>
  <c r="AS230" i="7"/>
  <c r="AT230" i="7"/>
  <c r="AU230" i="7"/>
  <c r="AV230" i="7"/>
  <c r="AW230" i="7"/>
  <c r="AN230" i="7"/>
  <c r="J26" i="1"/>
  <c r="I53" i="1"/>
  <c r="O11" i="23"/>
  <c r="C107" i="7"/>
  <c r="B107" i="7"/>
  <c r="Q138" i="1"/>
  <c r="Q130" i="1"/>
  <c r="O137" i="1"/>
  <c r="O136" i="1"/>
  <c r="B11" i="24"/>
  <c r="L4" i="15"/>
  <c r="L8" i="15" s="1"/>
  <c r="Q131" i="1" l="1"/>
  <c r="P131" i="1"/>
  <c r="V59" i="2"/>
  <c r="V60" i="2" s="1"/>
  <c r="AP249" i="7"/>
  <c r="D13" i="2" s="1"/>
  <c r="AB60" i="2"/>
  <c r="AA60" i="2"/>
  <c r="Z60" i="2"/>
  <c r="W60" i="2"/>
  <c r="O138" i="1"/>
  <c r="AD60" i="2"/>
  <c r="BD249" i="7"/>
  <c r="R13" i="2" s="1"/>
  <c r="Y60" i="2"/>
  <c r="BC249" i="7"/>
  <c r="Q13" i="2" s="1"/>
  <c r="BB249" i="7"/>
  <c r="P13" i="2" s="1"/>
  <c r="BA249" i="7"/>
  <c r="O13" i="2" s="1"/>
  <c r="AZ249" i="7"/>
  <c r="N13" i="2" s="1"/>
  <c r="AY249" i="7"/>
  <c r="M13" i="2" s="1"/>
  <c r="N15" i="2"/>
  <c r="AQ249" i="7"/>
  <c r="E13" i="2" s="1"/>
  <c r="AS249" i="7"/>
  <c r="G13" i="2" s="1"/>
  <c r="AT249" i="7"/>
  <c r="H13" i="2" s="1"/>
  <c r="AU249" i="7"/>
  <c r="I13" i="2" s="1"/>
  <c r="AV249" i="7"/>
  <c r="J13" i="2" s="1"/>
  <c r="AW249" i="7"/>
  <c r="K13" i="2" s="1"/>
  <c r="AX249" i="7"/>
  <c r="L13" i="2" s="1"/>
  <c r="AR249" i="7"/>
  <c r="F13" i="2" s="1"/>
  <c r="Y252" i="7"/>
  <c r="K26" i="1"/>
  <c r="J53" i="1"/>
  <c r="C20" i="7"/>
  <c r="C172" i="7" s="1"/>
  <c r="AO172" i="7" s="1"/>
  <c r="B20" i="7"/>
  <c r="B172" i="7" s="1"/>
  <c r="AN172" i="7" s="1"/>
  <c r="L15" i="15"/>
  <c r="J4" i="24" s="1"/>
  <c r="L5" i="15"/>
  <c r="L10" i="15"/>
  <c r="L9" i="15"/>
  <c r="C56" i="7"/>
  <c r="C226" i="7" s="1"/>
  <c r="B56" i="7"/>
  <c r="B226" i="7" s="1"/>
  <c r="L16" i="15"/>
  <c r="C21" i="7"/>
  <c r="C174" i="7" s="1"/>
  <c r="AO174" i="7" s="1"/>
  <c r="B21" i="7"/>
  <c r="B174" i="7" s="1"/>
  <c r="AN174" i="7" s="1"/>
  <c r="C14" i="7"/>
  <c r="C160" i="7" s="1"/>
  <c r="AO160" i="7" s="1"/>
  <c r="B14" i="7"/>
  <c r="L11" i="15"/>
  <c r="L7" i="15"/>
  <c r="L6" i="15"/>
  <c r="T39" i="2" l="1"/>
  <c r="AN226" i="7"/>
  <c r="B39" i="2"/>
  <c r="U39" i="2"/>
  <c r="AO226" i="7"/>
  <c r="C39" i="2"/>
  <c r="L26" i="1"/>
  <c r="K53" i="1"/>
  <c r="J6" i="24"/>
  <c r="B85" i="7" s="1"/>
  <c r="J14" i="24"/>
  <c r="J5" i="24"/>
  <c r="J15" i="24"/>
  <c r="B77" i="7"/>
  <c r="B135" i="7"/>
  <c r="B219" i="7" s="1"/>
  <c r="B132" i="7"/>
  <c r="B233" i="7" s="1"/>
  <c r="J10" i="24"/>
  <c r="B73" i="7" s="1"/>
  <c r="J8" i="24"/>
  <c r="B79" i="7" s="1"/>
  <c r="J7" i="24"/>
  <c r="B81" i="7" s="1"/>
  <c r="J9" i="24"/>
  <c r="B72" i="7" s="1"/>
  <c r="B76" i="7"/>
  <c r="B177" i="7" s="1"/>
  <c r="AN177" i="7" s="1"/>
  <c r="C60" i="7"/>
  <c r="B60" i="7"/>
  <c r="C63" i="7"/>
  <c r="B63" i="7"/>
  <c r="C41" i="7"/>
  <c r="B41" i="7"/>
  <c r="C122" i="7"/>
  <c r="C224" i="7" s="1"/>
  <c r="B122" i="7"/>
  <c r="B224" i="7" s="1"/>
  <c r="C40" i="7"/>
  <c r="B40" i="7"/>
  <c r="C52" i="7"/>
  <c r="C173" i="7" s="1"/>
  <c r="AO173" i="7" s="1"/>
  <c r="B52" i="7"/>
  <c r="B173" i="7" s="1"/>
  <c r="AN173" i="7" s="1"/>
  <c r="K4" i="27"/>
  <c r="C123" i="7"/>
  <c r="B123" i="7"/>
  <c r="B66" i="7"/>
  <c r="C66" i="7"/>
  <c r="T37" i="2" l="1"/>
  <c r="AN224" i="7"/>
  <c r="B37" i="2"/>
  <c r="U37" i="2"/>
  <c r="AO224" i="7"/>
  <c r="C37" i="2"/>
  <c r="T46" i="2"/>
  <c r="B14" i="2" s="1"/>
  <c r="AN233" i="7"/>
  <c r="B46" i="2"/>
  <c r="AN219" i="7"/>
  <c r="B32" i="2"/>
  <c r="B126" i="1"/>
  <c r="M26" i="1"/>
  <c r="L53" i="1"/>
  <c r="B189" i="7"/>
  <c r="AN189" i="7" s="1"/>
  <c r="B225" i="7"/>
  <c r="K15" i="27"/>
  <c r="C140" i="7" s="1"/>
  <c r="C229" i="7" s="1"/>
  <c r="K16" i="27"/>
  <c r="C130" i="7" s="1"/>
  <c r="C206" i="7" s="1"/>
  <c r="AO206" i="7" s="1"/>
  <c r="C77" i="7"/>
  <c r="K20" i="27"/>
  <c r="C134" i="7" s="1"/>
  <c r="C237" i="7" s="1"/>
  <c r="K14" i="27"/>
  <c r="C136" i="7" s="1"/>
  <c r="C240" i="7" s="1"/>
  <c r="K19" i="27"/>
  <c r="C133" i="7" s="1"/>
  <c r="C234" i="7" s="1"/>
  <c r="K18" i="27"/>
  <c r="C137" i="7" s="1"/>
  <c r="C243" i="7" s="1"/>
  <c r="K17" i="27"/>
  <c r="C139" i="7" s="1"/>
  <c r="C245" i="7" s="1"/>
  <c r="K10" i="27"/>
  <c r="C73" i="7" s="1"/>
  <c r="C154" i="7" s="1"/>
  <c r="AO154" i="7" s="1"/>
  <c r="K6" i="27"/>
  <c r="C85" i="7" s="1"/>
  <c r="K7" i="27"/>
  <c r="C81" i="7" s="1"/>
  <c r="K5" i="27"/>
  <c r="C84" i="7" s="1"/>
  <c r="K8" i="27"/>
  <c r="C79" i="7" s="1"/>
  <c r="C189" i="7" s="1"/>
  <c r="AO189" i="7" s="1"/>
  <c r="K9" i="27"/>
  <c r="C72" i="7" s="1"/>
  <c r="C153" i="7" s="1"/>
  <c r="AO153" i="7" s="1"/>
  <c r="A36" i="7"/>
  <c r="A35" i="7"/>
  <c r="B20" i="23"/>
  <c r="O16" i="23" s="1"/>
  <c r="U58" i="2" l="1"/>
  <c r="AO245" i="7"/>
  <c r="C58" i="2"/>
  <c r="U56" i="2"/>
  <c r="AO243" i="7"/>
  <c r="C56" i="2"/>
  <c r="U47" i="2"/>
  <c r="AO234" i="7"/>
  <c r="C47" i="2"/>
  <c r="U53" i="2"/>
  <c r="AO240" i="7"/>
  <c r="C53" i="2"/>
  <c r="U50" i="2"/>
  <c r="AO237" i="7"/>
  <c r="C50" i="2"/>
  <c r="C19" i="2"/>
  <c r="AO229" i="7"/>
  <c r="C42" i="2"/>
  <c r="T38" i="2"/>
  <c r="T59" i="2" s="1"/>
  <c r="AN225" i="7"/>
  <c r="B38" i="2"/>
  <c r="AN249" i="7"/>
  <c r="B15" i="2"/>
  <c r="N26" i="1"/>
  <c r="M53" i="1"/>
  <c r="C28" i="7"/>
  <c r="C190" i="7" s="1"/>
  <c r="AO190" i="7" s="1"/>
  <c r="B28" i="7"/>
  <c r="B190" i="7" s="1"/>
  <c r="AN190" i="7" s="1"/>
  <c r="C200" i="7"/>
  <c r="AO200" i="7" s="1"/>
  <c r="C201" i="7"/>
  <c r="V245" i="7"/>
  <c r="C138" i="1"/>
  <c r="C136" i="1"/>
  <c r="V243" i="7"/>
  <c r="V237" i="7"/>
  <c r="C130" i="1"/>
  <c r="C225" i="7"/>
  <c r="B10" i="23"/>
  <c r="C14" i="2" l="1"/>
  <c r="U38" i="2"/>
  <c r="AO225" i="7"/>
  <c r="C38" i="2"/>
  <c r="P130" i="1"/>
  <c r="P136" i="1"/>
  <c r="P138" i="1"/>
  <c r="V201" i="7"/>
  <c r="AO201" i="7"/>
  <c r="O26" i="1"/>
  <c r="N53" i="1"/>
  <c r="C24" i="7"/>
  <c r="C181" i="7" s="1"/>
  <c r="AO181" i="7" s="1"/>
  <c r="B24" i="7"/>
  <c r="B181" i="7" s="1"/>
  <c r="AN181" i="7" s="1"/>
  <c r="C26" i="7"/>
  <c r="C183" i="7" s="1"/>
  <c r="AO183" i="7" s="1"/>
  <c r="B26" i="7"/>
  <c r="B183" i="7" s="1"/>
  <c r="AN183" i="7" s="1"/>
  <c r="B4" i="7"/>
  <c r="U59" i="2" l="1"/>
  <c r="AO249" i="7"/>
  <c r="C13" i="2" s="1"/>
  <c r="P26" i="1"/>
  <c r="O53" i="1"/>
  <c r="Q26" i="1" l="1"/>
  <c r="Q53" i="1" s="1"/>
  <c r="P53" i="1"/>
  <c r="C100" i="7"/>
  <c r="C209" i="7" s="1"/>
  <c r="AO209" i="7" s="1"/>
  <c r="B100" i="7"/>
  <c r="B209" i="7" s="1"/>
  <c r="AN209" i="7" l="1"/>
  <c r="B22" i="2"/>
  <c r="B59" i="2" s="1"/>
  <c r="T60" i="2" s="1"/>
  <c r="C22" i="2"/>
  <c r="C59" i="2" s="1"/>
  <c r="C32" i="7"/>
  <c r="C195" i="7" s="1"/>
  <c r="AO195" i="7" s="1"/>
  <c r="B32" i="7"/>
  <c r="B195" i="7" s="1"/>
  <c r="AN195" i="7" s="1"/>
  <c r="C33" i="7"/>
  <c r="C197" i="7" s="1"/>
  <c r="AO197" i="7" s="1"/>
  <c r="B33" i="7"/>
  <c r="B197" i="7" s="1"/>
  <c r="AN197" i="7" s="1"/>
  <c r="C31" i="7"/>
  <c r="C194" i="7" s="1"/>
  <c r="AO194" i="7" s="1"/>
  <c r="B31" i="7"/>
  <c r="B194" i="7" s="1"/>
  <c r="AN194" i="7" s="1"/>
  <c r="B36" i="7"/>
  <c r="C36" i="7"/>
  <c r="C202" i="7" s="1"/>
  <c r="C35" i="7"/>
  <c r="C199" i="7" s="1"/>
  <c r="AO199" i="7" s="1"/>
  <c r="B35" i="7"/>
  <c r="B199" i="7" s="1"/>
  <c r="AN199" i="7" s="1"/>
  <c r="B160" i="7"/>
  <c r="AN160" i="7" s="1"/>
  <c r="A73" i="7"/>
  <c r="A72" i="7"/>
  <c r="A41" i="7"/>
  <c r="A40" i="7"/>
  <c r="A83" i="7"/>
  <c r="A81" i="7"/>
  <c r="A84" i="7"/>
  <c r="A75" i="7"/>
  <c r="A79" i="7"/>
  <c r="A78" i="7"/>
  <c r="A82" i="7"/>
  <c r="A80" i="7"/>
  <c r="A74" i="7"/>
  <c r="A77" i="7"/>
  <c r="A117" i="7"/>
  <c r="A125" i="7"/>
  <c r="A119" i="7"/>
  <c r="A120" i="7"/>
  <c r="A113" i="7"/>
  <c r="A116" i="7"/>
  <c r="A121" i="7"/>
  <c r="A114" i="7"/>
  <c r="A122" i="7"/>
  <c r="A124" i="7"/>
  <c r="A118" i="7"/>
  <c r="A115" i="7"/>
  <c r="A123" i="7"/>
  <c r="A64" i="7"/>
  <c r="A63" i="7"/>
  <c r="A42" i="7"/>
  <c r="A49" i="7"/>
  <c r="A55" i="7"/>
  <c r="A51" i="7"/>
  <c r="A45" i="7"/>
  <c r="A57" i="7"/>
  <c r="A62" i="7"/>
  <c r="A48" i="7"/>
  <c r="A58" i="7"/>
  <c r="A60" i="7"/>
  <c r="A52" i="7"/>
  <c r="A61" i="7"/>
  <c r="A47" i="7"/>
  <c r="A46" i="7"/>
  <c r="A54" i="7"/>
  <c r="A109" i="7"/>
  <c r="A108" i="7"/>
  <c r="A106" i="7"/>
  <c r="V202" i="7" l="1"/>
  <c r="AO202" i="7"/>
  <c r="U60" i="2"/>
  <c r="B202" i="7"/>
  <c r="A105" i="7"/>
  <c r="A104" i="7"/>
  <c r="A103" i="7"/>
  <c r="A102" i="7"/>
  <c r="A97" i="7"/>
  <c r="A98" i="7"/>
  <c r="A101" i="7"/>
  <c r="A107" i="7"/>
  <c r="A100" i="7"/>
  <c r="A99" i="7"/>
  <c r="A43" i="7"/>
  <c r="A56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6" i="9"/>
  <c r="T242" i="7" s="1"/>
  <c r="G95" i="9"/>
  <c r="T241" i="7" s="1"/>
  <c r="G94" i="9"/>
  <c r="T240" i="7" s="1"/>
  <c r="G93" i="9"/>
  <c r="T239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8" i="1"/>
  <c r="M16" i="10" s="1"/>
  <c r="N28" i="1"/>
  <c r="N16" i="10" s="1"/>
  <c r="O28" i="1"/>
  <c r="O16" i="10" s="1"/>
  <c r="P28" i="1"/>
  <c r="P16" i="10" s="1"/>
  <c r="Q28" i="1"/>
  <c r="Q16" i="10" s="1"/>
  <c r="BQ4" i="5"/>
  <c r="BR4" i="5"/>
  <c r="BS4" i="5"/>
  <c r="BU4" i="5"/>
  <c r="BV4" i="5"/>
  <c r="BW4" i="5"/>
  <c r="BX4" i="5"/>
  <c r="BY4" i="5"/>
  <c r="BZ4" i="5"/>
  <c r="N49" i="1"/>
  <c r="O49" i="1"/>
  <c r="P49" i="1"/>
  <c r="Q49" i="1"/>
  <c r="M49" i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G34" i="1" s="1"/>
  <c r="H34" i="1" s="1"/>
  <c r="I34" i="1" s="1"/>
  <c r="C35" i="1"/>
  <c r="D35" i="1" s="1"/>
  <c r="E35" i="1" s="1"/>
  <c r="G35" i="1" s="1"/>
  <c r="C36" i="1"/>
  <c r="D36" i="1" s="1"/>
  <c r="E36" i="1" s="1"/>
  <c r="C37" i="1"/>
  <c r="D37" i="1" s="1"/>
  <c r="E37" i="1" s="1"/>
  <c r="C38" i="1"/>
  <c r="D38" i="1" s="1"/>
  <c r="E38" i="1" s="1"/>
  <c r="G38" i="1" s="1"/>
  <c r="H38" i="1" s="1"/>
  <c r="C30" i="1"/>
  <c r="D30" i="1" s="1"/>
  <c r="E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D25" i="1"/>
  <c r="D15" i="10" s="1"/>
  <c r="E25" i="1"/>
  <c r="C16" i="1"/>
  <c r="C17" i="1"/>
  <c r="C19" i="1"/>
  <c r="C20" i="1"/>
  <c r="C21" i="1"/>
  <c r="C22" i="1"/>
  <c r="C23" i="1"/>
  <c r="C24" i="1"/>
  <c r="C15" i="1"/>
  <c r="B152" i="7"/>
  <c r="AF241" i="7" l="1"/>
  <c r="AG241" i="7"/>
  <c r="AH241" i="7"/>
  <c r="AI241" i="7"/>
  <c r="AJ241" i="7"/>
  <c r="AK241" i="7"/>
  <c r="AF239" i="7"/>
  <c r="AG239" i="7"/>
  <c r="AH239" i="7"/>
  <c r="AI239" i="7"/>
  <c r="AJ239" i="7"/>
  <c r="AK239" i="7"/>
  <c r="AK240" i="7"/>
  <c r="AF240" i="7"/>
  <c r="AG240" i="7"/>
  <c r="AH240" i="7"/>
  <c r="AI240" i="7"/>
  <c r="AJ240" i="7"/>
  <c r="AK242" i="7"/>
  <c r="AF242" i="7"/>
  <c r="AG242" i="7"/>
  <c r="AH242" i="7"/>
  <c r="AI242" i="7"/>
  <c r="AJ242" i="7"/>
  <c r="Y239" i="7"/>
  <c r="Y240" i="7"/>
  <c r="Y241" i="7"/>
  <c r="Y242" i="7"/>
  <c r="U202" i="7"/>
  <c r="AN202" i="7"/>
  <c r="D16" i="1"/>
  <c r="C7" i="10"/>
  <c r="G25" i="1"/>
  <c r="E15" i="10"/>
  <c r="D24" i="1"/>
  <c r="C14" i="10"/>
  <c r="D23" i="1"/>
  <c r="C13" i="10"/>
  <c r="D20" i="1"/>
  <c r="C10" i="10"/>
  <c r="D22" i="1"/>
  <c r="C12" i="10"/>
  <c r="D21" i="1"/>
  <c r="C11" i="10"/>
  <c r="C9" i="10"/>
  <c r="D15" i="1"/>
  <c r="C6" i="10"/>
  <c r="D17" i="1"/>
  <c r="C8" i="10"/>
  <c r="K132" i="1"/>
  <c r="L132" i="1"/>
  <c r="M132" i="1"/>
  <c r="N132" i="1"/>
  <c r="U239" i="7"/>
  <c r="V239" i="7"/>
  <c r="W239" i="7"/>
  <c r="C132" i="1"/>
  <c r="X239" i="7"/>
  <c r="D132" i="1"/>
  <c r="Z239" i="7"/>
  <c r="E132" i="1"/>
  <c r="B132" i="1"/>
  <c r="AA239" i="7"/>
  <c r="G132" i="1"/>
  <c r="AB239" i="7"/>
  <c r="H132" i="1"/>
  <c r="AC239" i="7"/>
  <c r="I132" i="1"/>
  <c r="AD239" i="7"/>
  <c r="J132" i="1"/>
  <c r="AE239" i="7"/>
  <c r="AB241" i="7"/>
  <c r="AC241" i="7"/>
  <c r="AD241" i="7"/>
  <c r="AE241" i="7"/>
  <c r="C134" i="1"/>
  <c r="D134" i="1"/>
  <c r="E134" i="1"/>
  <c r="G134" i="1"/>
  <c r="H134" i="1"/>
  <c r="I134" i="1"/>
  <c r="U241" i="7"/>
  <c r="J134" i="1"/>
  <c r="V241" i="7"/>
  <c r="K134" i="1"/>
  <c r="W241" i="7"/>
  <c r="L134" i="1"/>
  <c r="B134" i="1"/>
  <c r="X241" i="7"/>
  <c r="M134" i="1"/>
  <c r="Z241" i="7"/>
  <c r="N134" i="1"/>
  <c r="AA241" i="7"/>
  <c r="C135" i="1"/>
  <c r="D135" i="1"/>
  <c r="U242" i="7"/>
  <c r="E135" i="1"/>
  <c r="V242" i="7"/>
  <c r="G135" i="1"/>
  <c r="W242" i="7"/>
  <c r="H135" i="1"/>
  <c r="X242" i="7"/>
  <c r="I135" i="1"/>
  <c r="Z242" i="7"/>
  <c r="J135" i="1"/>
  <c r="AA242" i="7"/>
  <c r="K135" i="1"/>
  <c r="AB242" i="7"/>
  <c r="L135" i="1"/>
  <c r="AC242" i="7"/>
  <c r="M135" i="1"/>
  <c r="AD242" i="7"/>
  <c r="N135" i="1"/>
  <c r="AE242" i="7"/>
  <c r="B135" i="1"/>
  <c r="M133" i="1"/>
  <c r="N133" i="1"/>
  <c r="AA240" i="7"/>
  <c r="AB240" i="7"/>
  <c r="C133" i="1"/>
  <c r="AC240" i="7"/>
  <c r="D133" i="1"/>
  <c r="AD240" i="7"/>
  <c r="E133" i="1"/>
  <c r="AE240" i="7"/>
  <c r="G133" i="1"/>
  <c r="H133" i="1"/>
  <c r="I133" i="1"/>
  <c r="B133" i="1"/>
  <c r="J133" i="1"/>
  <c r="K133" i="1"/>
  <c r="L133" i="1"/>
  <c r="Z240" i="7"/>
  <c r="W240" i="7"/>
  <c r="X240" i="7"/>
  <c r="V240" i="7"/>
  <c r="U240" i="7"/>
  <c r="J22" i="1"/>
  <c r="J12" i="10" s="1"/>
  <c r="I38" i="1"/>
  <c r="G36" i="1"/>
  <c r="H35" i="1"/>
  <c r="J34" i="1"/>
  <c r="G33" i="1"/>
  <c r="G32" i="1"/>
  <c r="G31" i="1"/>
  <c r="G37" i="1"/>
  <c r="O133" i="1" l="1"/>
  <c r="P133" i="1"/>
  <c r="P135" i="1"/>
  <c r="O135" i="1"/>
  <c r="Q134" i="1"/>
  <c r="P134" i="1"/>
  <c r="O134" i="1"/>
  <c r="Q132" i="1"/>
  <c r="P132" i="1"/>
  <c r="O132" i="1"/>
  <c r="N14" i="2"/>
  <c r="E17" i="1"/>
  <c r="D8" i="10"/>
  <c r="E23" i="1"/>
  <c r="D13" i="10"/>
  <c r="E22" i="1"/>
  <c r="D12" i="10"/>
  <c r="E20" i="1"/>
  <c r="D10" i="10"/>
  <c r="E15" i="1"/>
  <c r="D6" i="10"/>
  <c r="E24" i="1"/>
  <c r="D14" i="10"/>
  <c r="E19" i="1"/>
  <c r="D9" i="10"/>
  <c r="H25" i="1"/>
  <c r="G15" i="10"/>
  <c r="E21" i="1"/>
  <c r="D11" i="10"/>
  <c r="E16" i="1"/>
  <c r="D7" i="10"/>
  <c r="Q135" i="1"/>
  <c r="Q133" i="1"/>
  <c r="H31" i="1"/>
  <c r="K34" i="1"/>
  <c r="I35" i="1"/>
  <c r="H36" i="1"/>
  <c r="H37" i="1"/>
  <c r="H32" i="1"/>
  <c r="H33" i="1"/>
  <c r="J38" i="1"/>
  <c r="G24" i="1" l="1"/>
  <c r="E14" i="10"/>
  <c r="G15" i="1"/>
  <c r="E6" i="10"/>
  <c r="G23" i="1"/>
  <c r="E13" i="10"/>
  <c r="G20" i="1"/>
  <c r="E10" i="10"/>
  <c r="G22" i="1"/>
  <c r="E12" i="10"/>
  <c r="G16" i="1"/>
  <c r="E7" i="10"/>
  <c r="G21" i="1"/>
  <c r="E11" i="10"/>
  <c r="J25" i="1"/>
  <c r="J15" i="10" s="1"/>
  <c r="H15" i="10"/>
  <c r="K25" i="1"/>
  <c r="G19" i="1"/>
  <c r="E9" i="10"/>
  <c r="G17" i="1"/>
  <c r="E8" i="10"/>
  <c r="K38" i="1"/>
  <c r="I32" i="1"/>
  <c r="I36" i="1"/>
  <c r="I37" i="1"/>
  <c r="J35" i="1"/>
  <c r="I33" i="1"/>
  <c r="L34" i="1"/>
  <c r="I31" i="1"/>
  <c r="H20" i="1" l="1"/>
  <c r="G10" i="10"/>
  <c r="H19" i="1"/>
  <c r="G9" i="10"/>
  <c r="H22" i="1"/>
  <c r="G12" i="10"/>
  <c r="H17" i="1"/>
  <c r="G8" i="10"/>
  <c r="H23" i="1"/>
  <c r="G13" i="10"/>
  <c r="H16" i="1"/>
  <c r="G7" i="10"/>
  <c r="L25" i="1"/>
  <c r="K15" i="10"/>
  <c r="H15" i="1"/>
  <c r="G6" i="10"/>
  <c r="H21" i="1"/>
  <c r="G11" i="10"/>
  <c r="H24" i="1"/>
  <c r="G14" i="10"/>
  <c r="M34" i="1"/>
  <c r="N34" i="1" s="1"/>
  <c r="O34" i="1" s="1"/>
  <c r="P34" i="1" s="1"/>
  <c r="Q34" i="1" s="1"/>
  <c r="J32" i="1"/>
  <c r="J31" i="1"/>
  <c r="J33" i="1"/>
  <c r="K35" i="1"/>
  <c r="J37" i="1"/>
  <c r="J36" i="1"/>
  <c r="L38" i="1"/>
  <c r="I17" i="1" l="1"/>
  <c r="H8" i="10"/>
  <c r="I16" i="1"/>
  <c r="H7" i="10"/>
  <c r="I24" i="1"/>
  <c r="H14" i="10"/>
  <c r="I21" i="1"/>
  <c r="H11" i="10"/>
  <c r="I23" i="1"/>
  <c r="H13" i="10"/>
  <c r="H12" i="10"/>
  <c r="K22" i="1"/>
  <c r="J15" i="1"/>
  <c r="H6" i="10"/>
  <c r="K15" i="1"/>
  <c r="I19" i="1"/>
  <c r="H9" i="10"/>
  <c r="M25" i="1"/>
  <c r="L15" i="10"/>
  <c r="H10" i="10"/>
  <c r="I20" i="1"/>
  <c r="M38" i="1"/>
  <c r="N38" i="1" s="1"/>
  <c r="O38" i="1" s="1"/>
  <c r="P38" i="1" s="1"/>
  <c r="Q38" i="1" s="1"/>
  <c r="K36" i="1"/>
  <c r="K37" i="1"/>
  <c r="L35" i="1"/>
  <c r="K33" i="1"/>
  <c r="K31" i="1"/>
  <c r="K32" i="1"/>
  <c r="J6" i="10" l="1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78" i="32"/>
  <c r="N179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N197" i="32"/>
  <c r="N198" i="32"/>
  <c r="N199" i="32"/>
  <c r="N200" i="32"/>
  <c r="N201" i="32"/>
  <c r="N202" i="32"/>
  <c r="N203" i="32"/>
  <c r="N204" i="32"/>
  <c r="N205" i="32"/>
  <c r="N206" i="32"/>
  <c r="N207" i="32"/>
  <c r="N208" i="32"/>
  <c r="N209" i="32"/>
  <c r="N210" i="32"/>
  <c r="N211" i="32"/>
  <c r="N212" i="32"/>
  <c r="N213" i="32"/>
  <c r="N214" i="32"/>
  <c r="N215" i="32"/>
  <c r="N216" i="32"/>
  <c r="N217" i="32"/>
  <c r="N218" i="32"/>
  <c r="N219" i="32"/>
  <c r="N220" i="32"/>
  <c r="N221" i="32"/>
  <c r="N222" i="32"/>
  <c r="N223" i="32"/>
  <c r="N224" i="32"/>
  <c r="N225" i="32"/>
  <c r="N226" i="32"/>
  <c r="N227" i="32"/>
  <c r="N228" i="32"/>
  <c r="N229" i="32"/>
  <c r="N230" i="32"/>
  <c r="N231" i="32"/>
  <c r="N232" i="32"/>
  <c r="N233" i="32"/>
  <c r="N234" i="32"/>
  <c r="N235" i="32"/>
  <c r="N236" i="32"/>
  <c r="N237" i="32"/>
  <c r="N238" i="32"/>
  <c r="N239" i="32"/>
  <c r="N240" i="32"/>
  <c r="N241" i="32"/>
  <c r="N242" i="32"/>
  <c r="N243" i="32"/>
  <c r="N244" i="32"/>
  <c r="N245" i="32"/>
  <c r="N246" i="32"/>
  <c r="N247" i="32"/>
  <c r="N248" i="32"/>
  <c r="N249" i="32"/>
  <c r="N250" i="32"/>
  <c r="N251" i="32"/>
  <c r="N252" i="32"/>
  <c r="N253" i="32"/>
  <c r="N254" i="32"/>
  <c r="N255" i="32"/>
  <c r="N256" i="32"/>
  <c r="N257" i="32"/>
  <c r="N258" i="32"/>
  <c r="N259" i="32"/>
  <c r="N260" i="32"/>
  <c r="N261" i="32"/>
  <c r="N262" i="32"/>
  <c r="N263" i="32"/>
  <c r="N264" i="32"/>
  <c r="N265" i="32"/>
  <c r="N266" i="32"/>
  <c r="N267" i="32"/>
  <c r="N268" i="32"/>
  <c r="N269" i="32"/>
  <c r="N270" i="32"/>
  <c r="N271" i="32"/>
  <c r="N272" i="32"/>
  <c r="N273" i="32"/>
  <c r="N274" i="32"/>
  <c r="N275" i="32"/>
  <c r="N276" i="32"/>
  <c r="N277" i="32"/>
  <c r="N278" i="32"/>
  <c r="N279" i="32"/>
  <c r="N280" i="32"/>
  <c r="N281" i="32"/>
  <c r="N282" i="32"/>
  <c r="N283" i="32"/>
  <c r="N284" i="32"/>
  <c r="N285" i="32"/>
  <c r="N286" i="32"/>
  <c r="N287" i="32"/>
  <c r="N288" i="32"/>
  <c r="N289" i="32"/>
  <c r="N290" i="32"/>
  <c r="N291" i="32"/>
  <c r="N292" i="32"/>
  <c r="N293" i="32"/>
  <c r="N294" i="32"/>
  <c r="N295" i="32"/>
  <c r="N296" i="32"/>
  <c r="N297" i="32"/>
  <c r="N298" i="32"/>
  <c r="N299" i="32"/>
  <c r="N300" i="32"/>
  <c r="N301" i="32"/>
  <c r="N302" i="32"/>
  <c r="N303" i="32"/>
  <c r="N304" i="32"/>
  <c r="N305" i="32"/>
  <c r="N306" i="32"/>
  <c r="N307" i="32"/>
  <c r="N308" i="32"/>
  <c r="N309" i="32"/>
  <c r="N310" i="32"/>
  <c r="N311" i="32"/>
  <c r="N312" i="32"/>
  <c r="N313" i="32"/>
  <c r="N314" i="32"/>
  <c r="N315" i="32"/>
  <c r="N316" i="32"/>
  <c r="N317" i="32"/>
  <c r="N318" i="32"/>
  <c r="N319" i="32"/>
  <c r="N320" i="32"/>
  <c r="N321" i="32"/>
  <c r="N322" i="32"/>
  <c r="N323" i="32"/>
  <c r="N324" i="32"/>
  <c r="N325" i="32"/>
  <c r="N326" i="32"/>
  <c r="N327" i="32"/>
  <c r="N328" i="32"/>
  <c r="N329" i="32"/>
  <c r="N330" i="32"/>
  <c r="N331" i="32"/>
  <c r="N332" i="32"/>
  <c r="N333" i="32"/>
  <c r="N334" i="32"/>
  <c r="N335" i="32"/>
  <c r="N336" i="32"/>
  <c r="N337" i="32"/>
  <c r="N338" i="32"/>
  <c r="N339" i="32"/>
  <c r="N340" i="32"/>
  <c r="N341" i="32"/>
  <c r="N342" i="32"/>
  <c r="N343" i="32"/>
  <c r="N344" i="32"/>
  <c r="N345" i="32"/>
  <c r="N346" i="32"/>
  <c r="N347" i="32"/>
  <c r="N348" i="32"/>
  <c r="N349" i="32"/>
  <c r="N350" i="32"/>
  <c r="N351" i="32"/>
  <c r="N352" i="32"/>
  <c r="N353" i="32"/>
  <c r="N354" i="32"/>
  <c r="N355" i="32"/>
  <c r="N356" i="32"/>
  <c r="N357" i="32"/>
  <c r="N358" i="32"/>
  <c r="N359" i="32"/>
  <c r="N360" i="32"/>
  <c r="N361" i="32"/>
  <c r="N362" i="32"/>
  <c r="N363" i="32"/>
  <c r="N364" i="32"/>
  <c r="N365" i="32"/>
  <c r="N366" i="32"/>
  <c r="N367" i="32"/>
  <c r="N368" i="32"/>
  <c r="N369" i="32"/>
  <c r="N370" i="32"/>
  <c r="N371" i="32"/>
  <c r="N372" i="32"/>
  <c r="N373" i="32"/>
  <c r="N374" i="32"/>
  <c r="N375" i="32"/>
  <c r="N376" i="32"/>
  <c r="N377" i="32"/>
  <c r="N378" i="32"/>
  <c r="N379" i="32"/>
  <c r="N380" i="32"/>
  <c r="N381" i="32"/>
  <c r="N382" i="32"/>
  <c r="N383" i="32"/>
  <c r="N384" i="32"/>
  <c r="N385" i="32"/>
  <c r="N386" i="32"/>
  <c r="N387" i="32"/>
  <c r="N388" i="32"/>
  <c r="N389" i="32"/>
  <c r="N390" i="32"/>
  <c r="N391" i="32"/>
  <c r="N392" i="32"/>
  <c r="N393" i="32"/>
  <c r="N394" i="32"/>
  <c r="N395" i="32"/>
  <c r="N396" i="32"/>
  <c r="N397" i="32"/>
  <c r="N398" i="32"/>
  <c r="N399" i="32"/>
  <c r="N400" i="32"/>
  <c r="N401" i="32"/>
  <c r="N402" i="32"/>
  <c r="N403" i="32"/>
  <c r="N404" i="32"/>
  <c r="N405" i="32"/>
  <c r="N406" i="32"/>
  <c r="N407" i="32"/>
  <c r="N408" i="32"/>
  <c r="N409" i="32"/>
  <c r="N410" i="32"/>
  <c r="N411" i="32"/>
  <c r="N412" i="32"/>
  <c r="N413" i="32"/>
  <c r="N414" i="32"/>
  <c r="N415" i="32"/>
  <c r="N416" i="32"/>
  <c r="N417" i="32"/>
  <c r="N418" i="32"/>
  <c r="N419" i="32"/>
  <c r="N420" i="32"/>
  <c r="N421" i="32"/>
  <c r="N422" i="32"/>
  <c r="N423" i="32"/>
  <c r="N424" i="32"/>
  <c r="N425" i="32"/>
  <c r="N426" i="32"/>
  <c r="N427" i="32"/>
  <c r="N428" i="32"/>
  <c r="N429" i="32"/>
  <c r="N430" i="32"/>
  <c r="N431" i="32"/>
  <c r="N432" i="32"/>
  <c r="N433" i="32"/>
  <c r="N434" i="32"/>
  <c r="N435" i="32"/>
  <c r="N436" i="32"/>
  <c r="N437" i="32"/>
  <c r="N438" i="32"/>
  <c r="N439" i="32"/>
  <c r="N440" i="32"/>
  <c r="N441" i="32"/>
  <c r="N442" i="32"/>
  <c r="N443" i="32"/>
  <c r="N444" i="32"/>
  <c r="N445" i="32"/>
  <c r="N446" i="32"/>
  <c r="N447" i="32"/>
  <c r="N448" i="32"/>
  <c r="N449" i="32"/>
  <c r="N450" i="32"/>
  <c r="N451" i="32"/>
  <c r="N452" i="32"/>
  <c r="N453" i="32"/>
  <c r="N454" i="32"/>
  <c r="N455" i="32"/>
  <c r="N456" i="32"/>
  <c r="N457" i="32"/>
  <c r="N458" i="32"/>
  <c r="N459" i="32"/>
  <c r="N460" i="32"/>
  <c r="N461" i="32"/>
  <c r="N462" i="32"/>
  <c r="N463" i="32"/>
  <c r="N464" i="32"/>
  <c r="N465" i="32"/>
  <c r="N466" i="32"/>
  <c r="N467" i="32"/>
  <c r="N468" i="32"/>
  <c r="N469" i="32"/>
  <c r="N470" i="32"/>
  <c r="N471" i="32"/>
  <c r="N472" i="32"/>
  <c r="N473" i="32"/>
  <c r="N474" i="32"/>
  <c r="N475" i="32"/>
  <c r="N476" i="32"/>
  <c r="N477" i="32"/>
  <c r="N478" i="32"/>
  <c r="N479" i="32"/>
  <c r="N480" i="32"/>
  <c r="N481" i="32"/>
  <c r="N482" i="32"/>
  <c r="N483" i="32"/>
  <c r="N484" i="32"/>
  <c r="N485" i="32"/>
  <c r="N486" i="32"/>
  <c r="N487" i="32"/>
  <c r="N488" i="32"/>
  <c r="N489" i="32"/>
  <c r="N490" i="32"/>
  <c r="N491" i="32"/>
  <c r="N492" i="32"/>
  <c r="N493" i="32"/>
  <c r="N494" i="32"/>
  <c r="N495" i="32"/>
  <c r="N496" i="32"/>
  <c r="N497" i="32"/>
  <c r="N498" i="32"/>
  <c r="N499" i="32"/>
  <c r="N500" i="32"/>
  <c r="N501" i="32"/>
  <c r="N502" i="32"/>
  <c r="N503" i="32"/>
  <c r="N504" i="32"/>
  <c r="N505" i="32"/>
  <c r="N506" i="32"/>
  <c r="N507" i="32"/>
  <c r="N508" i="32"/>
  <c r="N509" i="32"/>
  <c r="N510" i="32"/>
  <c r="N511" i="32"/>
  <c r="N512" i="32"/>
  <c r="N513" i="32"/>
  <c r="N514" i="32"/>
  <c r="N515" i="32"/>
  <c r="N516" i="32"/>
  <c r="N517" i="32"/>
  <c r="N518" i="32"/>
  <c r="N519" i="32"/>
  <c r="N525" i="32"/>
  <c r="N526" i="32"/>
  <c r="N527" i="32"/>
  <c r="N528" i="32"/>
  <c r="N529" i="32"/>
  <c r="N530" i="32"/>
  <c r="N531" i="32"/>
  <c r="N532" i="32"/>
  <c r="N533" i="32"/>
  <c r="N534" i="32"/>
  <c r="N535" i="32"/>
  <c r="N536" i="32"/>
  <c r="N537" i="32"/>
  <c r="N538" i="32"/>
  <c r="N539" i="32"/>
  <c r="N540" i="32"/>
  <c r="N541" i="32"/>
  <c r="N542" i="32"/>
  <c r="N543" i="32"/>
  <c r="N544" i="32"/>
  <c r="N545" i="32"/>
  <c r="N546" i="32"/>
  <c r="N547" i="32"/>
  <c r="N548" i="32"/>
  <c r="N549" i="32"/>
  <c r="N550" i="32"/>
  <c r="N551" i="32"/>
  <c r="N552" i="32"/>
  <c r="N553" i="32"/>
  <c r="N554" i="32"/>
  <c r="N555" i="32"/>
  <c r="N556" i="32"/>
  <c r="N557" i="32"/>
  <c r="N558" i="32"/>
  <c r="N559" i="32"/>
  <c r="N560" i="32"/>
  <c r="N561" i="32"/>
  <c r="N562" i="32"/>
  <c r="N563" i="32"/>
  <c r="N564" i="32"/>
  <c r="N565" i="32"/>
  <c r="N566" i="32"/>
  <c r="N567" i="32"/>
  <c r="N568" i="32"/>
  <c r="N569" i="32"/>
  <c r="N570" i="32"/>
  <c r="N571" i="32"/>
  <c r="N572" i="32"/>
  <c r="N573" i="32"/>
  <c r="N574" i="32"/>
  <c r="N575" i="32"/>
  <c r="N576" i="32"/>
  <c r="N577" i="32"/>
  <c r="N578" i="32"/>
  <c r="N579" i="32"/>
  <c r="N580" i="32"/>
  <c r="N581" i="32"/>
  <c r="N582" i="32"/>
  <c r="N583" i="32"/>
  <c r="N584" i="32"/>
  <c r="N585" i="32"/>
  <c r="N586" i="32"/>
  <c r="N587" i="32"/>
  <c r="N588" i="32"/>
  <c r="N589" i="32"/>
  <c r="N590" i="32"/>
  <c r="N591" i="32"/>
  <c r="N592" i="32"/>
  <c r="N593" i="32"/>
  <c r="N594" i="32"/>
  <c r="N595" i="32"/>
  <c r="N596" i="32"/>
  <c r="N597" i="32"/>
  <c r="N598" i="32"/>
  <c r="N599" i="32"/>
  <c r="N600" i="32"/>
  <c r="N601" i="32"/>
  <c r="N602" i="32"/>
  <c r="N603" i="32"/>
  <c r="N604" i="32"/>
  <c r="N605" i="32"/>
  <c r="N606" i="32"/>
  <c r="N607" i="32"/>
  <c r="N608" i="32"/>
  <c r="N609" i="32"/>
  <c r="N610" i="32"/>
  <c r="N611" i="32"/>
  <c r="N612" i="32"/>
  <c r="N613" i="32"/>
  <c r="N614" i="32"/>
  <c r="N615" i="32"/>
  <c r="N616" i="32"/>
  <c r="N617" i="32"/>
  <c r="N618" i="32"/>
  <c r="N619" i="32"/>
  <c r="N620" i="32"/>
  <c r="N621" i="32"/>
  <c r="N622" i="32"/>
  <c r="N623" i="32"/>
  <c r="N624" i="32"/>
  <c r="N625" i="32"/>
  <c r="N626" i="32"/>
  <c r="N627" i="32"/>
  <c r="N628" i="32"/>
  <c r="N629" i="32"/>
  <c r="N630" i="32"/>
  <c r="N631" i="32"/>
  <c r="N632" i="32"/>
  <c r="N633" i="32"/>
  <c r="N634" i="32"/>
  <c r="N635" i="32"/>
  <c r="N636" i="32"/>
  <c r="N637" i="32"/>
  <c r="N638" i="32"/>
  <c r="N639" i="32"/>
  <c r="N640" i="32"/>
  <c r="N641" i="32"/>
  <c r="N642" i="32"/>
  <c r="N643" i="32"/>
  <c r="N644" i="32"/>
  <c r="N645" i="32"/>
  <c r="N646" i="32"/>
  <c r="N647" i="32"/>
  <c r="N648" i="32"/>
  <c r="N649" i="32"/>
  <c r="N650" i="32"/>
  <c r="N651" i="32"/>
  <c r="N652" i="32"/>
  <c r="N653" i="32"/>
  <c r="N654" i="32"/>
  <c r="N655" i="32"/>
  <c r="N656" i="32"/>
  <c r="N657" i="32"/>
  <c r="N658" i="32"/>
  <c r="N659" i="32"/>
  <c r="N660" i="32"/>
  <c r="N661" i="32"/>
  <c r="N662" i="32"/>
  <c r="N663" i="32"/>
  <c r="N664" i="32"/>
  <c r="N665" i="32"/>
  <c r="N666" i="32"/>
  <c r="N667" i="32"/>
  <c r="N668" i="32"/>
  <c r="N669" i="32"/>
  <c r="N670" i="32"/>
  <c r="N671" i="32"/>
  <c r="N672" i="32"/>
  <c r="N673" i="32"/>
  <c r="N674" i="32"/>
  <c r="N675" i="32"/>
  <c r="N676" i="32"/>
  <c r="N677" i="32"/>
  <c r="N678" i="32"/>
  <c r="N679" i="32"/>
  <c r="N680" i="32"/>
  <c r="N681" i="32"/>
  <c r="N682" i="32"/>
  <c r="N683" i="32"/>
  <c r="N684" i="32"/>
  <c r="N685" i="32"/>
  <c r="N686" i="32"/>
  <c r="N687" i="32"/>
  <c r="N688" i="32"/>
  <c r="N689" i="32"/>
  <c r="N690" i="32"/>
  <c r="N691" i="32"/>
  <c r="N692" i="32"/>
  <c r="N693" i="32"/>
  <c r="N694" i="32"/>
  <c r="N695" i="32"/>
  <c r="N696" i="32"/>
  <c r="N697" i="32"/>
  <c r="N698" i="32"/>
  <c r="N699" i="32"/>
  <c r="N700" i="32"/>
  <c r="N701" i="32"/>
  <c r="N702" i="32"/>
  <c r="N703" i="32"/>
  <c r="N704" i="32"/>
  <c r="N705" i="32"/>
  <c r="N706" i="32"/>
  <c r="N707" i="32"/>
  <c r="N708" i="32"/>
  <c r="N709" i="32"/>
  <c r="N710" i="32"/>
  <c r="N711" i="32"/>
  <c r="N712" i="32"/>
  <c r="N713" i="32"/>
  <c r="N714" i="32"/>
  <c r="N715" i="32"/>
  <c r="N716" i="32"/>
  <c r="N717" i="32"/>
  <c r="N718" i="32"/>
  <c r="N719" i="32"/>
  <c r="N720" i="32"/>
  <c r="N721" i="32"/>
  <c r="N722" i="32"/>
  <c r="N723" i="32"/>
  <c r="N724" i="32"/>
  <c r="N725" i="32"/>
  <c r="N726" i="32"/>
  <c r="N727" i="32"/>
  <c r="N728" i="32"/>
  <c r="N729" i="32"/>
  <c r="N730" i="32"/>
  <c r="N731" i="32"/>
  <c r="N732" i="32"/>
  <c r="N733" i="32"/>
  <c r="N734" i="32"/>
  <c r="N735" i="32"/>
  <c r="N736" i="32"/>
  <c r="N737" i="32"/>
  <c r="N738" i="32"/>
  <c r="N739" i="32"/>
  <c r="N740" i="32"/>
  <c r="N741" i="32"/>
  <c r="N742" i="32"/>
  <c r="N743" i="32"/>
  <c r="N744" i="32"/>
  <c r="N745" i="32"/>
  <c r="N746" i="32"/>
  <c r="N747" i="32"/>
  <c r="N748" i="32"/>
  <c r="N749" i="32"/>
  <c r="N750" i="32"/>
  <c r="N751" i="32"/>
  <c r="N752" i="32"/>
  <c r="N753" i="32"/>
  <c r="N754" i="32"/>
  <c r="N755" i="32"/>
  <c r="N756" i="32"/>
  <c r="N757" i="32"/>
  <c r="N758" i="32"/>
  <c r="N759" i="32"/>
  <c r="N760" i="32"/>
  <c r="N761" i="32"/>
  <c r="N762" i="32"/>
  <c r="N763" i="32"/>
  <c r="N764" i="32"/>
  <c r="N765" i="32"/>
  <c r="N766" i="32"/>
  <c r="N767" i="32"/>
  <c r="N768" i="32"/>
  <c r="N769" i="32"/>
  <c r="N770" i="32"/>
  <c r="N771" i="32"/>
  <c r="N772" i="32"/>
  <c r="N773" i="32"/>
  <c r="N774" i="32"/>
  <c r="N775" i="32"/>
  <c r="N776" i="32"/>
  <c r="N777" i="32"/>
  <c r="N778" i="32"/>
  <c r="N779" i="32"/>
  <c r="N780" i="32"/>
  <c r="N781" i="32"/>
  <c r="N782" i="32"/>
  <c r="N783" i="32"/>
  <c r="N784" i="32"/>
  <c r="N785" i="32"/>
  <c r="N786" i="32"/>
  <c r="N787" i="32"/>
  <c r="N788" i="32"/>
  <c r="N789" i="32"/>
  <c r="N790" i="32"/>
  <c r="N791" i="32"/>
  <c r="N792" i="32"/>
  <c r="N793" i="32"/>
  <c r="N794" i="32"/>
  <c r="N795" i="32"/>
  <c r="N796" i="32"/>
  <c r="N797" i="32"/>
  <c r="N798" i="32"/>
  <c r="N799" i="32"/>
  <c r="N800" i="32"/>
  <c r="N801" i="32"/>
  <c r="N802" i="32"/>
  <c r="N803" i="32"/>
  <c r="N804" i="32"/>
  <c r="N805" i="32"/>
  <c r="N806" i="32"/>
  <c r="N807" i="32"/>
  <c r="N808" i="32"/>
  <c r="N809" i="32"/>
  <c r="N810" i="32"/>
  <c r="N811" i="32"/>
  <c r="N812" i="32"/>
  <c r="N813" i="32"/>
  <c r="N814" i="32"/>
  <c r="N815" i="32"/>
  <c r="N816" i="32"/>
  <c r="N817" i="32"/>
  <c r="N818" i="32"/>
  <c r="N819" i="32"/>
  <c r="N820" i="32"/>
  <c r="N821" i="32"/>
  <c r="N822" i="32"/>
  <c r="N823" i="32"/>
  <c r="N824" i="32"/>
  <c r="N825" i="32"/>
  <c r="N826" i="32"/>
  <c r="N827" i="32"/>
  <c r="N828" i="32"/>
  <c r="N829" i="32"/>
  <c r="N830" i="32"/>
  <c r="N831" i="32"/>
  <c r="N832" i="32"/>
  <c r="N833" i="32"/>
  <c r="N834" i="32"/>
  <c r="N835" i="32"/>
  <c r="N836" i="32"/>
  <c r="N837" i="32"/>
  <c r="N838" i="32"/>
  <c r="N839" i="32"/>
  <c r="N840" i="32"/>
  <c r="N841" i="32"/>
  <c r="N842" i="32"/>
  <c r="N843" i="32"/>
  <c r="N844" i="32"/>
  <c r="N845" i="32"/>
  <c r="N846" i="32"/>
  <c r="N847" i="32"/>
  <c r="N848" i="32"/>
  <c r="N849" i="32"/>
  <c r="N850" i="32"/>
  <c r="N851" i="32"/>
  <c r="N852" i="32"/>
  <c r="N853" i="32"/>
  <c r="N854" i="32"/>
  <c r="N855" i="32"/>
  <c r="N856" i="32"/>
  <c r="N857" i="32"/>
  <c r="N858" i="32"/>
  <c r="N859" i="32"/>
  <c r="N860" i="32"/>
  <c r="N861" i="32"/>
  <c r="N862" i="32"/>
  <c r="N863" i="32"/>
  <c r="N864" i="32"/>
  <c r="N865" i="32"/>
  <c r="N866" i="32"/>
  <c r="N867" i="32"/>
  <c r="N868" i="32"/>
  <c r="N869" i="32"/>
  <c r="N870" i="32"/>
  <c r="N871" i="32"/>
  <c r="N872" i="32"/>
  <c r="N873" i="32"/>
  <c r="N874" i="32"/>
  <c r="N875" i="32"/>
  <c r="N876" i="32"/>
  <c r="N877" i="32"/>
  <c r="N878" i="32"/>
  <c r="N879" i="32"/>
  <c r="N880" i="32"/>
  <c r="N881" i="32"/>
  <c r="N882" i="32"/>
  <c r="N883" i="32"/>
  <c r="N884" i="32"/>
  <c r="N885" i="32"/>
  <c r="N886" i="32"/>
  <c r="N887" i="32"/>
  <c r="N888" i="32"/>
  <c r="N889" i="32"/>
  <c r="N890" i="32"/>
  <c r="N891" i="32"/>
  <c r="N892" i="32"/>
  <c r="N893" i="32"/>
  <c r="N894" i="32"/>
  <c r="N895" i="32"/>
  <c r="N896" i="32"/>
  <c r="N897" i="32"/>
  <c r="N898" i="32"/>
  <c r="N899" i="32"/>
  <c r="N900" i="32"/>
  <c r="N901" i="32"/>
  <c r="N902" i="32"/>
  <c r="N903" i="32"/>
  <c r="N904" i="32"/>
  <c r="N905" i="32"/>
  <c r="N906" i="32"/>
  <c r="N907" i="32"/>
  <c r="N908" i="32"/>
  <c r="N909" i="32"/>
  <c r="N910" i="32"/>
  <c r="N911" i="32"/>
  <c r="N912" i="32"/>
  <c r="N913" i="32"/>
  <c r="N914" i="32"/>
  <c r="N915" i="32"/>
  <c r="N916" i="32"/>
  <c r="N917" i="32"/>
  <c r="N918" i="32"/>
  <c r="N919" i="32"/>
  <c r="N920" i="32"/>
  <c r="N921" i="32"/>
  <c r="N922" i="32"/>
  <c r="N923" i="32"/>
  <c r="N924" i="32"/>
  <c r="N925" i="32"/>
  <c r="N926" i="32"/>
  <c r="N927" i="32"/>
  <c r="N928" i="32"/>
  <c r="N929" i="32"/>
  <c r="N930" i="32"/>
  <c r="N931" i="32"/>
  <c r="N932" i="32"/>
  <c r="N933" i="32"/>
  <c r="N934" i="32"/>
  <c r="N935" i="32"/>
  <c r="N936" i="32"/>
  <c r="N937" i="32"/>
  <c r="N938" i="32"/>
  <c r="N939" i="32"/>
  <c r="N940" i="32"/>
  <c r="N941" i="32"/>
  <c r="N942" i="32"/>
  <c r="N943" i="32"/>
  <c r="N944" i="32"/>
  <c r="N945" i="32"/>
  <c r="N946" i="32"/>
  <c r="N947" i="32"/>
  <c r="N948" i="32"/>
  <c r="N949" i="32"/>
  <c r="N950" i="32"/>
  <c r="N951" i="32"/>
  <c r="N952" i="32"/>
  <c r="N953" i="32"/>
  <c r="N954" i="32"/>
  <c r="N955" i="32"/>
  <c r="N956" i="32"/>
  <c r="N957" i="32"/>
  <c r="N958" i="32"/>
  <c r="N959" i="32"/>
  <c r="N960" i="32"/>
  <c r="N961" i="32"/>
  <c r="N962" i="32"/>
  <c r="N963" i="32"/>
  <c r="N964" i="32"/>
  <c r="N965" i="32"/>
  <c r="N966" i="32"/>
  <c r="N967" i="32"/>
  <c r="N968" i="32"/>
  <c r="N969" i="32"/>
  <c r="N970" i="32"/>
  <c r="N971" i="32"/>
  <c r="N972" i="32"/>
  <c r="N973" i="32"/>
  <c r="N974" i="32"/>
  <c r="N975" i="32"/>
  <c r="N976" i="32"/>
  <c r="N977" i="32"/>
  <c r="N978" i="32"/>
  <c r="N979" i="32"/>
  <c r="N980" i="32"/>
  <c r="N981" i="32"/>
  <c r="N982" i="32"/>
  <c r="N983" i="32"/>
  <c r="N984" i="32"/>
  <c r="N985" i="32"/>
  <c r="N986" i="32"/>
  <c r="N987" i="32"/>
  <c r="N988" i="32"/>
  <c r="N989" i="32"/>
  <c r="N990" i="32"/>
  <c r="N991" i="32"/>
  <c r="N992" i="32"/>
  <c r="N993" i="32"/>
  <c r="N994" i="32"/>
  <c r="N995" i="32"/>
  <c r="N996" i="32"/>
  <c r="N997" i="32"/>
  <c r="N998" i="32"/>
  <c r="N999" i="32"/>
  <c r="N1000" i="32"/>
  <c r="N1001" i="32"/>
  <c r="N1002" i="32"/>
  <c r="N1003" i="32"/>
  <c r="N1004" i="32"/>
  <c r="N1005" i="32"/>
  <c r="N1006" i="32"/>
  <c r="N1007" i="32"/>
  <c r="N1008" i="32"/>
  <c r="N1009" i="32"/>
  <c r="N1010" i="32"/>
  <c r="N1011" i="32"/>
  <c r="N1012" i="32"/>
  <c r="N1013" i="32"/>
  <c r="N1014" i="32"/>
  <c r="N1015" i="32"/>
  <c r="N1016" i="32"/>
  <c r="N1017" i="32"/>
  <c r="N1018" i="32"/>
  <c r="N1019" i="32"/>
  <c r="N1020" i="32"/>
  <c r="N1021" i="32"/>
  <c r="N1022" i="32"/>
  <c r="N1023" i="32"/>
  <c r="N1024" i="32"/>
  <c r="N1025" i="32"/>
  <c r="N1026" i="32"/>
  <c r="N1027" i="32"/>
  <c r="N1028" i="32"/>
  <c r="N1029" i="32"/>
  <c r="N1030" i="32"/>
  <c r="N1031" i="32"/>
  <c r="N1032" i="32"/>
  <c r="N1033" i="32"/>
  <c r="N1034" i="32"/>
  <c r="N1035" i="32"/>
  <c r="N1036" i="32"/>
  <c r="N1037" i="32"/>
  <c r="N1038" i="32"/>
  <c r="N1039" i="32"/>
  <c r="N1040" i="32"/>
  <c r="N1041" i="32"/>
  <c r="N1042" i="32"/>
  <c r="N1043" i="32"/>
  <c r="N1044" i="32"/>
  <c r="N1045" i="32"/>
  <c r="N1046" i="32"/>
  <c r="N1047" i="32"/>
  <c r="N1048" i="32"/>
  <c r="N1049" i="32"/>
  <c r="N1050" i="32"/>
  <c r="N1051" i="32"/>
  <c r="N1052" i="32"/>
  <c r="N1053" i="32"/>
  <c r="N1054" i="32"/>
  <c r="N1055" i="32"/>
  <c r="N1056" i="32"/>
  <c r="N1057" i="32"/>
  <c r="N1058" i="32"/>
  <c r="N1059" i="32"/>
  <c r="N1060" i="32"/>
  <c r="N1061" i="32"/>
  <c r="N1062" i="32"/>
  <c r="N1063" i="32"/>
  <c r="N1064" i="32"/>
  <c r="N1065" i="32"/>
  <c r="N1066" i="32"/>
  <c r="N1067" i="32"/>
  <c r="N1068" i="32"/>
  <c r="N1069" i="32"/>
  <c r="N1070" i="32"/>
  <c r="N1071" i="32"/>
  <c r="N1072" i="32"/>
  <c r="N1073" i="32"/>
  <c r="N1074" i="32"/>
  <c r="N1075" i="32"/>
  <c r="N1076" i="32"/>
  <c r="N1077" i="32"/>
  <c r="N1078" i="32"/>
  <c r="N1079" i="32"/>
  <c r="N1080" i="32"/>
  <c r="N1081" i="32"/>
  <c r="N1082" i="32"/>
  <c r="N1083" i="32"/>
  <c r="N1084" i="32"/>
  <c r="N1085" i="32"/>
  <c r="N1086" i="32"/>
  <c r="N1087" i="32"/>
  <c r="N1088" i="32"/>
  <c r="N1089" i="32"/>
  <c r="N1090" i="32"/>
  <c r="N1091" i="32"/>
  <c r="N1092" i="32"/>
  <c r="N1093" i="32"/>
  <c r="N1094" i="32"/>
  <c r="N1095" i="32"/>
  <c r="N1096" i="32"/>
  <c r="N1097" i="32"/>
  <c r="N1098" i="32"/>
  <c r="N1099" i="32"/>
  <c r="N1100" i="32"/>
  <c r="N1101" i="32"/>
  <c r="N1102" i="32"/>
  <c r="N1103" i="32"/>
  <c r="N1104" i="32"/>
  <c r="N1105" i="32"/>
  <c r="N1106" i="32"/>
  <c r="N1107" i="32"/>
  <c r="N1108" i="32"/>
  <c r="N1109" i="32"/>
  <c r="N1110" i="32"/>
  <c r="N1111" i="32"/>
  <c r="N1112" i="32"/>
  <c r="N1113" i="32"/>
  <c r="N1114" i="32"/>
  <c r="N1115" i="32"/>
  <c r="N1116" i="32"/>
  <c r="N1117" i="32"/>
  <c r="N1118" i="32"/>
  <c r="N1119" i="32"/>
  <c r="N1120" i="32"/>
  <c r="N1121" i="32"/>
  <c r="N1122" i="32"/>
  <c r="N1123" i="32"/>
  <c r="N1124" i="32"/>
  <c r="N1125" i="32"/>
  <c r="N1126" i="32"/>
  <c r="N1127" i="32"/>
  <c r="N1128" i="32"/>
  <c r="N1129" i="32"/>
  <c r="N1130" i="32"/>
  <c r="N1131" i="32"/>
  <c r="N1132" i="32"/>
  <c r="N1133" i="32"/>
  <c r="N1134" i="32"/>
  <c r="N1135" i="32"/>
  <c r="N1136" i="32"/>
  <c r="N1137" i="32"/>
  <c r="N1138" i="32"/>
  <c r="N1139" i="32"/>
  <c r="N1140" i="32"/>
  <c r="N1141" i="32"/>
  <c r="N1142" i="32"/>
  <c r="N1143" i="32"/>
  <c r="N1144" i="32"/>
  <c r="N1145" i="32"/>
  <c r="N1146" i="32"/>
  <c r="N1147" i="32"/>
  <c r="N1148" i="32"/>
  <c r="N1149" i="32"/>
  <c r="N1150" i="32"/>
  <c r="N1151" i="32"/>
  <c r="N1152" i="32"/>
  <c r="N1153" i="32"/>
  <c r="N1154" i="32"/>
  <c r="N1155" i="32"/>
  <c r="N1156" i="32"/>
  <c r="N1157" i="32"/>
  <c r="N1158" i="32"/>
  <c r="N1159" i="32"/>
  <c r="N1160" i="32"/>
  <c r="N1161" i="32"/>
  <c r="N1162" i="32"/>
  <c r="N1163" i="32"/>
  <c r="N1164" i="32"/>
  <c r="N1165" i="32"/>
  <c r="N1166" i="32"/>
  <c r="N1167" i="32"/>
  <c r="N1168" i="32"/>
  <c r="N1169" i="32"/>
  <c r="N1170" i="32"/>
  <c r="N1171" i="32"/>
  <c r="N1172" i="32"/>
  <c r="N1173" i="32"/>
  <c r="N1174" i="32"/>
  <c r="N1175" i="32"/>
  <c r="N1176" i="32"/>
  <c r="N1177" i="32"/>
  <c r="N1178" i="32"/>
  <c r="N1179" i="32"/>
  <c r="N1180" i="32"/>
  <c r="N1181" i="32"/>
  <c r="N1182" i="32"/>
  <c r="N1183" i="32"/>
  <c r="N1184" i="32"/>
  <c r="N1185" i="32"/>
  <c r="N1186" i="32"/>
  <c r="N1187" i="32"/>
  <c r="N1188" i="32"/>
  <c r="N1189" i="32"/>
  <c r="N1190" i="32"/>
  <c r="N1191" i="32"/>
  <c r="N1192" i="32"/>
  <c r="N1193" i="32"/>
  <c r="N1194" i="32"/>
  <c r="N1195" i="32"/>
  <c r="N1196" i="32"/>
  <c r="N1197" i="32"/>
  <c r="N1198" i="32"/>
  <c r="N1199" i="32"/>
  <c r="N1200" i="32"/>
  <c r="N1201" i="32"/>
  <c r="N1202" i="32"/>
  <c r="N1203" i="32"/>
  <c r="N1204" i="32"/>
  <c r="N1205" i="32"/>
  <c r="N1206" i="32"/>
  <c r="N1207" i="32"/>
  <c r="N1208" i="32"/>
  <c r="N1209" i="32"/>
  <c r="N1210" i="32"/>
  <c r="N1211" i="32"/>
  <c r="N1212" i="32"/>
  <c r="N1213" i="32"/>
  <c r="N1214" i="32"/>
  <c r="N1215" i="32"/>
  <c r="N1216" i="32"/>
  <c r="N1217" i="32"/>
  <c r="N1218" i="32"/>
  <c r="N1219" i="32"/>
  <c r="N1220" i="32"/>
  <c r="N1221" i="32"/>
  <c r="N1222" i="32"/>
  <c r="N1223" i="32"/>
  <c r="N1224" i="32"/>
  <c r="N1225" i="32"/>
  <c r="N1226" i="32"/>
  <c r="N1227" i="32"/>
  <c r="N1228" i="32"/>
  <c r="N1229" i="32"/>
  <c r="N1230" i="32"/>
  <c r="N1231" i="32"/>
  <c r="N1232" i="32"/>
  <c r="N1233" i="32"/>
  <c r="N1234" i="32"/>
  <c r="N1235" i="32"/>
  <c r="N1236" i="32"/>
  <c r="N1237" i="32"/>
  <c r="N1238" i="32"/>
  <c r="N1239" i="32"/>
  <c r="N1240" i="32"/>
  <c r="N1241" i="32"/>
  <c r="N1242" i="32"/>
  <c r="N1243" i="32"/>
  <c r="N1244" i="32"/>
  <c r="N1245" i="32"/>
  <c r="N1246" i="32"/>
  <c r="N1247" i="32"/>
  <c r="N1248" i="32"/>
  <c r="N1249" i="32"/>
  <c r="N1250" i="32"/>
  <c r="N1251" i="32"/>
  <c r="N1252" i="32"/>
  <c r="N1253" i="32"/>
  <c r="N1254" i="32"/>
  <c r="N1255" i="32"/>
  <c r="N1256" i="32"/>
  <c r="N1257" i="32"/>
  <c r="N1258" i="32"/>
  <c r="N1259" i="32"/>
  <c r="N1260" i="32"/>
  <c r="N1261" i="32"/>
  <c r="N1262" i="32"/>
  <c r="N1263" i="32"/>
  <c r="N1264" i="32"/>
  <c r="N1265" i="32"/>
  <c r="N1266" i="32"/>
  <c r="N1267" i="32"/>
  <c r="N1268" i="32"/>
  <c r="N1269" i="32"/>
  <c r="N1270" i="32"/>
  <c r="N1271" i="32"/>
  <c r="N1272" i="32"/>
  <c r="N1273" i="32"/>
  <c r="N1274" i="32"/>
  <c r="N1275" i="32"/>
  <c r="N1276" i="32"/>
  <c r="N1277" i="32"/>
  <c r="N1278" i="32"/>
  <c r="N1279" i="32"/>
  <c r="N1280" i="32"/>
  <c r="N1281" i="32"/>
  <c r="N1282" i="32"/>
  <c r="N1283" i="32"/>
  <c r="N1284" i="32"/>
  <c r="N1285" i="32"/>
  <c r="N1286" i="32"/>
  <c r="N1287" i="32"/>
  <c r="N1288" i="32"/>
  <c r="N1289" i="32"/>
  <c r="N1290" i="32"/>
  <c r="N1291" i="32"/>
  <c r="N1292" i="32"/>
  <c r="N1293" i="32"/>
  <c r="N1294" i="32"/>
  <c r="N1295" i="32"/>
  <c r="N1296" i="32"/>
  <c r="N1297" i="32"/>
  <c r="N1298" i="32"/>
  <c r="N1299" i="32"/>
  <c r="N1300" i="32"/>
  <c r="N1301" i="32"/>
  <c r="N1302" i="32"/>
  <c r="N1303" i="32"/>
  <c r="N1304" i="32"/>
  <c r="N1305" i="32"/>
  <c r="N1306" i="32"/>
  <c r="N1307" i="32"/>
  <c r="N1308" i="32"/>
  <c r="N1309" i="32"/>
  <c r="N1310" i="32"/>
  <c r="N1311" i="32"/>
  <c r="N1312" i="32"/>
  <c r="N1313" i="32"/>
  <c r="N1314" i="32"/>
  <c r="N1315" i="32"/>
  <c r="N1316" i="32"/>
  <c r="N1317" i="32"/>
  <c r="N1318" i="32"/>
  <c r="N1319" i="32"/>
  <c r="N1320" i="32"/>
  <c r="N1321" i="32"/>
  <c r="N1322" i="32"/>
  <c r="N1323" i="32"/>
  <c r="N1324" i="32"/>
  <c r="N1325" i="32"/>
  <c r="N1326" i="32"/>
  <c r="N1327" i="32"/>
  <c r="N1328" i="32"/>
  <c r="N1329" i="32"/>
  <c r="N1330" i="32"/>
  <c r="N1331" i="32"/>
  <c r="N1332" i="32"/>
  <c r="N1333" i="32"/>
  <c r="N1334" i="32"/>
  <c r="N1335" i="32"/>
  <c r="N1336" i="32"/>
  <c r="N1337" i="32"/>
  <c r="N1338" i="32"/>
  <c r="N1339" i="32"/>
  <c r="N1340" i="32"/>
  <c r="N1341" i="32"/>
  <c r="N1342" i="32"/>
  <c r="N1343" i="32"/>
  <c r="N1344" i="32"/>
  <c r="N1345" i="32"/>
  <c r="N1346" i="32"/>
  <c r="N1347" i="32"/>
  <c r="N1348" i="32"/>
  <c r="N1349" i="32"/>
  <c r="N1350" i="32"/>
  <c r="N1351" i="32"/>
  <c r="N1352" i="32"/>
  <c r="N1353" i="32"/>
  <c r="N1354" i="32"/>
  <c r="N1355" i="32"/>
  <c r="N1356" i="32"/>
  <c r="N1357" i="32"/>
  <c r="N1358" i="32"/>
  <c r="N1359" i="32"/>
  <c r="N1360" i="32"/>
  <c r="N1361" i="32"/>
  <c r="N1362" i="32"/>
  <c r="N1363" i="32"/>
  <c r="N1364" i="32"/>
  <c r="N1365" i="32"/>
  <c r="N1366" i="32"/>
  <c r="N1367" i="32"/>
  <c r="N1368" i="32"/>
  <c r="N1369" i="32"/>
  <c r="N1370" i="32"/>
  <c r="N1371" i="32"/>
  <c r="N1372" i="32"/>
  <c r="N1373" i="32"/>
  <c r="N1374" i="32"/>
  <c r="N1375" i="32"/>
  <c r="N1376" i="32"/>
  <c r="N1377" i="32"/>
  <c r="N1378" i="32"/>
  <c r="N1379" i="32"/>
  <c r="N1380" i="32"/>
  <c r="N1381" i="32"/>
  <c r="N1382" i="32"/>
  <c r="N1383" i="32"/>
  <c r="N1384" i="32"/>
  <c r="N1385" i="32"/>
  <c r="N1386" i="32"/>
  <c r="N1387" i="32"/>
  <c r="N1388" i="32"/>
  <c r="N1389" i="32"/>
  <c r="N1390" i="32"/>
  <c r="N1391" i="32"/>
  <c r="N1392" i="32"/>
  <c r="N1393" i="32"/>
  <c r="N1394" i="32"/>
  <c r="N1395" i="32"/>
  <c r="N1396" i="32"/>
  <c r="N1397" i="32"/>
  <c r="N1398" i="32"/>
  <c r="N1399" i="32"/>
  <c r="N1400" i="32"/>
  <c r="N1401" i="32"/>
  <c r="N1402" i="32"/>
  <c r="N1403" i="32"/>
  <c r="N1404" i="32"/>
  <c r="N1405" i="32"/>
  <c r="N1406" i="32"/>
  <c r="N1407" i="32"/>
  <c r="N1408" i="32"/>
  <c r="N1409" i="32"/>
  <c r="N1410" i="32"/>
  <c r="N1411" i="32"/>
  <c r="N1412" i="32"/>
  <c r="N1413" i="32"/>
  <c r="N1414" i="32"/>
  <c r="N1415" i="32"/>
  <c r="N1416" i="32"/>
  <c r="N1417" i="32"/>
  <c r="N1418" i="32"/>
  <c r="N1419" i="32"/>
  <c r="N1420" i="32"/>
  <c r="N1421" i="32"/>
  <c r="N1422" i="32"/>
  <c r="N1423" i="32"/>
  <c r="N1424" i="32"/>
  <c r="N1425" i="32"/>
  <c r="N1426" i="32"/>
  <c r="N1427" i="32"/>
  <c r="N1428" i="32"/>
  <c r="N1429" i="32"/>
  <c r="N1430" i="32"/>
  <c r="N1431" i="32"/>
  <c r="N1432" i="32"/>
  <c r="N1433" i="32"/>
  <c r="N1434" i="32"/>
  <c r="N1435" i="32"/>
  <c r="N1436" i="32"/>
  <c r="N1437" i="32"/>
  <c r="N1438" i="32"/>
  <c r="N1439" i="32"/>
  <c r="N1440" i="32"/>
  <c r="N1441" i="32"/>
  <c r="N1442" i="32"/>
  <c r="N1443" i="32"/>
  <c r="N1444" i="32"/>
  <c r="N1445" i="32"/>
  <c r="N1446" i="32"/>
  <c r="N1447" i="32"/>
  <c r="N1448" i="32"/>
  <c r="N1449" i="32"/>
  <c r="N1450" i="32"/>
  <c r="N1451" i="32"/>
  <c r="N1452" i="32"/>
  <c r="N1453" i="32"/>
  <c r="N1454" i="32"/>
  <c r="N1455" i="32"/>
  <c r="N1456" i="32"/>
  <c r="N1457" i="32"/>
  <c r="N1458" i="32"/>
  <c r="N1459" i="32"/>
  <c r="N1460" i="32"/>
  <c r="N1461" i="32"/>
  <c r="N1462" i="32"/>
  <c r="N1463" i="32"/>
  <c r="N1464" i="32"/>
  <c r="N1465" i="32"/>
  <c r="N1466" i="32"/>
  <c r="N1467" i="32"/>
  <c r="N1468" i="32"/>
  <c r="N1469" i="32"/>
  <c r="N1470" i="32"/>
  <c r="N1471" i="32"/>
  <c r="N1472" i="32"/>
  <c r="N1473" i="32"/>
  <c r="N1474" i="32"/>
  <c r="N1475" i="32"/>
  <c r="N1476" i="32"/>
  <c r="N1477" i="32"/>
  <c r="N1478" i="32"/>
  <c r="N1479" i="32"/>
  <c r="N1480" i="32"/>
  <c r="N1481" i="32"/>
  <c r="N1482" i="32"/>
  <c r="N1483" i="32"/>
  <c r="N1484" i="32"/>
  <c r="N1485" i="32"/>
  <c r="N1486" i="32"/>
  <c r="N1487" i="32"/>
  <c r="N1488" i="32"/>
  <c r="N1489" i="32"/>
  <c r="N1490" i="32"/>
  <c r="N1491" i="32"/>
  <c r="N1492" i="32"/>
  <c r="N1493" i="32"/>
  <c r="N1494" i="32"/>
  <c r="N1495" i="32"/>
  <c r="N1496" i="32"/>
  <c r="N1497" i="32"/>
  <c r="N1498" i="32"/>
  <c r="N1499" i="32"/>
  <c r="N1500" i="32"/>
  <c r="N1501" i="32"/>
  <c r="N1502" i="32"/>
  <c r="N1503" i="32"/>
  <c r="N1504" i="32"/>
  <c r="N1505" i="32"/>
  <c r="N1506" i="32"/>
  <c r="N1507" i="32"/>
  <c r="N1508" i="32"/>
  <c r="N1509" i="32"/>
  <c r="N1510" i="32"/>
  <c r="N1511" i="32"/>
  <c r="N1512" i="32"/>
  <c r="N1513" i="32"/>
  <c r="N1514" i="32"/>
  <c r="N1515" i="32"/>
  <c r="N1516" i="32"/>
  <c r="N1517" i="32"/>
  <c r="N1518" i="32"/>
  <c r="N1519" i="32"/>
  <c r="N1520" i="32"/>
  <c r="N1521" i="32"/>
  <c r="N1522" i="32"/>
  <c r="N1523" i="32"/>
  <c r="N1524" i="32"/>
  <c r="N1525" i="32"/>
  <c r="N1526" i="32"/>
  <c r="N1527" i="32"/>
  <c r="N1528" i="32"/>
  <c r="N1529" i="32"/>
  <c r="N1530" i="32"/>
  <c r="N1531" i="32"/>
  <c r="N1532" i="32"/>
  <c r="N1533" i="32"/>
  <c r="N1534" i="32"/>
  <c r="N1535" i="32"/>
  <c r="N1536" i="32"/>
  <c r="N1537" i="32"/>
  <c r="N1538" i="32"/>
  <c r="N1539" i="32"/>
  <c r="N1540" i="32"/>
  <c r="N1541" i="32"/>
  <c r="N1542" i="32"/>
  <c r="N1543" i="32"/>
  <c r="N1544" i="32"/>
  <c r="N1545" i="32"/>
  <c r="N1546" i="32"/>
  <c r="N1547" i="32"/>
  <c r="N1548" i="32"/>
  <c r="N1549" i="32"/>
  <c r="N1550" i="32"/>
  <c r="N1551" i="32"/>
  <c r="N1552" i="32"/>
  <c r="N1553" i="32"/>
  <c r="N1554" i="32"/>
  <c r="N1555" i="32"/>
  <c r="N1556" i="32"/>
  <c r="N1557" i="32"/>
  <c r="N1558" i="32"/>
  <c r="N1559" i="32"/>
  <c r="N1560" i="32"/>
  <c r="N1561" i="32"/>
  <c r="N1562" i="32"/>
  <c r="N1563" i="32"/>
  <c r="N1564" i="32"/>
  <c r="N1565" i="32"/>
  <c r="N1566" i="32"/>
  <c r="N1567" i="32"/>
  <c r="N1568" i="32"/>
  <c r="N1569" i="32"/>
  <c r="N1570" i="32"/>
  <c r="N1571" i="32"/>
  <c r="N1572" i="32"/>
  <c r="N1573" i="32"/>
  <c r="N1574" i="32"/>
  <c r="N1575" i="32"/>
  <c r="N1576" i="32"/>
  <c r="N1577" i="32"/>
  <c r="N1578" i="32"/>
  <c r="N1579" i="32"/>
  <c r="N1580" i="32"/>
  <c r="N1581" i="32"/>
  <c r="N1582" i="32"/>
  <c r="N1583" i="32"/>
  <c r="N1584" i="32"/>
  <c r="N1585" i="32"/>
  <c r="N1586" i="32"/>
  <c r="N1587" i="32"/>
  <c r="N1588" i="32"/>
  <c r="N1589" i="32"/>
  <c r="N1590" i="32"/>
  <c r="N1591" i="32"/>
  <c r="N1592" i="32"/>
  <c r="N1593" i="32"/>
  <c r="N1594" i="32"/>
  <c r="N1595" i="32"/>
  <c r="N1596" i="32"/>
  <c r="N1597" i="32"/>
  <c r="N1598" i="32"/>
  <c r="N1599" i="32"/>
  <c r="N1600" i="32"/>
  <c r="N1601" i="32"/>
  <c r="N1602" i="32"/>
  <c r="N1603" i="32"/>
  <c r="N1604" i="32"/>
  <c r="N1605" i="32"/>
  <c r="N1606" i="32"/>
  <c r="N1607" i="32"/>
  <c r="N1608" i="32"/>
  <c r="N1609" i="32"/>
  <c r="N1610" i="32"/>
  <c r="N1611" i="32"/>
  <c r="N1612" i="32"/>
  <c r="N1613" i="32"/>
  <c r="N1614" i="32"/>
  <c r="N1615" i="32"/>
  <c r="N1616" i="32"/>
  <c r="N1617" i="32"/>
  <c r="N1618" i="32"/>
  <c r="N1619" i="32"/>
  <c r="N1620" i="32"/>
  <c r="N1621" i="32"/>
  <c r="N1622" i="32"/>
  <c r="N1623" i="32"/>
  <c r="N1624" i="32"/>
  <c r="N1625" i="32"/>
  <c r="N1626" i="32"/>
  <c r="N1627" i="32"/>
  <c r="N1628" i="32"/>
  <c r="N1629" i="32"/>
  <c r="N1630" i="32"/>
  <c r="N1631" i="32"/>
  <c r="N1632" i="32"/>
  <c r="N1633" i="32"/>
  <c r="N1634" i="32"/>
  <c r="N1635" i="32"/>
  <c r="N1636" i="32"/>
  <c r="N1637" i="32"/>
  <c r="N1638" i="32"/>
  <c r="N1639" i="32"/>
  <c r="N1640" i="32"/>
  <c r="N1641" i="32"/>
  <c r="N1642" i="32"/>
  <c r="N1643" i="32"/>
  <c r="N1644" i="32"/>
  <c r="N1645" i="32"/>
  <c r="N1646" i="32"/>
  <c r="N1647" i="32"/>
  <c r="N1648" i="32"/>
  <c r="N1649" i="32"/>
  <c r="N1650" i="32"/>
  <c r="N1651" i="32"/>
  <c r="N1652" i="32"/>
  <c r="N1653" i="32"/>
  <c r="N1654" i="32"/>
  <c r="N1655" i="32"/>
  <c r="N1656" i="32"/>
  <c r="N1657" i="32"/>
  <c r="N1658" i="32"/>
  <c r="N1659" i="32"/>
  <c r="N1660" i="32"/>
  <c r="N1661" i="32"/>
  <c r="N1662" i="32"/>
  <c r="N1663" i="32"/>
  <c r="N1664" i="32"/>
  <c r="N1665" i="32"/>
  <c r="N1666" i="32"/>
  <c r="N1667" i="32"/>
  <c r="N1668" i="32"/>
  <c r="N1669" i="32"/>
  <c r="N1670" i="32"/>
  <c r="N1671" i="32"/>
  <c r="N1672" i="32"/>
  <c r="N1673" i="32"/>
  <c r="N1674" i="32"/>
  <c r="N1675" i="32"/>
  <c r="N1676" i="32"/>
  <c r="N1677" i="32"/>
  <c r="N1678" i="32"/>
  <c r="N1679" i="32"/>
  <c r="N1680" i="32"/>
  <c r="N1681" i="32"/>
  <c r="N1682" i="32"/>
  <c r="N1683" i="32"/>
  <c r="N1684" i="32"/>
  <c r="N1685" i="32"/>
  <c r="N1686" i="32"/>
  <c r="N1687" i="32"/>
  <c r="N1688" i="32"/>
  <c r="N1689" i="32"/>
  <c r="N1690" i="32"/>
  <c r="N1691" i="32"/>
  <c r="N1692" i="32"/>
  <c r="N1693" i="32"/>
  <c r="N1694" i="32"/>
  <c r="N1695" i="32"/>
  <c r="N1696" i="32"/>
  <c r="N1697" i="32"/>
  <c r="N1698" i="32"/>
  <c r="N1699" i="32"/>
  <c r="N1700" i="32"/>
  <c r="N1701" i="32"/>
  <c r="N1702" i="32"/>
  <c r="N1703" i="32"/>
  <c r="N1704" i="32"/>
  <c r="N1705" i="32"/>
  <c r="N1706" i="32"/>
  <c r="N1707" i="32"/>
  <c r="N1708" i="32"/>
  <c r="N1709" i="32"/>
  <c r="N1710" i="32"/>
  <c r="N1711" i="32"/>
  <c r="N1712" i="32"/>
  <c r="N1713" i="32"/>
  <c r="N1714" i="32"/>
  <c r="N1715" i="32"/>
  <c r="N1716" i="32"/>
  <c r="N1717" i="32"/>
  <c r="N1718" i="32"/>
  <c r="N1719" i="32"/>
  <c r="N1720" i="32"/>
  <c r="N1721" i="32"/>
  <c r="N1722" i="32"/>
  <c r="N1723" i="32"/>
  <c r="N1724" i="32"/>
  <c r="N1725" i="32"/>
  <c r="N1726" i="32"/>
  <c r="N1727" i="32"/>
  <c r="N1728" i="32"/>
  <c r="N1729" i="32"/>
  <c r="N1730" i="32"/>
  <c r="N1731" i="32"/>
  <c r="N1732" i="32"/>
  <c r="N1733" i="32"/>
  <c r="N1734" i="32"/>
  <c r="N1735" i="32"/>
  <c r="N1736" i="32"/>
  <c r="N1737" i="32"/>
  <c r="N1738" i="32"/>
  <c r="N1739" i="32"/>
  <c r="N1740" i="32"/>
  <c r="N1741" i="32"/>
  <c r="N1742" i="32"/>
  <c r="N1743" i="32"/>
  <c r="N1744" i="32"/>
  <c r="N1745" i="32"/>
  <c r="N1746" i="32"/>
  <c r="N1747" i="32"/>
  <c r="N1748" i="32"/>
  <c r="N1749" i="32"/>
  <c r="N1750" i="32"/>
  <c r="N1751" i="32"/>
  <c r="N1752" i="32"/>
  <c r="N1753" i="32"/>
  <c r="N1754" i="32"/>
  <c r="N1755" i="32"/>
  <c r="N1756" i="32"/>
  <c r="N1757" i="32"/>
  <c r="N1758" i="32"/>
  <c r="N1759" i="32"/>
  <c r="N1760" i="32"/>
  <c r="N1761" i="32"/>
  <c r="N1762" i="32"/>
  <c r="N1763" i="32"/>
  <c r="N1764" i="32"/>
  <c r="N1765" i="32"/>
  <c r="N1766" i="32"/>
  <c r="N1767" i="32"/>
  <c r="N1768" i="32"/>
  <c r="N1769" i="32"/>
  <c r="N1770" i="32"/>
  <c r="N1771" i="32"/>
  <c r="N1772" i="32"/>
  <c r="N1773" i="32"/>
  <c r="N1774" i="32"/>
  <c r="N1775" i="32"/>
  <c r="N1776" i="32"/>
  <c r="N1777" i="32"/>
  <c r="N1778" i="32"/>
  <c r="N1779" i="32"/>
  <c r="N1780" i="32"/>
  <c r="N1781" i="32"/>
  <c r="N1782" i="32"/>
  <c r="N1783" i="32"/>
  <c r="N1784" i="32"/>
  <c r="N1785" i="32"/>
  <c r="N1786" i="32"/>
  <c r="N1787" i="32"/>
  <c r="N1788" i="32"/>
  <c r="N1789" i="32"/>
  <c r="N1790" i="32"/>
  <c r="N1791" i="32"/>
  <c r="N1792" i="32"/>
  <c r="N1793" i="32"/>
  <c r="N1794" i="32"/>
  <c r="N1795" i="32"/>
  <c r="N1796" i="32"/>
  <c r="N1797" i="32"/>
  <c r="N1798" i="32"/>
  <c r="N1799" i="32"/>
  <c r="N1800" i="32"/>
  <c r="N1801" i="32"/>
  <c r="N1802" i="32"/>
  <c r="N1803" i="32"/>
  <c r="N1804" i="32"/>
  <c r="N1805" i="32"/>
  <c r="N1806" i="32"/>
  <c r="N1807" i="32"/>
  <c r="N1808" i="32"/>
  <c r="N1809" i="32"/>
  <c r="N1810" i="32"/>
  <c r="N1811" i="32"/>
  <c r="N1812" i="32"/>
  <c r="N1813" i="32"/>
  <c r="N1814" i="32"/>
  <c r="N1815" i="32"/>
  <c r="N1816" i="32"/>
  <c r="N1817" i="32"/>
  <c r="N1818" i="32"/>
  <c r="N1819" i="32"/>
  <c r="N1820" i="32"/>
  <c r="N1821" i="32"/>
  <c r="N1822" i="32"/>
  <c r="N1823" i="32"/>
  <c r="N1824" i="32"/>
  <c r="N1825" i="32"/>
  <c r="N1826" i="32"/>
  <c r="N1827" i="32"/>
  <c r="N1828" i="32"/>
  <c r="N1829" i="32"/>
  <c r="N1830" i="32"/>
  <c r="N1831" i="32"/>
  <c r="N1832" i="32"/>
  <c r="N1833" i="32"/>
  <c r="N1834" i="32"/>
  <c r="N1835" i="32"/>
  <c r="N1836" i="32"/>
  <c r="N1837" i="32"/>
  <c r="N1838" i="32"/>
  <c r="N1839" i="32"/>
  <c r="N1840" i="32"/>
  <c r="N1841" i="32"/>
  <c r="N1842" i="32"/>
  <c r="N1843" i="32"/>
  <c r="N1844" i="32"/>
  <c r="N1845" i="32"/>
  <c r="N1846" i="32"/>
  <c r="N1847" i="32"/>
  <c r="N1848" i="32"/>
  <c r="N1849" i="32"/>
  <c r="N1850" i="32"/>
  <c r="N1851" i="32"/>
  <c r="N1852" i="32"/>
  <c r="N1853" i="32"/>
  <c r="N1854" i="32"/>
  <c r="N1855" i="32"/>
  <c r="N1856" i="32"/>
  <c r="N1857" i="32"/>
  <c r="N1858" i="32"/>
  <c r="N1859" i="32"/>
  <c r="N1860" i="32"/>
  <c r="N1861" i="32"/>
  <c r="N1862" i="32"/>
  <c r="N1863" i="32"/>
  <c r="N1864" i="32"/>
  <c r="N1865" i="32"/>
  <c r="N1866" i="32"/>
  <c r="N1867" i="32"/>
  <c r="N1868" i="32"/>
  <c r="N1869" i="32"/>
  <c r="N1870" i="32"/>
  <c r="N1871" i="32"/>
  <c r="N1872" i="32"/>
  <c r="N1873" i="32"/>
  <c r="N1874" i="32"/>
  <c r="N1875" i="32"/>
  <c r="N1876" i="32"/>
  <c r="N1877" i="32"/>
  <c r="N1878" i="32"/>
  <c r="N1879" i="32"/>
  <c r="N1880" i="32"/>
  <c r="N1881" i="32"/>
  <c r="N1882" i="32"/>
  <c r="N1883" i="32"/>
  <c r="N1884" i="32"/>
  <c r="N1885" i="32"/>
  <c r="N1886" i="32"/>
  <c r="N1887" i="32"/>
  <c r="N1888" i="32"/>
  <c r="N1889" i="32"/>
  <c r="N1890" i="32"/>
  <c r="N1891" i="32"/>
  <c r="N1892" i="32"/>
  <c r="N1893" i="32"/>
  <c r="N1894" i="32"/>
  <c r="N1895" i="32"/>
  <c r="N1896" i="32"/>
  <c r="N1897" i="32"/>
  <c r="N1898" i="32"/>
  <c r="N1899" i="32"/>
  <c r="N1900" i="32"/>
  <c r="N1901" i="32"/>
  <c r="N1902" i="32"/>
  <c r="N1903" i="32"/>
  <c r="N1904" i="32"/>
  <c r="N1905" i="32"/>
  <c r="N1906" i="32"/>
  <c r="N1907" i="32"/>
  <c r="N1908" i="32"/>
  <c r="N1909" i="32"/>
  <c r="N1910" i="32"/>
  <c r="N1911" i="32"/>
  <c r="N1912" i="32"/>
  <c r="N1913" i="32"/>
  <c r="N1914" i="32"/>
  <c r="N1915" i="32"/>
  <c r="N1916" i="32"/>
  <c r="N1917" i="32"/>
  <c r="N1918" i="32"/>
  <c r="N1919" i="32"/>
  <c r="N1920" i="32"/>
  <c r="N1921" i="32"/>
  <c r="N1922" i="32"/>
  <c r="N1923" i="32"/>
  <c r="N1924" i="32"/>
  <c r="N1925" i="32"/>
  <c r="N1926" i="32"/>
  <c r="N1927" i="32"/>
  <c r="N1928" i="32"/>
  <c r="N1929" i="32"/>
  <c r="N1930" i="32"/>
  <c r="N1931" i="32"/>
  <c r="N1932" i="32"/>
  <c r="N1933" i="32"/>
  <c r="N1934" i="32"/>
  <c r="N1935" i="32"/>
  <c r="N1936" i="32"/>
  <c r="N1937" i="32"/>
  <c r="N1938" i="32"/>
  <c r="N1939" i="32"/>
  <c r="N1940" i="32"/>
  <c r="N1941" i="32"/>
  <c r="N1942" i="32"/>
  <c r="N1943" i="32"/>
  <c r="N1944" i="32"/>
  <c r="N1945" i="32"/>
  <c r="N1946" i="32"/>
  <c r="N1947" i="32"/>
  <c r="N1948" i="32"/>
  <c r="N1949" i="32"/>
  <c r="N1950" i="32"/>
  <c r="N1951" i="32"/>
  <c r="N1952" i="32"/>
  <c r="N1953" i="32"/>
  <c r="N1954" i="32"/>
  <c r="N1955" i="32"/>
  <c r="N1956" i="32"/>
  <c r="N1957" i="32"/>
  <c r="N1958" i="32"/>
  <c r="N1959" i="32"/>
  <c r="N1960" i="32"/>
  <c r="N1961" i="32"/>
  <c r="N1962" i="32"/>
  <c r="N1963" i="32"/>
  <c r="N1964" i="32"/>
  <c r="N1965" i="32"/>
  <c r="N1966" i="32"/>
  <c r="N1967" i="32"/>
  <c r="N1968" i="32"/>
  <c r="N1969" i="32"/>
  <c r="N1970" i="32"/>
  <c r="N1971" i="32"/>
  <c r="N1972" i="32"/>
  <c r="N1973" i="32"/>
  <c r="N1974" i="32"/>
  <c r="N1975" i="32"/>
  <c r="N1976" i="32"/>
  <c r="N1977" i="32"/>
  <c r="N1978" i="32"/>
  <c r="N1979" i="32"/>
  <c r="N1980" i="32"/>
  <c r="N1981" i="32"/>
  <c r="N1982" i="32"/>
  <c r="N1983" i="32"/>
  <c r="N1984" i="32"/>
  <c r="N1985" i="32"/>
  <c r="N1986" i="32"/>
  <c r="N1987" i="32"/>
  <c r="N1988" i="32"/>
  <c r="N1989" i="32"/>
  <c r="N1990" i="32"/>
  <c r="N1991" i="32"/>
  <c r="N1992" i="32"/>
  <c r="N1993" i="32"/>
  <c r="N1994" i="32"/>
  <c r="N1995" i="32"/>
  <c r="N1996" i="32"/>
  <c r="N1997" i="32"/>
  <c r="N1998" i="32"/>
  <c r="N1999" i="32"/>
  <c r="N2000" i="32"/>
  <c r="N2001" i="32"/>
  <c r="N2002" i="32"/>
  <c r="N2003" i="32"/>
  <c r="N2004" i="32"/>
  <c r="N2005" i="32"/>
  <c r="N2006" i="32"/>
  <c r="N2007" i="32"/>
  <c r="N2008" i="32"/>
  <c r="N2009" i="32"/>
  <c r="N2010" i="32"/>
  <c r="N2011" i="32"/>
  <c r="N2012" i="32"/>
  <c r="N2013" i="32"/>
  <c r="N2014" i="32"/>
  <c r="N2015" i="32"/>
  <c r="N2016" i="32"/>
  <c r="N2017" i="32"/>
  <c r="N2018" i="32"/>
  <c r="N2019" i="32"/>
  <c r="N2020" i="32"/>
  <c r="N2021" i="32"/>
  <c r="N2022" i="32"/>
  <c r="N2023" i="32"/>
  <c r="N2024" i="32"/>
  <c r="N2025" i="32"/>
  <c r="N2026" i="32"/>
  <c r="N2027" i="32"/>
  <c r="N2028" i="32"/>
  <c r="N2029" i="32"/>
  <c r="N2030" i="32"/>
  <c r="N2031" i="32"/>
  <c r="N2032" i="32"/>
  <c r="N2033" i="32"/>
  <c r="N2034" i="32"/>
  <c r="N2035" i="32"/>
  <c r="N2036" i="32"/>
  <c r="N2037" i="32"/>
  <c r="N2038" i="32"/>
  <c r="N2039" i="32"/>
  <c r="N2040" i="32"/>
  <c r="N2041" i="32"/>
  <c r="N2042" i="32"/>
  <c r="N2043" i="32"/>
  <c r="N2044" i="32"/>
  <c r="N2045" i="32"/>
  <c r="N2046" i="32"/>
  <c r="N2047" i="32"/>
  <c r="N2048" i="32"/>
  <c r="N2049" i="32"/>
  <c r="N2050" i="32"/>
  <c r="N2051" i="32"/>
  <c r="N2052" i="32"/>
  <c r="N2053" i="32"/>
  <c r="N2054" i="32"/>
  <c r="N2055" i="32"/>
  <c r="N2056" i="32"/>
  <c r="N2057" i="32"/>
  <c r="N2058" i="32"/>
  <c r="N2059" i="32"/>
  <c r="N2060" i="32"/>
  <c r="N2061" i="32"/>
  <c r="N2062" i="32"/>
  <c r="N2063" i="32"/>
  <c r="N2064" i="32"/>
  <c r="N2065" i="32"/>
  <c r="N2066" i="32"/>
  <c r="N2067" i="32"/>
  <c r="N2068" i="32"/>
  <c r="N2069" i="32"/>
  <c r="N2070" i="32"/>
  <c r="N2071" i="32"/>
  <c r="N2072" i="32"/>
  <c r="N2073" i="32"/>
  <c r="N2074" i="32"/>
  <c r="N2075" i="32"/>
  <c r="N2076" i="32"/>
  <c r="N2077" i="32"/>
  <c r="N2078" i="32"/>
  <c r="N2079" i="32"/>
  <c r="N2080" i="32"/>
  <c r="N2081" i="32"/>
  <c r="N2082" i="32"/>
  <c r="N2083" i="32"/>
  <c r="N2084" i="32"/>
  <c r="N2085" i="32"/>
  <c r="N2086" i="32"/>
  <c r="N2087" i="32"/>
  <c r="N2088" i="32"/>
  <c r="N2089" i="32"/>
  <c r="N2090" i="32"/>
  <c r="N2091" i="32"/>
  <c r="N2092" i="32"/>
  <c r="N2093" i="32"/>
  <c r="N2094" i="32"/>
  <c r="N2095" i="32"/>
  <c r="N2096" i="32"/>
  <c r="N2097" i="32"/>
  <c r="N2098" i="32"/>
  <c r="N2099" i="32"/>
  <c r="N2100" i="32"/>
  <c r="N2101" i="32"/>
  <c r="N2102" i="32"/>
  <c r="N2103" i="32"/>
  <c r="N2104" i="32"/>
  <c r="N2105" i="32"/>
  <c r="N2106" i="32"/>
  <c r="N2107" i="32"/>
  <c r="N2108" i="32"/>
  <c r="N2109" i="32"/>
  <c r="N2110" i="32"/>
  <c r="N2111" i="32"/>
  <c r="N2112" i="32"/>
  <c r="N2113" i="32"/>
  <c r="N2114" i="32"/>
  <c r="N2115" i="32"/>
  <c r="N2116" i="32"/>
  <c r="N2117" i="32"/>
  <c r="N2118" i="32"/>
  <c r="N2119" i="32"/>
  <c r="N2120" i="32"/>
  <c r="N2121" i="32"/>
  <c r="N2122" i="32"/>
  <c r="N2123" i="32"/>
  <c r="N2124" i="32"/>
  <c r="N2125" i="32"/>
  <c r="N2126" i="32"/>
  <c r="N2127" i="32"/>
  <c r="N2128" i="32"/>
  <c r="N2129" i="32"/>
  <c r="N2130" i="32"/>
  <c r="N2131" i="32"/>
  <c r="N2132" i="32"/>
  <c r="N2133" i="32"/>
  <c r="N2134" i="32"/>
  <c r="N2135" i="32"/>
  <c r="N2136" i="32"/>
  <c r="N2137" i="32"/>
  <c r="N2138" i="32"/>
  <c r="N2139" i="32"/>
  <c r="N2140" i="32"/>
  <c r="N2141" i="32"/>
  <c r="N2142" i="32"/>
  <c r="N2143" i="32"/>
  <c r="N2144" i="32"/>
  <c r="N2145" i="32"/>
  <c r="N2146" i="32"/>
  <c r="N2147" i="32"/>
  <c r="N2148" i="32"/>
  <c r="N2149" i="32"/>
  <c r="N2150" i="32"/>
  <c r="N2151" i="32"/>
  <c r="N2152" i="32"/>
  <c r="N2153" i="32"/>
  <c r="N2154" i="32"/>
  <c r="N2155" i="32"/>
  <c r="N2156" i="32"/>
  <c r="N2157" i="32"/>
  <c r="N2158" i="32"/>
  <c r="N2159" i="32"/>
  <c r="N2160" i="32"/>
  <c r="N2161" i="32"/>
  <c r="N2162" i="32"/>
  <c r="N2163" i="32"/>
  <c r="N2164" i="32"/>
  <c r="N2165" i="32"/>
  <c r="N2166" i="32"/>
  <c r="N2167" i="32"/>
  <c r="N2168" i="32"/>
  <c r="N2169" i="32"/>
  <c r="N2170" i="32"/>
  <c r="N2171" i="32"/>
  <c r="N2172" i="32"/>
  <c r="N2173" i="32"/>
  <c r="N2174" i="32"/>
  <c r="N2175" i="32"/>
  <c r="N2176" i="32"/>
  <c r="N2177" i="32"/>
  <c r="N2178" i="32"/>
  <c r="N2179" i="32"/>
  <c r="N2180" i="32"/>
  <c r="N2181" i="32"/>
  <c r="N2182" i="32"/>
  <c r="N2183" i="32"/>
  <c r="N2184" i="32"/>
  <c r="N2185" i="32"/>
  <c r="N2186" i="32"/>
  <c r="N2187" i="32"/>
  <c r="N2188" i="32"/>
  <c r="N2189" i="32"/>
  <c r="N2190" i="32"/>
  <c r="N2191" i="32"/>
  <c r="N2192" i="32"/>
  <c r="N2193" i="32"/>
  <c r="N2194" i="32"/>
  <c r="N2195" i="32"/>
  <c r="N2196" i="32"/>
  <c r="N2197" i="32"/>
  <c r="N2198" i="32"/>
  <c r="N2199" i="32"/>
  <c r="N2200" i="32"/>
  <c r="N2201" i="32"/>
  <c r="N2202" i="32"/>
  <c r="N2203" i="32"/>
  <c r="N2204" i="32"/>
  <c r="N2205" i="32"/>
  <c r="N2206" i="32"/>
  <c r="N2207" i="32"/>
  <c r="N2208" i="32"/>
  <c r="N2209" i="32"/>
  <c r="N2210" i="32"/>
  <c r="N2211" i="32"/>
  <c r="N2212" i="32"/>
  <c r="N2213" i="32"/>
  <c r="N2214" i="32"/>
  <c r="N2215" i="32"/>
  <c r="N2216" i="32"/>
  <c r="N2217" i="32"/>
  <c r="N2218" i="32"/>
  <c r="N2219" i="32"/>
  <c r="N2220" i="32"/>
  <c r="N2221" i="32"/>
  <c r="N2222" i="32"/>
  <c r="N2223" i="32"/>
  <c r="N2224" i="32"/>
  <c r="N2225" i="32"/>
  <c r="N2226" i="32"/>
  <c r="N2227" i="32"/>
  <c r="N2228" i="32"/>
  <c r="N2229" i="32"/>
  <c r="N2230" i="32"/>
  <c r="N2231" i="32"/>
  <c r="N2232" i="32"/>
  <c r="N2233" i="32"/>
  <c r="N2234" i="32"/>
  <c r="N2235" i="32"/>
  <c r="N2236" i="32"/>
  <c r="N2237" i="32"/>
  <c r="N2238" i="32"/>
  <c r="N2239" i="32"/>
  <c r="N2240" i="32"/>
  <c r="N2241" i="32"/>
  <c r="N2242" i="32"/>
  <c r="N2243" i="32"/>
  <c r="N2244" i="32"/>
  <c r="N2245" i="32"/>
  <c r="N2246" i="32"/>
  <c r="N2247" i="32"/>
  <c r="N2248" i="32"/>
  <c r="N2249" i="32"/>
  <c r="N2250" i="32"/>
  <c r="N2251" i="32"/>
  <c r="N2252" i="32"/>
  <c r="N2253" i="32"/>
  <c r="N2254" i="32"/>
  <c r="N2255" i="32"/>
  <c r="N2256" i="32"/>
  <c r="N2257" i="32"/>
  <c r="N2258" i="32"/>
  <c r="N2259" i="32"/>
  <c r="N2260" i="32"/>
  <c r="N2261" i="32"/>
  <c r="N2262" i="32"/>
  <c r="N2263" i="32"/>
  <c r="N2264" i="32"/>
  <c r="N2265" i="32"/>
  <c r="N2266" i="32"/>
  <c r="N2267" i="32"/>
  <c r="N2268" i="32"/>
  <c r="N2269" i="32"/>
  <c r="N2270" i="32"/>
  <c r="N2271" i="32"/>
  <c r="N2272" i="32"/>
  <c r="N2273" i="32"/>
  <c r="N2274" i="32"/>
  <c r="N2275" i="32"/>
  <c r="N2276" i="32"/>
  <c r="N2277" i="32"/>
  <c r="N2278" i="32"/>
  <c r="N2279" i="32"/>
  <c r="N2280" i="32"/>
  <c r="N2281" i="32"/>
  <c r="N2282" i="32"/>
  <c r="N2283" i="32"/>
  <c r="N2284" i="32"/>
  <c r="N2285" i="32"/>
  <c r="N2286" i="32"/>
  <c r="N2287" i="32"/>
  <c r="N2288" i="32"/>
  <c r="N2289" i="32"/>
  <c r="N2290" i="32"/>
  <c r="N2291" i="32"/>
  <c r="N2292" i="32"/>
  <c r="N2293" i="32"/>
  <c r="N2294" i="32"/>
  <c r="N2295" i="32"/>
  <c r="N2296" i="32"/>
  <c r="N2297" i="32"/>
  <c r="N2298" i="32"/>
  <c r="N2299" i="32"/>
  <c r="N2300" i="32"/>
  <c r="N2301" i="32"/>
  <c r="N2302" i="32"/>
  <c r="N2303" i="32"/>
  <c r="N2304" i="32"/>
  <c r="N2305" i="32"/>
  <c r="N2306" i="32"/>
  <c r="N2307" i="32"/>
  <c r="N2308" i="32"/>
  <c r="N2309" i="32"/>
  <c r="N2310" i="32"/>
  <c r="N2311" i="32"/>
  <c r="N2312" i="32"/>
  <c r="N2313" i="32"/>
  <c r="N2314" i="32"/>
  <c r="N2315" i="32"/>
  <c r="N2316" i="32"/>
  <c r="N2317" i="32"/>
  <c r="N2318" i="32"/>
  <c r="N2319" i="32"/>
  <c r="N2320" i="32"/>
  <c r="N2321" i="32"/>
  <c r="N2322" i="32"/>
  <c r="N2323" i="32"/>
  <c r="N2324" i="32"/>
  <c r="N2325" i="32"/>
  <c r="N2326" i="32"/>
  <c r="N2327" i="32"/>
  <c r="N2328" i="32"/>
  <c r="N2329" i="32"/>
  <c r="N2330" i="32"/>
  <c r="N2331" i="32"/>
  <c r="N2332" i="32"/>
  <c r="N2333" i="32"/>
  <c r="N2334" i="32"/>
  <c r="N2335" i="32"/>
  <c r="N2336" i="32"/>
  <c r="N2337" i="32"/>
  <c r="N2338" i="32"/>
  <c r="N2339" i="32"/>
  <c r="N2340" i="32"/>
  <c r="N2341" i="32"/>
  <c r="N2342" i="32"/>
  <c r="N2343" i="32"/>
  <c r="N2344" i="32"/>
  <c r="N2345" i="32"/>
  <c r="N2346" i="32"/>
  <c r="N2347" i="32"/>
  <c r="N2348" i="32"/>
  <c r="N2349" i="32"/>
  <c r="N2350" i="32"/>
  <c r="N2351" i="32"/>
  <c r="N2352" i="32"/>
  <c r="N2353" i="32"/>
  <c r="N2354" i="32"/>
  <c r="N2355" i="32"/>
  <c r="N2356" i="32"/>
  <c r="N2357" i="32"/>
  <c r="N2358" i="32"/>
  <c r="N2359" i="32"/>
  <c r="N2360" i="32"/>
  <c r="N2361" i="32"/>
  <c r="N2362" i="32"/>
  <c r="N2363" i="32"/>
  <c r="N2364" i="32"/>
  <c r="N2365" i="32"/>
  <c r="N2366" i="32"/>
  <c r="N2367" i="32"/>
  <c r="N2368" i="32"/>
  <c r="N2369" i="32"/>
  <c r="N2370" i="32"/>
  <c r="N2371" i="32"/>
  <c r="N2372" i="32"/>
  <c r="N2373" i="32"/>
  <c r="N2374" i="32"/>
  <c r="N2375" i="32"/>
  <c r="N2376" i="32"/>
  <c r="N2377" i="32"/>
  <c r="N2378" i="32"/>
  <c r="N2379" i="32"/>
  <c r="N2380" i="32"/>
  <c r="N2381" i="32"/>
  <c r="N2382" i="32"/>
  <c r="N2383" i="32"/>
  <c r="N2384" i="32"/>
  <c r="N2385" i="32"/>
  <c r="N2387" i="32"/>
  <c r="N2388" i="32"/>
  <c r="N2389" i="32"/>
  <c r="N2390" i="32"/>
  <c r="N2391" i="32"/>
  <c r="N2392" i="32"/>
  <c r="N2393" i="32"/>
  <c r="N2394" i="32"/>
  <c r="N2395" i="32"/>
  <c r="N2396" i="32"/>
  <c r="N2397" i="32"/>
  <c r="N2398" i="32"/>
  <c r="N2399" i="32"/>
  <c r="N2400" i="32"/>
  <c r="N2401" i="32"/>
  <c r="N2402" i="32"/>
  <c r="N2403" i="32"/>
  <c r="N2404" i="32"/>
  <c r="N2405" i="32"/>
  <c r="N2406" i="32"/>
  <c r="N2407" i="32"/>
  <c r="N2408" i="32"/>
  <c r="N2409" i="32"/>
  <c r="N2410" i="32"/>
  <c r="N2411" i="32"/>
  <c r="N2412" i="32"/>
  <c r="N2413" i="32"/>
  <c r="N2414" i="32"/>
  <c r="N2415" i="32"/>
  <c r="N2416" i="32"/>
  <c r="N2417" i="32"/>
  <c r="N2418" i="32"/>
  <c r="N2419" i="32"/>
  <c r="N2420" i="32"/>
  <c r="N2421" i="32"/>
  <c r="N2422" i="32"/>
  <c r="N2423" i="32"/>
  <c r="N2424" i="32"/>
  <c r="N2425" i="32"/>
  <c r="N2426" i="32"/>
  <c r="N2427" i="32"/>
  <c r="N2428" i="32"/>
  <c r="N2429" i="32"/>
  <c r="N2430" i="32"/>
  <c r="N2431" i="32"/>
  <c r="N2432" i="32"/>
  <c r="N2433" i="32"/>
  <c r="N2434" i="32"/>
  <c r="N2435" i="32"/>
  <c r="N2436" i="32"/>
  <c r="N2437" i="32"/>
  <c r="N2438" i="32"/>
  <c r="N2439" i="32"/>
  <c r="N2440" i="32"/>
  <c r="N2441" i="32"/>
  <c r="N2442" i="32"/>
  <c r="N2443" i="32"/>
  <c r="N2444" i="32"/>
  <c r="N2445" i="32"/>
  <c r="N2446" i="32"/>
  <c r="N2447" i="32"/>
  <c r="N2448" i="32"/>
  <c r="N2449" i="32"/>
  <c r="N2450" i="32"/>
  <c r="N2451" i="32"/>
  <c r="N2452" i="32"/>
  <c r="N2453" i="32"/>
  <c r="N2454" i="32"/>
  <c r="N2455" i="32"/>
  <c r="N2456" i="32"/>
  <c r="N2457" i="32"/>
  <c r="N2458" i="32"/>
  <c r="N2459" i="32"/>
  <c r="N2460" i="32"/>
  <c r="N2461" i="32"/>
  <c r="N2462" i="32"/>
  <c r="N2463" i="32"/>
  <c r="N2464" i="32"/>
  <c r="N2465" i="32"/>
  <c r="N2466" i="32"/>
  <c r="N2467" i="32"/>
  <c r="N2468" i="32"/>
  <c r="N2469" i="32"/>
  <c r="N2470" i="32"/>
  <c r="N2471" i="32"/>
  <c r="N2472" i="32"/>
  <c r="N2473" i="32"/>
  <c r="N2474" i="32"/>
  <c r="N2475" i="32"/>
  <c r="N2476" i="32"/>
  <c r="N2477" i="32"/>
  <c r="N2478" i="32"/>
  <c r="N2479" i="32"/>
  <c r="N2480" i="32"/>
  <c r="N2481" i="32"/>
  <c r="N2482" i="32"/>
  <c r="N2483" i="32"/>
  <c r="N2484" i="32"/>
  <c r="N2485" i="32"/>
  <c r="N2486" i="32"/>
  <c r="N2487" i="32"/>
  <c r="N2488" i="32"/>
  <c r="N2489" i="32"/>
  <c r="N2490" i="32"/>
  <c r="N2491" i="32"/>
  <c r="N2492" i="32"/>
  <c r="N2493" i="32"/>
  <c r="N2494" i="32"/>
  <c r="N2495" i="32"/>
  <c r="N2496" i="32"/>
  <c r="N2497" i="32"/>
  <c r="N2498" i="32"/>
  <c r="N2499" i="32"/>
  <c r="N2500" i="32"/>
  <c r="N2501" i="32"/>
  <c r="N2502" i="32"/>
  <c r="N2503" i="32"/>
  <c r="N2504" i="32"/>
  <c r="N2505" i="32"/>
  <c r="N2506" i="32"/>
  <c r="N2507" i="32"/>
  <c r="N2508" i="32"/>
  <c r="N2509" i="32"/>
  <c r="N2510" i="32"/>
  <c r="N2511" i="32"/>
  <c r="N2512" i="32"/>
  <c r="N2513" i="32"/>
  <c r="N2514" i="32"/>
  <c r="N2515" i="32"/>
  <c r="N2516" i="32"/>
  <c r="N2517" i="32"/>
  <c r="N2518" i="32"/>
  <c r="N2519" i="32"/>
  <c r="N2520" i="32"/>
  <c r="N2521" i="32"/>
  <c r="N2522" i="32"/>
  <c r="N2523" i="32"/>
  <c r="N2524" i="32"/>
  <c r="N2525" i="32"/>
  <c r="N2526" i="32"/>
  <c r="N2527" i="32"/>
  <c r="N2528" i="32"/>
  <c r="N2529" i="32"/>
  <c r="N2530" i="32"/>
  <c r="N2531" i="32"/>
  <c r="N2532" i="32"/>
  <c r="N2533" i="32"/>
  <c r="N2534" i="32"/>
  <c r="N2535" i="32"/>
  <c r="N2536" i="32"/>
  <c r="N2537" i="32"/>
  <c r="N2538" i="32"/>
  <c r="N2539" i="32"/>
  <c r="N2540" i="32"/>
  <c r="N2541" i="32"/>
  <c r="N2542" i="32"/>
  <c r="N2543" i="32"/>
  <c r="N2544" i="32"/>
  <c r="N2545" i="32"/>
  <c r="N2546" i="32"/>
  <c r="N2547" i="32"/>
  <c r="N2548" i="32"/>
  <c r="N2549" i="32"/>
  <c r="N2550" i="32"/>
  <c r="N2551" i="32"/>
  <c r="N2552" i="32"/>
  <c r="N2553" i="32"/>
  <c r="N2554" i="32"/>
  <c r="N2555" i="32"/>
  <c r="N2556" i="32"/>
  <c r="N2557" i="32"/>
  <c r="N2558" i="32"/>
  <c r="N2559" i="32"/>
  <c r="N2560" i="32"/>
  <c r="N2561" i="32"/>
  <c r="N2562" i="32"/>
  <c r="N2563" i="32"/>
  <c r="N2564" i="32"/>
  <c r="N2565" i="32"/>
  <c r="N2566" i="32"/>
  <c r="N2567" i="32"/>
  <c r="N2568" i="32"/>
  <c r="N2569" i="32"/>
  <c r="N2570" i="32"/>
  <c r="N2571" i="32"/>
  <c r="N2572" i="32"/>
  <c r="N2573" i="32"/>
  <c r="N2574" i="32"/>
  <c r="N2575" i="32"/>
  <c r="N2576" i="32"/>
  <c r="N2577" i="32"/>
  <c r="N2578" i="32"/>
  <c r="N2579" i="32"/>
  <c r="N2580" i="32"/>
  <c r="N2581" i="32"/>
  <c r="N2582" i="32"/>
  <c r="N2583" i="32"/>
  <c r="N2584" i="32"/>
  <c r="N2585" i="32"/>
  <c r="N2586" i="32"/>
  <c r="N2587" i="32"/>
  <c r="N2588" i="32"/>
  <c r="N2589" i="32"/>
  <c r="N2590" i="32"/>
  <c r="N2591" i="32"/>
  <c r="N2592" i="32"/>
  <c r="N2593" i="32"/>
  <c r="N2594" i="32"/>
  <c r="N2595" i="32"/>
  <c r="N2596" i="32"/>
  <c r="N2597" i="32"/>
  <c r="N2598" i="32"/>
  <c r="N2599" i="32"/>
  <c r="N2600" i="32"/>
  <c r="N2601" i="32"/>
  <c r="N2602" i="32"/>
  <c r="N2603" i="32"/>
  <c r="N2604" i="32"/>
  <c r="N2605" i="32"/>
  <c r="N2606" i="32"/>
  <c r="N2607" i="32"/>
  <c r="N2608" i="32"/>
  <c r="N2609" i="32"/>
  <c r="N2610" i="32"/>
  <c r="N2611" i="32"/>
  <c r="N2612" i="32"/>
  <c r="N2613" i="32"/>
  <c r="N2614" i="32"/>
  <c r="N2615" i="32"/>
  <c r="N2616" i="32"/>
  <c r="N2617" i="32"/>
  <c r="N2618" i="32"/>
  <c r="N2619" i="32"/>
  <c r="N2620" i="32"/>
  <c r="N2621" i="32"/>
  <c r="N2622" i="32"/>
  <c r="N2623" i="32"/>
  <c r="N2624" i="32"/>
  <c r="N2625" i="32"/>
  <c r="N2626" i="32"/>
  <c r="N2627" i="32"/>
  <c r="N2628" i="32"/>
  <c r="N2629" i="32"/>
  <c r="N2630" i="32"/>
  <c r="N2631" i="32"/>
  <c r="N2632" i="32"/>
  <c r="N2633" i="32"/>
  <c r="N2634" i="32"/>
  <c r="N2635" i="32"/>
  <c r="N2636" i="32"/>
  <c r="N2637" i="32"/>
  <c r="N2638" i="32"/>
  <c r="N2639" i="32"/>
  <c r="N2640" i="32"/>
  <c r="N2641" i="32"/>
  <c r="N2642" i="32"/>
  <c r="N2643" i="32"/>
  <c r="N2644" i="32"/>
  <c r="N2645" i="32"/>
  <c r="N2646" i="32"/>
  <c r="N2647" i="32"/>
  <c r="N2648" i="32"/>
  <c r="N2649" i="32"/>
  <c r="N2650" i="32"/>
  <c r="N2651" i="32"/>
  <c r="N2652" i="32"/>
  <c r="N2653" i="32"/>
  <c r="N2654" i="32"/>
  <c r="N2655" i="32"/>
  <c r="N2656" i="32"/>
  <c r="N2657" i="32"/>
  <c r="N2658" i="32"/>
  <c r="N2659" i="32"/>
  <c r="N2660" i="32"/>
  <c r="N2661" i="32"/>
  <c r="N2662" i="32"/>
  <c r="N2663" i="32"/>
  <c r="N2664" i="32"/>
  <c r="N2665" i="32"/>
  <c r="N2666" i="32"/>
  <c r="N2667" i="32"/>
  <c r="N2668" i="32"/>
  <c r="N2669" i="32"/>
  <c r="N2670" i="32"/>
  <c r="N2671" i="32"/>
  <c r="N2672" i="32"/>
  <c r="N2673" i="32"/>
  <c r="N2674" i="32"/>
  <c r="N2675" i="32"/>
  <c r="N2676" i="32"/>
  <c r="N2677" i="32"/>
  <c r="N2678" i="32"/>
  <c r="N2679" i="32"/>
  <c r="N2680" i="32"/>
  <c r="N2681" i="32"/>
  <c r="N2682" i="32"/>
  <c r="N2683" i="32"/>
  <c r="N2684" i="32"/>
  <c r="N2685" i="32"/>
  <c r="N2686" i="32"/>
  <c r="N2687" i="32"/>
  <c r="N2688" i="32"/>
  <c r="N2689" i="32"/>
  <c r="N2690" i="32"/>
  <c r="N2691" i="32"/>
  <c r="N2692" i="32"/>
  <c r="N2693" i="32"/>
  <c r="N2694" i="32"/>
  <c r="N2695" i="32"/>
  <c r="N2696" i="32"/>
  <c r="N2697" i="32"/>
  <c r="N2698" i="32"/>
  <c r="N2699" i="32"/>
  <c r="N2700" i="32"/>
  <c r="N2701" i="32"/>
  <c r="N2702" i="32"/>
  <c r="N2703" i="32"/>
  <c r="N2704" i="32"/>
  <c r="N2705" i="32"/>
  <c r="N2706" i="32"/>
  <c r="N2707" i="32"/>
  <c r="N2708" i="32"/>
  <c r="N2709" i="32"/>
  <c r="N2710" i="32"/>
  <c r="N2711" i="32"/>
  <c r="N2712" i="32"/>
  <c r="N2713" i="32"/>
  <c r="N2714" i="32"/>
  <c r="N2715" i="32"/>
  <c r="N2716" i="32"/>
  <c r="N2717" i="32"/>
  <c r="N2718" i="32"/>
  <c r="N2719" i="32"/>
  <c r="N2720" i="32"/>
  <c r="N2721" i="32"/>
  <c r="N2722" i="32"/>
  <c r="N2723" i="32"/>
  <c r="N2724" i="32"/>
  <c r="N2725" i="32"/>
  <c r="N2726" i="32"/>
  <c r="N2727" i="32"/>
  <c r="N2728" i="32"/>
  <c r="N2729" i="32"/>
  <c r="N2730" i="32"/>
  <c r="N2731" i="32"/>
  <c r="N2732" i="32"/>
  <c r="N2733" i="32"/>
  <c r="N2734" i="32"/>
  <c r="N2735" i="32"/>
  <c r="N2736" i="32"/>
  <c r="N2737" i="32"/>
  <c r="N2738" i="32"/>
  <c r="N2739" i="32"/>
  <c r="N2740" i="32"/>
  <c r="N2741" i="32"/>
  <c r="N2742" i="32"/>
  <c r="N2743" i="32"/>
  <c r="N2744" i="32"/>
  <c r="N2745" i="32"/>
  <c r="N2746" i="32"/>
  <c r="N2747" i="32"/>
  <c r="N2748" i="32"/>
  <c r="N2749" i="32"/>
  <c r="N2750" i="32"/>
  <c r="N2751" i="32"/>
  <c r="N2752" i="32"/>
  <c r="N2753" i="32"/>
  <c r="N2754" i="32"/>
  <c r="N2755" i="32"/>
  <c r="N2756" i="32"/>
  <c r="N2757" i="32"/>
  <c r="N2758" i="32"/>
  <c r="N2759" i="32"/>
  <c r="N2760" i="32"/>
  <c r="N2761" i="32"/>
  <c r="N2762" i="32"/>
  <c r="N2763" i="32"/>
  <c r="N2764" i="32"/>
  <c r="N2765" i="32"/>
  <c r="N2766" i="32"/>
  <c r="N2767" i="32"/>
  <c r="N2768" i="32"/>
  <c r="N2769" i="32"/>
  <c r="N2770" i="32"/>
  <c r="N2771" i="32"/>
  <c r="N2772" i="32"/>
  <c r="N2773" i="32"/>
  <c r="N2774" i="32"/>
  <c r="N2775" i="32"/>
  <c r="N2776" i="32"/>
  <c r="N2777" i="32"/>
  <c r="N2778" i="32"/>
  <c r="N2779" i="32"/>
  <c r="N2780" i="32"/>
  <c r="N2781" i="32"/>
  <c r="N2782" i="32"/>
  <c r="N2783" i="32"/>
  <c r="N2784" i="32"/>
  <c r="N2785" i="32"/>
  <c r="N2786" i="32"/>
  <c r="N2787" i="32"/>
  <c r="N2788" i="32"/>
  <c r="N2789" i="32"/>
  <c r="N2790" i="32"/>
  <c r="N2791" i="32"/>
  <c r="N2792" i="32"/>
  <c r="N2793" i="32"/>
  <c r="N2794" i="32"/>
  <c r="N2795" i="32"/>
  <c r="N2796" i="32"/>
  <c r="N2797" i="32"/>
  <c r="N2798" i="32"/>
  <c r="N2799" i="32"/>
  <c r="N2800" i="32"/>
  <c r="N2801" i="32"/>
  <c r="N2802" i="32"/>
  <c r="N2803" i="32"/>
  <c r="N2804" i="32"/>
  <c r="N2805" i="32"/>
  <c r="N2806" i="32"/>
  <c r="N2807" i="32"/>
  <c r="N2808" i="32"/>
  <c r="N2809" i="32"/>
  <c r="N2810" i="32"/>
  <c r="N2811" i="32"/>
  <c r="N2812" i="32"/>
  <c r="N2813" i="32"/>
  <c r="N2814" i="32"/>
  <c r="N2815" i="32"/>
  <c r="N2816" i="32"/>
  <c r="N2817" i="32"/>
  <c r="N2818" i="32"/>
  <c r="N2819" i="32"/>
  <c r="N2820" i="32"/>
  <c r="N2821" i="32"/>
  <c r="N2822" i="32"/>
  <c r="N2823" i="32"/>
  <c r="N2824" i="32"/>
  <c r="N2825" i="32"/>
  <c r="N2826" i="32"/>
  <c r="N2827" i="32"/>
  <c r="N2828" i="32"/>
  <c r="N2829" i="32"/>
  <c r="N2830" i="32"/>
  <c r="N2831" i="32"/>
  <c r="N2832" i="32"/>
  <c r="N2833" i="32"/>
  <c r="N2834" i="32"/>
  <c r="N2835" i="32"/>
  <c r="N2836" i="32"/>
  <c r="N2837" i="32"/>
  <c r="N2838" i="32"/>
  <c r="N2839" i="32"/>
  <c r="N2840" i="32"/>
  <c r="N2841" i="32"/>
  <c r="N2842" i="32"/>
  <c r="N2843" i="32"/>
  <c r="N2844" i="32"/>
  <c r="N2845" i="32"/>
  <c r="N2846" i="32"/>
  <c r="N2847" i="32"/>
  <c r="N2848" i="32"/>
  <c r="N2849" i="32"/>
  <c r="N2850" i="32"/>
  <c r="N2851" i="32"/>
  <c r="N2852" i="32"/>
  <c r="N2853" i="32"/>
  <c r="N2854" i="32"/>
  <c r="N2855" i="32"/>
  <c r="N2856" i="32"/>
  <c r="N2857" i="32"/>
  <c r="N2858" i="32"/>
  <c r="N2859" i="32"/>
  <c r="N2860" i="32"/>
  <c r="N2861" i="32"/>
  <c r="N2862" i="32"/>
  <c r="N2863" i="32"/>
  <c r="N2864" i="32"/>
  <c r="N2865" i="32"/>
  <c r="N2866" i="32"/>
  <c r="N2867" i="32"/>
  <c r="N2868" i="32"/>
  <c r="N2869" i="32"/>
  <c r="N2870" i="32"/>
  <c r="N2871" i="32"/>
  <c r="N2872" i="32"/>
  <c r="N2873" i="32"/>
  <c r="N2874" i="32"/>
  <c r="N2875" i="32"/>
  <c r="N2876" i="32"/>
  <c r="N2877" i="32"/>
  <c r="N2878" i="32"/>
  <c r="N2879" i="32"/>
  <c r="N2880" i="32"/>
  <c r="N2881" i="32"/>
  <c r="N2882" i="32"/>
  <c r="N2883" i="32"/>
  <c r="N2884" i="32"/>
  <c r="N2885" i="32"/>
  <c r="N2886" i="32"/>
  <c r="N2887" i="32"/>
  <c r="N2888" i="32"/>
  <c r="N2889" i="32"/>
  <c r="N2891" i="32"/>
  <c r="N2892" i="32"/>
  <c r="N2893" i="32"/>
  <c r="N2894" i="32"/>
  <c r="N2895" i="32"/>
  <c r="N2896" i="32"/>
  <c r="N2897" i="32"/>
  <c r="N2898" i="32"/>
  <c r="N2899" i="32"/>
  <c r="N2900" i="32"/>
  <c r="N2901" i="32"/>
  <c r="N2902" i="32"/>
  <c r="N2903" i="32"/>
  <c r="N2904" i="32"/>
  <c r="N2905" i="32"/>
  <c r="N2906" i="32"/>
  <c r="N2907" i="32"/>
  <c r="N2908" i="32"/>
  <c r="N2909" i="32"/>
  <c r="N2910" i="32"/>
  <c r="N2911" i="32"/>
  <c r="N2912" i="32"/>
  <c r="N2913" i="32"/>
  <c r="N2914" i="32"/>
  <c r="N2915" i="32"/>
  <c r="N2916" i="32"/>
  <c r="N2917" i="32"/>
  <c r="N2918" i="32"/>
  <c r="N2919" i="32"/>
  <c r="N2920" i="32"/>
  <c r="N2921" i="32"/>
  <c r="N2922" i="32"/>
  <c r="N2923" i="32"/>
  <c r="N2924" i="32"/>
  <c r="N2925" i="32"/>
  <c r="N2926" i="32"/>
  <c r="N2927" i="32"/>
  <c r="N2928" i="32"/>
  <c r="N2929" i="32"/>
  <c r="N2930" i="32"/>
  <c r="N2931" i="32"/>
  <c r="N2932" i="32"/>
  <c r="N2933" i="32"/>
  <c r="N2934" i="32"/>
  <c r="N2935" i="32"/>
  <c r="N2936" i="32"/>
  <c r="N2937" i="32"/>
  <c r="N2938" i="32"/>
  <c r="N2939" i="32"/>
  <c r="N2940" i="32"/>
  <c r="N2941" i="32"/>
  <c r="N2942" i="32"/>
  <c r="N2943" i="32"/>
  <c r="N2944" i="32"/>
  <c r="N2945" i="32"/>
  <c r="N2946" i="32"/>
  <c r="N2947" i="32"/>
  <c r="N2948" i="32"/>
  <c r="N2949" i="32"/>
  <c r="N2950" i="32"/>
  <c r="N2951" i="32"/>
  <c r="N2952" i="32"/>
  <c r="N2953" i="32"/>
  <c r="N2954" i="32"/>
  <c r="N2955" i="32"/>
  <c r="N2956" i="32"/>
  <c r="N2957" i="32"/>
  <c r="N2958" i="32"/>
  <c r="N2959" i="32"/>
  <c r="N2960" i="32"/>
  <c r="N2961" i="32"/>
  <c r="N2962" i="32"/>
  <c r="N2963" i="32"/>
  <c r="N2964" i="32"/>
  <c r="N2965" i="32"/>
  <c r="N2966" i="32"/>
  <c r="N2967" i="32"/>
  <c r="N2968" i="32"/>
  <c r="N2969" i="32"/>
  <c r="N2970" i="32"/>
  <c r="N2971" i="32"/>
  <c r="N2972" i="32"/>
  <c r="N2973" i="32"/>
  <c r="N2974" i="32"/>
  <c r="N2975" i="32"/>
  <c r="N2976" i="32"/>
  <c r="N2977" i="32"/>
  <c r="N2978" i="32"/>
  <c r="N2979" i="32"/>
  <c r="N2980" i="32"/>
  <c r="N2981" i="32"/>
  <c r="N2982" i="32"/>
  <c r="N2983" i="32"/>
  <c r="N2984" i="32"/>
  <c r="N2985" i="32"/>
  <c r="N2986" i="32"/>
  <c r="N2987" i="32"/>
  <c r="N2988" i="32"/>
  <c r="N2989" i="32"/>
  <c r="N2990" i="32"/>
  <c r="N2991" i="32"/>
  <c r="N2992" i="32"/>
  <c r="N2993" i="32"/>
  <c r="N2994" i="32"/>
  <c r="N2995" i="32"/>
  <c r="N2996" i="32"/>
  <c r="N2997" i="32"/>
  <c r="N2998" i="32"/>
  <c r="N2999" i="32"/>
  <c r="N3000" i="32"/>
  <c r="N3001" i="32"/>
  <c r="N3002" i="32"/>
  <c r="N3003" i="32"/>
  <c r="N3004" i="32"/>
  <c r="N3005" i="32"/>
  <c r="N3006" i="32"/>
  <c r="N3007" i="32"/>
  <c r="N3008" i="32"/>
  <c r="N3009" i="32"/>
  <c r="N3010" i="32"/>
  <c r="N3011" i="32"/>
  <c r="N3012" i="32"/>
  <c r="N3013" i="32"/>
  <c r="N3014" i="32"/>
  <c r="N3015" i="32"/>
  <c r="N3016" i="32"/>
  <c r="N3017" i="32"/>
  <c r="N3018" i="32"/>
  <c r="N3019" i="32"/>
  <c r="N3020" i="32"/>
  <c r="N3021" i="32"/>
  <c r="N3022" i="32"/>
  <c r="N3023" i="32"/>
  <c r="N3024" i="32"/>
  <c r="N3025" i="32"/>
  <c r="N3026" i="32"/>
  <c r="N3027" i="32"/>
  <c r="N3028" i="32"/>
  <c r="N3029" i="32"/>
  <c r="N3030" i="32"/>
  <c r="N3031" i="32"/>
  <c r="N3032" i="32"/>
  <c r="N3033" i="32"/>
  <c r="N3034" i="32"/>
  <c r="N3035" i="32"/>
  <c r="N3036" i="32"/>
  <c r="N3037" i="32"/>
  <c r="N3038" i="32"/>
  <c r="N3039" i="32"/>
  <c r="N3040" i="32"/>
  <c r="N3041" i="32"/>
  <c r="N3042" i="32"/>
  <c r="N3043" i="32"/>
  <c r="N3044" i="32"/>
  <c r="N3045" i="32"/>
  <c r="N3046" i="32"/>
  <c r="N3047" i="32"/>
  <c r="N3048" i="32"/>
  <c r="N3049" i="32"/>
  <c r="N3050" i="32"/>
  <c r="N3051" i="32"/>
  <c r="N3052" i="32"/>
  <c r="N3053" i="32"/>
  <c r="N3054" i="32"/>
  <c r="N3055" i="32"/>
  <c r="N3056" i="32"/>
  <c r="N4" i="32"/>
  <c r="N5" i="32"/>
  <c r="N6" i="32"/>
  <c r="N7" i="32"/>
  <c r="N8" i="32"/>
  <c r="N9" i="32"/>
  <c r="N10" i="32"/>
  <c r="N11" i="32"/>
  <c r="N12" i="32"/>
  <c r="N13" i="32"/>
  <c r="N3" i="32"/>
  <c r="N3057" i="32"/>
  <c r="N3058" i="32"/>
  <c r="N3059" i="32"/>
  <c r="N3060" i="32"/>
  <c r="N3061" i="32"/>
  <c r="N3062" i="32"/>
  <c r="N3063" i="32"/>
  <c r="N3064" i="32"/>
  <c r="N3065" i="32"/>
  <c r="N3066" i="32"/>
  <c r="N3067" i="32"/>
  <c r="N3068" i="32"/>
  <c r="N3069" i="32"/>
  <c r="N3070" i="32"/>
  <c r="N3071" i="32"/>
  <c r="N3072" i="32"/>
  <c r="N3073" i="32"/>
  <c r="N3074" i="32"/>
  <c r="N3075" i="32"/>
  <c r="N3076" i="32"/>
  <c r="N3077" i="32"/>
  <c r="N3078" i="32"/>
  <c r="N3079" i="32"/>
  <c r="N3080" i="32"/>
  <c r="N3081" i="32"/>
  <c r="N3082" i="32"/>
  <c r="N3083" i="32"/>
  <c r="N3084" i="32"/>
  <c r="K12" i="10"/>
  <c r="L22" i="1"/>
  <c r="J21" i="1"/>
  <c r="I11" i="10"/>
  <c r="K6" i="10"/>
  <c r="L15" i="1"/>
  <c r="J23" i="1"/>
  <c r="I13" i="10"/>
  <c r="N25" i="1"/>
  <c r="M15" i="10"/>
  <c r="J19" i="1"/>
  <c r="I9" i="10"/>
  <c r="I10" i="10"/>
  <c r="J20" i="1"/>
  <c r="J24" i="1"/>
  <c r="I14" i="10"/>
  <c r="J16" i="1"/>
  <c r="I7" i="10"/>
  <c r="J17" i="1"/>
  <c r="I8" i="10"/>
  <c r="L32" i="1"/>
  <c r="L31" i="1"/>
  <c r="L33" i="1"/>
  <c r="M35" i="1"/>
  <c r="N35" i="1" s="1"/>
  <c r="O35" i="1" s="1"/>
  <c r="P35" i="1" s="1"/>
  <c r="Q35" i="1" s="1"/>
  <c r="L37" i="1"/>
  <c r="L36" i="1"/>
  <c r="K16" i="1" l="1"/>
  <c r="J7" i="10"/>
  <c r="K19" i="1"/>
  <c r="J9" i="10"/>
  <c r="K23" i="1"/>
  <c r="J13" i="10"/>
  <c r="K24" i="1"/>
  <c r="J14" i="10"/>
  <c r="L12" i="10"/>
  <c r="M22" i="1"/>
  <c r="O25" i="1"/>
  <c r="N15" i="10"/>
  <c r="K17" i="1"/>
  <c r="J8" i="10"/>
  <c r="M15" i="1"/>
  <c r="L6" i="10"/>
  <c r="K21" i="1"/>
  <c r="J11" i="10"/>
  <c r="J10" i="10"/>
  <c r="K20" i="1"/>
  <c r="M37" i="1"/>
  <c r="N37" i="1" s="1"/>
  <c r="O37" i="1" s="1"/>
  <c r="P37" i="1" s="1"/>
  <c r="Q37" i="1" s="1"/>
  <c r="M33" i="1"/>
  <c r="N33" i="1" s="1"/>
  <c r="O33" i="1" s="1"/>
  <c r="P33" i="1" s="1"/>
  <c r="Q33" i="1" s="1"/>
  <c r="M31" i="1"/>
  <c r="N31" i="1" s="1"/>
  <c r="O31" i="1" s="1"/>
  <c r="P31" i="1" s="1"/>
  <c r="Q31" i="1" s="1"/>
  <c r="M36" i="1"/>
  <c r="N36" i="1" s="1"/>
  <c r="O36" i="1" s="1"/>
  <c r="P36" i="1" s="1"/>
  <c r="Q36" i="1" s="1"/>
  <c r="M32" i="1"/>
  <c r="N32" i="1" s="1"/>
  <c r="O32" i="1" s="1"/>
  <c r="P32" i="1" s="1"/>
  <c r="Q32" i="1" s="1"/>
  <c r="L21" i="1" l="1"/>
  <c r="K11" i="10"/>
  <c r="N15" i="1"/>
  <c r="M6" i="10"/>
  <c r="P25" i="1"/>
  <c r="O15" i="10"/>
  <c r="L24" i="1"/>
  <c r="K14" i="10"/>
  <c r="M12" i="10"/>
  <c r="N22" i="1"/>
  <c r="K10" i="10"/>
  <c r="L20" i="1"/>
  <c r="L23" i="1"/>
  <c r="K13" i="10"/>
  <c r="L19" i="1"/>
  <c r="K9" i="10"/>
  <c r="L17" i="1"/>
  <c r="K8" i="10"/>
  <c r="L16" i="1"/>
  <c r="K7" i="10"/>
  <c r="Q1" i="10"/>
  <c r="M1" i="10"/>
  <c r="N1" i="10"/>
  <c r="O1" i="10"/>
  <c r="P1" i="10"/>
  <c r="P2" i="1"/>
  <c r="Q2" i="1"/>
  <c r="M2" i="1"/>
  <c r="N2" i="1"/>
  <c r="O2" i="1"/>
  <c r="N12" i="10" l="1"/>
  <c r="O22" i="1"/>
  <c r="M16" i="1"/>
  <c r="L7" i="10"/>
  <c r="M24" i="1"/>
  <c r="L14" i="10"/>
  <c r="M17" i="1"/>
  <c r="L8" i="10"/>
  <c r="M19" i="1"/>
  <c r="L9" i="10"/>
  <c r="Q25" i="1"/>
  <c r="Q15" i="10" s="1"/>
  <c r="P15" i="10"/>
  <c r="O15" i="1"/>
  <c r="N6" i="10"/>
  <c r="M23" i="1"/>
  <c r="L13" i="10"/>
  <c r="L10" i="10"/>
  <c r="M20" i="1"/>
  <c r="M21" i="1"/>
  <c r="L11" i="10"/>
  <c r="I34" i="10"/>
  <c r="C1" i="10"/>
  <c r="D1" i="10"/>
  <c r="E1" i="10"/>
  <c r="H1" i="10"/>
  <c r="I1" i="10"/>
  <c r="J1" i="10"/>
  <c r="K1" i="10"/>
  <c r="L1" i="10"/>
  <c r="B1" i="10"/>
  <c r="I173" i="7"/>
  <c r="AU173" i="7" s="1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53" i="7"/>
  <c r="AN153" i="7" s="1"/>
  <c r="B154" i="7"/>
  <c r="AN154" i="7" s="1"/>
  <c r="B155" i="7"/>
  <c r="AN155" i="7" s="1"/>
  <c r="B156" i="7"/>
  <c r="AN156" i="7" s="1"/>
  <c r="M10" i="10" l="1"/>
  <c r="N20" i="1"/>
  <c r="N17" i="1"/>
  <c r="M8" i="10"/>
  <c r="M9" i="10"/>
  <c r="N19" i="1"/>
  <c r="M41" i="1"/>
  <c r="M42" i="1" s="1"/>
  <c r="M43" i="1"/>
  <c r="N16" i="1"/>
  <c r="M7" i="10"/>
  <c r="O12" i="10"/>
  <c r="P22" i="1"/>
  <c r="N21" i="1"/>
  <c r="M11" i="10"/>
  <c r="M14" i="10"/>
  <c r="N24" i="1"/>
  <c r="M40" i="1"/>
  <c r="N23" i="1"/>
  <c r="M13" i="10"/>
  <c r="P15" i="1"/>
  <c r="O6" i="10"/>
  <c r="I4" i="7"/>
  <c r="I156" i="7"/>
  <c r="AU156" i="7" s="1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O16" i="1" l="1"/>
  <c r="N7" i="10"/>
  <c r="M44" i="1"/>
  <c r="M45" i="1"/>
  <c r="M46" i="1" s="1"/>
  <c r="O17" i="1"/>
  <c r="N8" i="10"/>
  <c r="Q15" i="1"/>
  <c r="Q6" i="10" s="1"/>
  <c r="P6" i="10"/>
  <c r="O23" i="1"/>
  <c r="N13" i="10"/>
  <c r="N9" i="10"/>
  <c r="O19" i="1"/>
  <c r="N41" i="1"/>
  <c r="N43" i="1"/>
  <c r="N14" i="10"/>
  <c r="N40" i="1"/>
  <c r="O24" i="1"/>
  <c r="O21" i="1"/>
  <c r="N11" i="10"/>
  <c r="N10" i="10"/>
  <c r="O20" i="1"/>
  <c r="N42" i="1"/>
  <c r="P12" i="10"/>
  <c r="Q22" i="1"/>
  <c r="H13" i="18"/>
  <c r="A13" i="2"/>
  <c r="A12" i="2"/>
  <c r="O10" i="10" l="1"/>
  <c r="P20" i="1"/>
  <c r="O9" i="10"/>
  <c r="O43" i="1"/>
  <c r="O41" i="1"/>
  <c r="O42" i="1" s="1"/>
  <c r="P19" i="1"/>
  <c r="P17" i="1"/>
  <c r="O8" i="10"/>
  <c r="P23" i="1"/>
  <c r="O13" i="10"/>
  <c r="N44" i="1"/>
  <c r="N45" i="1"/>
  <c r="P21" i="1"/>
  <c r="O11" i="10"/>
  <c r="O14" i="10"/>
  <c r="O40" i="1"/>
  <c r="P24" i="1"/>
  <c r="Q12" i="10"/>
  <c r="P16" i="1"/>
  <c r="O7" i="10"/>
  <c r="A55" i="1"/>
  <c r="Q23" i="1" l="1"/>
  <c r="Q13" i="10" s="1"/>
  <c r="P13" i="10"/>
  <c r="P9" i="10"/>
  <c r="P43" i="1"/>
  <c r="Q19" i="1"/>
  <c r="P41" i="1"/>
  <c r="P42" i="1" s="1"/>
  <c r="O44" i="1"/>
  <c r="O45" i="1"/>
  <c r="O46" i="1" s="1"/>
  <c r="Q16" i="1"/>
  <c r="Q7" i="10" s="1"/>
  <c r="P7" i="10"/>
  <c r="Q17" i="1"/>
  <c r="Q8" i="10" s="1"/>
  <c r="P8" i="10"/>
  <c r="Q21" i="1"/>
  <c r="Q11" i="10" s="1"/>
  <c r="P11" i="10"/>
  <c r="P10" i="10"/>
  <c r="Q20" i="1"/>
  <c r="P14" i="10"/>
  <c r="P40" i="1"/>
  <c r="Q24" i="1"/>
  <c r="N46" i="1"/>
  <c r="C126" i="1"/>
  <c r="D126" i="1"/>
  <c r="E126" i="1"/>
  <c r="G126" i="1"/>
  <c r="H126" i="1"/>
  <c r="I126" i="1"/>
  <c r="J126" i="1"/>
  <c r="K126" i="1"/>
  <c r="L126" i="1"/>
  <c r="M126" i="1"/>
  <c r="C120" i="1"/>
  <c r="D120" i="1"/>
  <c r="E120" i="1"/>
  <c r="G120" i="1"/>
  <c r="H120" i="1"/>
  <c r="B120" i="1"/>
  <c r="I120" i="1"/>
  <c r="J120" i="1"/>
  <c r="K120" i="1"/>
  <c r="L120" i="1"/>
  <c r="M120" i="1"/>
  <c r="N120" i="1"/>
  <c r="M125" i="1"/>
  <c r="B125" i="1"/>
  <c r="C125" i="1"/>
  <c r="D125" i="1"/>
  <c r="E125" i="1"/>
  <c r="G125" i="1"/>
  <c r="H125" i="1"/>
  <c r="J125" i="1"/>
  <c r="K125" i="1"/>
  <c r="L125" i="1"/>
  <c r="B104" i="1"/>
  <c r="C104" i="1"/>
  <c r="D104" i="1"/>
  <c r="E104" i="1"/>
  <c r="G104" i="1"/>
  <c r="H104" i="1"/>
  <c r="I104" i="1"/>
  <c r="J104" i="1"/>
  <c r="K104" i="1"/>
  <c r="L104" i="1"/>
  <c r="M104" i="1"/>
  <c r="N104" i="1"/>
  <c r="N113" i="1"/>
  <c r="D113" i="1"/>
  <c r="E113" i="1"/>
  <c r="G113" i="1"/>
  <c r="H113" i="1"/>
  <c r="I113" i="1"/>
  <c r="J113" i="1"/>
  <c r="K113" i="1"/>
  <c r="L113" i="1"/>
  <c r="M113" i="1"/>
  <c r="B113" i="1"/>
  <c r="C113" i="1"/>
  <c r="C110" i="1"/>
  <c r="D110" i="1"/>
  <c r="E110" i="1"/>
  <c r="G110" i="1"/>
  <c r="H110" i="1"/>
  <c r="I110" i="1"/>
  <c r="B110" i="1"/>
  <c r="N110" i="1"/>
  <c r="J110" i="1"/>
  <c r="K110" i="1"/>
  <c r="L110" i="1"/>
  <c r="M110" i="1"/>
  <c r="G124" i="1"/>
  <c r="H124" i="1"/>
  <c r="I124" i="1"/>
  <c r="J124" i="1"/>
  <c r="K124" i="1"/>
  <c r="L124" i="1"/>
  <c r="M124" i="1"/>
  <c r="B124" i="1"/>
  <c r="C124" i="1"/>
  <c r="D124" i="1"/>
  <c r="E124" i="1"/>
  <c r="D129" i="1"/>
  <c r="E129" i="1"/>
  <c r="G129" i="1"/>
  <c r="N129" i="1"/>
  <c r="H129" i="1"/>
  <c r="B129" i="1"/>
  <c r="J129" i="1"/>
  <c r="K129" i="1"/>
  <c r="L129" i="1"/>
  <c r="M129" i="1"/>
  <c r="C129" i="1"/>
  <c r="C118" i="1"/>
  <c r="D118" i="1"/>
  <c r="E118" i="1"/>
  <c r="G118" i="1"/>
  <c r="H118" i="1"/>
  <c r="J118" i="1"/>
  <c r="K118" i="1"/>
  <c r="L118" i="1"/>
  <c r="M118" i="1"/>
  <c r="B118" i="1"/>
  <c r="B128" i="1"/>
  <c r="C128" i="1"/>
  <c r="D128" i="1"/>
  <c r="E128" i="1"/>
  <c r="G128" i="1"/>
  <c r="H128" i="1"/>
  <c r="I128" i="1"/>
  <c r="J128" i="1"/>
  <c r="K128" i="1"/>
  <c r="L128" i="1"/>
  <c r="M128" i="1"/>
  <c r="M117" i="1"/>
  <c r="C117" i="1"/>
  <c r="D117" i="1"/>
  <c r="E117" i="1"/>
  <c r="G117" i="1"/>
  <c r="H117" i="1"/>
  <c r="B117" i="1"/>
  <c r="I117" i="1"/>
  <c r="J117" i="1"/>
  <c r="K117" i="1"/>
  <c r="L117" i="1"/>
  <c r="C112" i="1"/>
  <c r="D112" i="1"/>
  <c r="E112" i="1"/>
  <c r="G112" i="1"/>
  <c r="H112" i="1"/>
  <c r="I112" i="1"/>
  <c r="J112" i="1"/>
  <c r="K112" i="1"/>
  <c r="L112" i="1"/>
  <c r="M112" i="1"/>
  <c r="N112" i="1"/>
  <c r="B112" i="1"/>
  <c r="K122" i="1"/>
  <c r="L122" i="1"/>
  <c r="M122" i="1"/>
  <c r="B122" i="1"/>
  <c r="C122" i="1"/>
  <c r="D122" i="1"/>
  <c r="E122" i="1"/>
  <c r="G122" i="1"/>
  <c r="H122" i="1"/>
  <c r="I122" i="1"/>
  <c r="J122" i="1"/>
  <c r="I127" i="1"/>
  <c r="J127" i="1"/>
  <c r="B127" i="1"/>
  <c r="K127" i="1"/>
  <c r="L127" i="1"/>
  <c r="M127" i="1"/>
  <c r="C127" i="1"/>
  <c r="D127" i="1"/>
  <c r="E127" i="1"/>
  <c r="G127" i="1"/>
  <c r="H127" i="1"/>
  <c r="D121" i="1"/>
  <c r="E121" i="1"/>
  <c r="G121" i="1"/>
  <c r="N121" i="1"/>
  <c r="H121" i="1"/>
  <c r="I121" i="1"/>
  <c r="J121" i="1"/>
  <c r="K121" i="1"/>
  <c r="L121" i="1"/>
  <c r="M121" i="1"/>
  <c r="C121" i="1"/>
  <c r="B121" i="1"/>
  <c r="G108" i="1"/>
  <c r="H108" i="1"/>
  <c r="I108" i="1"/>
  <c r="J108" i="1"/>
  <c r="K108" i="1"/>
  <c r="B108" i="1"/>
  <c r="L108" i="1"/>
  <c r="M108" i="1"/>
  <c r="C108" i="1"/>
  <c r="D108" i="1"/>
  <c r="N108" i="1"/>
  <c r="E108" i="1"/>
  <c r="AB231" i="7"/>
  <c r="AM205" i="7"/>
  <c r="N118" i="1"/>
  <c r="Z224" i="7"/>
  <c r="W211" i="7"/>
  <c r="AE218" i="7"/>
  <c r="Z234" i="7"/>
  <c r="N126" i="1"/>
  <c r="T189" i="7"/>
  <c r="X236" i="7"/>
  <c r="AE236" i="7"/>
  <c r="U236" i="7"/>
  <c r="AD236" i="7"/>
  <c r="Z236" i="7"/>
  <c r="AA236" i="7"/>
  <c r="V236" i="7"/>
  <c r="AC236" i="7"/>
  <c r="W236" i="7"/>
  <c r="AE210" i="7"/>
  <c r="AA210" i="7"/>
  <c r="Z210" i="7"/>
  <c r="X210" i="7"/>
  <c r="U210" i="7"/>
  <c r="V210" i="7"/>
  <c r="W210" i="7"/>
  <c r="AD210" i="7"/>
  <c r="AC210" i="7"/>
  <c r="AD227" i="7"/>
  <c r="AE227" i="7"/>
  <c r="AB227" i="7"/>
  <c r="U227" i="7"/>
  <c r="V227" i="7"/>
  <c r="W227" i="7"/>
  <c r="X227" i="7"/>
  <c r="Z227" i="7"/>
  <c r="AA227" i="7"/>
  <c r="AC227" i="7"/>
  <c r="AD219" i="7"/>
  <c r="AE219" i="7"/>
  <c r="AB219" i="7"/>
  <c r="U219" i="7"/>
  <c r="V219" i="7"/>
  <c r="W219" i="7"/>
  <c r="X219" i="7"/>
  <c r="Z219" i="7"/>
  <c r="AA219" i="7"/>
  <c r="AC219" i="7"/>
  <c r="Z231" i="7"/>
  <c r="AA231" i="7"/>
  <c r="U215" i="7"/>
  <c r="V215" i="7"/>
  <c r="W215" i="7"/>
  <c r="X215" i="7"/>
  <c r="Z215" i="7"/>
  <c r="AA215" i="7"/>
  <c r="AB215" i="7"/>
  <c r="AC215" i="7"/>
  <c r="AD215" i="7"/>
  <c r="AE215" i="7"/>
  <c r="U228" i="7"/>
  <c r="V228" i="7"/>
  <c r="W228" i="7"/>
  <c r="X228" i="7"/>
  <c r="Z228" i="7"/>
  <c r="AA228" i="7"/>
  <c r="AB228" i="7"/>
  <c r="AC228" i="7"/>
  <c r="AD228" i="7"/>
  <c r="AE228" i="7"/>
  <c r="X211" i="7"/>
  <c r="U220" i="7"/>
  <c r="V220" i="7"/>
  <c r="W220" i="7"/>
  <c r="X220" i="7"/>
  <c r="Z220" i="7"/>
  <c r="AA220" i="7"/>
  <c r="AB220" i="7"/>
  <c r="AC220" i="7"/>
  <c r="AD220" i="7"/>
  <c r="AE220" i="7"/>
  <c r="AB210" i="7"/>
  <c r="T191" i="7"/>
  <c r="T172" i="7"/>
  <c r="T155" i="7"/>
  <c r="T190" i="7"/>
  <c r="T171" i="7"/>
  <c r="T154" i="7"/>
  <c r="T170" i="7"/>
  <c r="T153" i="7"/>
  <c r="T188" i="7"/>
  <c r="T169" i="7"/>
  <c r="T205" i="7"/>
  <c r="T187" i="7"/>
  <c r="T168" i="7"/>
  <c r="T186" i="7"/>
  <c r="T167" i="7"/>
  <c r="T185" i="7"/>
  <c r="T166" i="7"/>
  <c r="T184" i="7"/>
  <c r="T165" i="7"/>
  <c r="T182" i="7"/>
  <c r="T164" i="7"/>
  <c r="T180" i="7"/>
  <c r="T163" i="7"/>
  <c r="AM152" i="7"/>
  <c r="T152" i="7"/>
  <c r="T197" i="7"/>
  <c r="T178" i="7"/>
  <c r="T162" i="7"/>
  <c r="T196" i="7"/>
  <c r="T177" i="7"/>
  <c r="T161" i="7"/>
  <c r="N123" i="1"/>
  <c r="T195" i="7"/>
  <c r="T176" i="7"/>
  <c r="T160" i="7"/>
  <c r="T194" i="7"/>
  <c r="T175" i="7"/>
  <c r="T159" i="7"/>
  <c r="T193" i="7"/>
  <c r="T174" i="7"/>
  <c r="T157" i="7"/>
  <c r="T192" i="7"/>
  <c r="T173" i="7"/>
  <c r="T156" i="7"/>
  <c r="N119" i="1"/>
  <c r="N125" i="1"/>
  <c r="A99" i="1"/>
  <c r="A98" i="1"/>
  <c r="A54" i="1"/>
  <c r="A10" i="1"/>
  <c r="K2" i="1"/>
  <c r="L2" i="1"/>
  <c r="C2" i="1"/>
  <c r="D2" i="1"/>
  <c r="E2" i="1"/>
  <c r="G2" i="1"/>
  <c r="H2" i="1"/>
  <c r="I2" i="1"/>
  <c r="J2" i="1"/>
  <c r="B2" i="1"/>
  <c r="A7" i="1"/>
  <c r="A8" i="1"/>
  <c r="T248" i="7"/>
  <c r="A4" i="1" s="1"/>
  <c r="A17" i="2"/>
  <c r="AB236" i="7"/>
  <c r="AW2" i="7"/>
  <c r="AO2" i="7"/>
  <c r="AP2" i="7"/>
  <c r="AQ2" i="7"/>
  <c r="AS2" i="7"/>
  <c r="AT2" i="7"/>
  <c r="AU2" i="7"/>
  <c r="AV2" i="7"/>
  <c r="AN2" i="7"/>
  <c r="AA2" i="7"/>
  <c r="AB2" i="7"/>
  <c r="AC2" i="7"/>
  <c r="U2" i="7"/>
  <c r="A18" i="2"/>
  <c r="K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Y176" i="7" l="1"/>
  <c r="AF176" i="7"/>
  <c r="AG176" i="7"/>
  <c r="AH176" i="7"/>
  <c r="AI176" i="7"/>
  <c r="AJ176" i="7"/>
  <c r="AK176" i="7"/>
  <c r="Y173" i="7"/>
  <c r="AG173" i="7"/>
  <c r="AH173" i="7"/>
  <c r="AI173" i="7"/>
  <c r="AJ173" i="7"/>
  <c r="AK173" i="7"/>
  <c r="AF173" i="7"/>
  <c r="Y161" i="7"/>
  <c r="AG161" i="7"/>
  <c r="AH161" i="7"/>
  <c r="AI161" i="7"/>
  <c r="AJ161" i="7"/>
  <c r="AK161" i="7"/>
  <c r="AF161" i="7"/>
  <c r="Y165" i="7"/>
  <c r="AG165" i="7"/>
  <c r="AH165" i="7"/>
  <c r="AI165" i="7"/>
  <c r="AJ165" i="7"/>
  <c r="AK165" i="7"/>
  <c r="AF165" i="7"/>
  <c r="Y170" i="7"/>
  <c r="AF170" i="7"/>
  <c r="AG170" i="7"/>
  <c r="AH170" i="7"/>
  <c r="AI170" i="7"/>
  <c r="AJ170" i="7"/>
  <c r="AK170" i="7"/>
  <c r="Y180" i="7"/>
  <c r="AF180" i="7"/>
  <c r="AG180" i="7"/>
  <c r="AH180" i="7"/>
  <c r="AI180" i="7"/>
  <c r="AJ180" i="7"/>
  <c r="AK180" i="7"/>
  <c r="Y192" i="7"/>
  <c r="AF192" i="7"/>
  <c r="AG192" i="7"/>
  <c r="AH192" i="7"/>
  <c r="AI192" i="7"/>
  <c r="AJ192" i="7"/>
  <c r="AK192" i="7"/>
  <c r="Y177" i="7"/>
  <c r="AG177" i="7"/>
  <c r="AH177" i="7"/>
  <c r="AI177" i="7"/>
  <c r="AJ177" i="7"/>
  <c r="AK177" i="7"/>
  <c r="AF177" i="7"/>
  <c r="Y184" i="7"/>
  <c r="AF184" i="7"/>
  <c r="AG184" i="7"/>
  <c r="AH184" i="7"/>
  <c r="AI184" i="7"/>
  <c r="AJ184" i="7"/>
  <c r="AK184" i="7"/>
  <c r="Y154" i="7"/>
  <c r="Y250" i="7" s="1"/>
  <c r="AF154" i="7"/>
  <c r="AG154" i="7"/>
  <c r="AH154" i="7"/>
  <c r="AI154" i="7"/>
  <c r="AJ154" i="7"/>
  <c r="AK154" i="7"/>
  <c r="Y155" i="7"/>
  <c r="AG155" i="7"/>
  <c r="AH155" i="7"/>
  <c r="AI155" i="7"/>
  <c r="AJ155" i="7"/>
  <c r="AK155" i="7"/>
  <c r="AF155" i="7"/>
  <c r="Y157" i="7"/>
  <c r="AG157" i="7"/>
  <c r="AH157" i="7"/>
  <c r="AI157" i="7"/>
  <c r="AJ157" i="7"/>
  <c r="AK157" i="7"/>
  <c r="AF157" i="7"/>
  <c r="Y196" i="7"/>
  <c r="AF196" i="7"/>
  <c r="AG196" i="7"/>
  <c r="AH196" i="7"/>
  <c r="AI196" i="7"/>
  <c r="AJ196" i="7"/>
  <c r="AK196" i="7"/>
  <c r="Y166" i="7"/>
  <c r="AF166" i="7"/>
  <c r="AG166" i="7"/>
  <c r="AH166" i="7"/>
  <c r="AI166" i="7"/>
  <c r="AJ166" i="7"/>
  <c r="AK166" i="7"/>
  <c r="Y171" i="7"/>
  <c r="AG171" i="7"/>
  <c r="AH171" i="7"/>
  <c r="AI171" i="7"/>
  <c r="AJ171" i="7"/>
  <c r="AK171" i="7"/>
  <c r="AF171" i="7"/>
  <c r="AY205" i="7"/>
  <c r="AZ205" i="7"/>
  <c r="BA205" i="7"/>
  <c r="BB205" i="7"/>
  <c r="BC205" i="7"/>
  <c r="BD205" i="7"/>
  <c r="AX205" i="7"/>
  <c r="AF174" i="7"/>
  <c r="AG174" i="7"/>
  <c r="AH174" i="7"/>
  <c r="AI174" i="7"/>
  <c r="AJ174" i="7"/>
  <c r="AK174" i="7"/>
  <c r="Y162" i="7"/>
  <c r="AF162" i="7"/>
  <c r="AG162" i="7"/>
  <c r="AH162" i="7"/>
  <c r="AI162" i="7"/>
  <c r="AJ162" i="7"/>
  <c r="AK162" i="7"/>
  <c r="Y185" i="7"/>
  <c r="AG185" i="7"/>
  <c r="AH185" i="7"/>
  <c r="AI185" i="7"/>
  <c r="AJ185" i="7"/>
  <c r="AK185" i="7"/>
  <c r="AF185" i="7"/>
  <c r="Y190" i="7"/>
  <c r="AF190" i="7"/>
  <c r="AG190" i="7"/>
  <c r="AH190" i="7"/>
  <c r="AI190" i="7"/>
  <c r="AJ190" i="7"/>
  <c r="AK190" i="7"/>
  <c r="Y178" i="7"/>
  <c r="AF178" i="7"/>
  <c r="AG178" i="7"/>
  <c r="AH178" i="7"/>
  <c r="AI178" i="7"/>
  <c r="AJ178" i="7"/>
  <c r="AK178" i="7"/>
  <c r="Y159" i="7"/>
  <c r="AG159" i="7"/>
  <c r="AH159" i="7"/>
  <c r="AI159" i="7"/>
  <c r="AJ159" i="7"/>
  <c r="AK159" i="7"/>
  <c r="AF159" i="7"/>
  <c r="Y197" i="7"/>
  <c r="AK197" i="7"/>
  <c r="AF197" i="7"/>
  <c r="AG197" i="7"/>
  <c r="AH197" i="7"/>
  <c r="AI197" i="7"/>
  <c r="AJ197" i="7"/>
  <c r="Y186" i="7"/>
  <c r="AF186" i="7"/>
  <c r="AG186" i="7"/>
  <c r="AH186" i="7"/>
  <c r="AI186" i="7"/>
  <c r="AJ186" i="7"/>
  <c r="AK186" i="7"/>
  <c r="Y172" i="7"/>
  <c r="AF172" i="7"/>
  <c r="AG172" i="7"/>
  <c r="AH172" i="7"/>
  <c r="AI172" i="7"/>
  <c r="AJ172" i="7"/>
  <c r="AK172" i="7"/>
  <c r="Y167" i="7"/>
  <c r="AG167" i="7"/>
  <c r="AH167" i="7"/>
  <c r="AI167" i="7"/>
  <c r="AJ167" i="7"/>
  <c r="AK167" i="7"/>
  <c r="AF167" i="7"/>
  <c r="Y152" i="7"/>
  <c r="Y248" i="7" s="1"/>
  <c r="AF152" i="7"/>
  <c r="AG152" i="7"/>
  <c r="AH152" i="7"/>
  <c r="AI152" i="7"/>
  <c r="AJ152" i="7"/>
  <c r="AK152" i="7"/>
  <c r="Y168" i="7"/>
  <c r="AF168" i="7"/>
  <c r="AG168" i="7"/>
  <c r="AH168" i="7"/>
  <c r="AI168" i="7"/>
  <c r="AJ168" i="7"/>
  <c r="AK168" i="7"/>
  <c r="Y191" i="7"/>
  <c r="AG191" i="7"/>
  <c r="AH191" i="7"/>
  <c r="AI191" i="7"/>
  <c r="AF191" i="7"/>
  <c r="AJ191" i="7"/>
  <c r="AK191" i="7"/>
  <c r="Y194" i="7"/>
  <c r="AF194" i="7"/>
  <c r="AG194" i="7"/>
  <c r="AH194" i="7"/>
  <c r="AI194" i="7"/>
  <c r="AJ194" i="7"/>
  <c r="AK194" i="7"/>
  <c r="AY152" i="7"/>
  <c r="AZ152" i="7"/>
  <c r="BA152" i="7"/>
  <c r="BB152" i="7"/>
  <c r="BC152" i="7"/>
  <c r="BD152" i="7"/>
  <c r="AX152" i="7"/>
  <c r="Y187" i="7"/>
  <c r="AG187" i="7"/>
  <c r="AH187" i="7"/>
  <c r="AI187" i="7"/>
  <c r="AK187" i="7"/>
  <c r="AF187" i="7"/>
  <c r="AJ187" i="7"/>
  <c r="Y189" i="7"/>
  <c r="AG189" i="7"/>
  <c r="AH189" i="7"/>
  <c r="AI189" i="7"/>
  <c r="AK189" i="7"/>
  <c r="AF189" i="7"/>
  <c r="AJ189" i="7"/>
  <c r="Y175" i="7"/>
  <c r="AG175" i="7"/>
  <c r="AH175" i="7"/>
  <c r="AI175" i="7"/>
  <c r="AJ175" i="7"/>
  <c r="AK175" i="7"/>
  <c r="AF175" i="7"/>
  <c r="Y160" i="7"/>
  <c r="AF160" i="7"/>
  <c r="AG160" i="7"/>
  <c r="AH160" i="7"/>
  <c r="AI160" i="7"/>
  <c r="AJ160" i="7"/>
  <c r="AK160" i="7"/>
  <c r="Y163" i="7"/>
  <c r="AG163" i="7"/>
  <c r="AH163" i="7"/>
  <c r="AI163" i="7"/>
  <c r="AJ163" i="7"/>
  <c r="AK163" i="7"/>
  <c r="AF163" i="7"/>
  <c r="AK205" i="7"/>
  <c r="AF205" i="7"/>
  <c r="AG205" i="7"/>
  <c r="AH205" i="7"/>
  <c r="AI205" i="7"/>
  <c r="AJ205" i="7"/>
  <c r="Y193" i="7"/>
  <c r="AK193" i="7"/>
  <c r="AF193" i="7"/>
  <c r="AG193" i="7"/>
  <c r="AH193" i="7"/>
  <c r="AI193" i="7"/>
  <c r="AJ193" i="7"/>
  <c r="Y195" i="7"/>
  <c r="AK195" i="7"/>
  <c r="AF195" i="7"/>
  <c r="AG195" i="7"/>
  <c r="AH195" i="7"/>
  <c r="AI195" i="7"/>
  <c r="AJ195" i="7"/>
  <c r="Y164" i="7"/>
  <c r="AF164" i="7"/>
  <c r="AG164" i="7"/>
  <c r="AH164" i="7"/>
  <c r="AI164" i="7"/>
  <c r="AJ164" i="7"/>
  <c r="AK164" i="7"/>
  <c r="Y188" i="7"/>
  <c r="AF188" i="7"/>
  <c r="AG188" i="7"/>
  <c r="AH188" i="7"/>
  <c r="AI188" i="7"/>
  <c r="AJ188" i="7"/>
  <c r="AK188" i="7"/>
  <c r="Y169" i="7"/>
  <c r="AG169" i="7"/>
  <c r="AH169" i="7"/>
  <c r="AI169" i="7"/>
  <c r="AJ169" i="7"/>
  <c r="AK169" i="7"/>
  <c r="AF169" i="7"/>
  <c r="Y156" i="7"/>
  <c r="AF156" i="7"/>
  <c r="AG156" i="7"/>
  <c r="AH156" i="7"/>
  <c r="AI156" i="7"/>
  <c r="AJ156" i="7"/>
  <c r="AK156" i="7"/>
  <c r="Y182" i="7"/>
  <c r="AF182" i="7"/>
  <c r="AG182" i="7"/>
  <c r="AH182" i="7"/>
  <c r="AI182" i="7"/>
  <c r="AJ182" i="7"/>
  <c r="AK182" i="7"/>
  <c r="Y153" i="7"/>
  <c r="Y249" i="7" s="1"/>
  <c r="AG153" i="7"/>
  <c r="AH153" i="7"/>
  <c r="AI153" i="7"/>
  <c r="AJ153" i="7"/>
  <c r="AK153" i="7"/>
  <c r="AF153" i="7"/>
  <c r="AR152" i="7"/>
  <c r="AW152" i="7"/>
  <c r="AV152" i="7"/>
  <c r="AU152" i="7"/>
  <c r="AT152" i="7"/>
  <c r="AS152" i="7"/>
  <c r="AQ152" i="7"/>
  <c r="AP152" i="7"/>
  <c r="AP248" i="7" s="1"/>
  <c r="AO152" i="7"/>
  <c r="AN152" i="7"/>
  <c r="Y205" i="7"/>
  <c r="Y253" i="7" s="1"/>
  <c r="Q113" i="1"/>
  <c r="P113" i="1"/>
  <c r="O113" i="1"/>
  <c r="O108" i="1"/>
  <c r="Q120" i="1"/>
  <c r="P120" i="1"/>
  <c r="Q104" i="1"/>
  <c r="P104" i="1"/>
  <c r="Q129" i="1"/>
  <c r="P129" i="1"/>
  <c r="O129" i="1"/>
  <c r="AR205" i="7"/>
  <c r="AN205" i="7"/>
  <c r="AW205" i="7"/>
  <c r="AV205" i="7"/>
  <c r="AU205" i="7"/>
  <c r="AT205" i="7"/>
  <c r="AS205" i="7"/>
  <c r="AQ205" i="7"/>
  <c r="AP205" i="7"/>
  <c r="AO205" i="7"/>
  <c r="Y174" i="7"/>
  <c r="AB191" i="7"/>
  <c r="W189" i="7"/>
  <c r="Q40" i="1"/>
  <c r="Q14" i="10"/>
  <c r="P44" i="1"/>
  <c r="P45" i="1"/>
  <c r="P46" i="1" s="1"/>
  <c r="Q10" i="10"/>
  <c r="Q9" i="10"/>
  <c r="Q43" i="1"/>
  <c r="Q41" i="1"/>
  <c r="Q42" i="1" s="1"/>
  <c r="J55" i="1"/>
  <c r="J99" i="1" s="1"/>
  <c r="K55" i="1"/>
  <c r="K99" i="1" s="1"/>
  <c r="L55" i="1"/>
  <c r="L99" i="1" s="1"/>
  <c r="M55" i="1"/>
  <c r="M99" i="1" s="1"/>
  <c r="N55" i="1"/>
  <c r="N99" i="1" s="1"/>
  <c r="O55" i="1"/>
  <c r="P55" i="1"/>
  <c r="Q55" i="1"/>
  <c r="C55" i="1"/>
  <c r="C99" i="1" s="1"/>
  <c r="D55" i="1"/>
  <c r="D99" i="1" s="1"/>
  <c r="E55" i="1"/>
  <c r="E99" i="1" s="1"/>
  <c r="G55" i="1"/>
  <c r="G99" i="1" s="1"/>
  <c r="H55" i="1"/>
  <c r="H99" i="1" s="1"/>
  <c r="I55" i="1"/>
  <c r="I99" i="1" s="1"/>
  <c r="AB172" i="7"/>
  <c r="AB225" i="7"/>
  <c r="Z211" i="7"/>
  <c r="AB154" i="7"/>
  <c r="AB250" i="7" s="1"/>
  <c r="O112" i="1"/>
  <c r="AB190" i="7"/>
  <c r="AB153" i="7"/>
  <c r="AB249" i="7" s="1"/>
  <c r="AD233" i="7"/>
  <c r="AB167" i="7"/>
  <c r="AE231" i="7"/>
  <c r="AC231" i="7"/>
  <c r="X224" i="7"/>
  <c r="W224" i="7"/>
  <c r="V224" i="7"/>
  <c r="U225" i="7"/>
  <c r="Q108" i="1"/>
  <c r="O104" i="1"/>
  <c r="AD231" i="7"/>
  <c r="Z225" i="7"/>
  <c r="I125" i="1"/>
  <c r="AD218" i="7"/>
  <c r="N124" i="1"/>
  <c r="I129" i="1"/>
  <c r="AB193" i="7"/>
  <c r="Q121" i="1"/>
  <c r="O121" i="1"/>
  <c r="I118" i="1"/>
  <c r="W231" i="7"/>
  <c r="AE234" i="7"/>
  <c r="AE225" i="7"/>
  <c r="W225" i="7"/>
  <c r="AA225" i="7"/>
  <c r="V225" i="7"/>
  <c r="AC233" i="7"/>
  <c r="AD225" i="7"/>
  <c r="AB233" i="7"/>
  <c r="X225" i="7"/>
  <c r="AA233" i="7"/>
  <c r="AC225" i="7"/>
  <c r="X233" i="7"/>
  <c r="W233" i="7"/>
  <c r="V234" i="7"/>
  <c r="V233" i="7"/>
  <c r="AB194" i="7"/>
  <c r="AA224" i="7"/>
  <c r="P108" i="1"/>
  <c r="AB206" i="7"/>
  <c r="O120" i="1"/>
  <c r="K114" i="1"/>
  <c r="L114" i="1"/>
  <c r="M114" i="1"/>
  <c r="N114" i="1"/>
  <c r="C114" i="1"/>
  <c r="D114" i="1"/>
  <c r="B114" i="1"/>
  <c r="E114" i="1"/>
  <c r="G114" i="1"/>
  <c r="H114" i="1"/>
  <c r="I114" i="1"/>
  <c r="J114" i="1"/>
  <c r="G116" i="1"/>
  <c r="H116" i="1"/>
  <c r="I116" i="1"/>
  <c r="J116" i="1"/>
  <c r="K116" i="1"/>
  <c r="L116" i="1"/>
  <c r="M116" i="1"/>
  <c r="C116" i="1"/>
  <c r="D116" i="1"/>
  <c r="N116" i="1"/>
  <c r="E116" i="1"/>
  <c r="B116" i="1"/>
  <c r="G100" i="1"/>
  <c r="H100" i="1"/>
  <c r="I100" i="1"/>
  <c r="J100" i="1"/>
  <c r="K100" i="1"/>
  <c r="L100" i="1"/>
  <c r="M100" i="1"/>
  <c r="C100" i="1"/>
  <c r="D100" i="1"/>
  <c r="N100" i="1"/>
  <c r="E100" i="1"/>
  <c r="B100" i="1"/>
  <c r="AA235" i="7"/>
  <c r="N128" i="1"/>
  <c r="B55" i="1"/>
  <c r="B99" i="1" s="1"/>
  <c r="V218" i="7"/>
  <c r="U218" i="7"/>
  <c r="C102" i="1"/>
  <c r="D102" i="1"/>
  <c r="E102" i="1"/>
  <c r="G102" i="1"/>
  <c r="H102" i="1"/>
  <c r="I102" i="1"/>
  <c r="N102" i="1"/>
  <c r="J102" i="1"/>
  <c r="K102" i="1"/>
  <c r="L102" i="1"/>
  <c r="M102" i="1"/>
  <c r="B102" i="1"/>
  <c r="M101" i="1"/>
  <c r="N101" i="1"/>
  <c r="C101" i="1"/>
  <c r="D101" i="1"/>
  <c r="E101" i="1"/>
  <c r="G101" i="1"/>
  <c r="H101" i="1"/>
  <c r="I101" i="1"/>
  <c r="J101" i="1"/>
  <c r="K101" i="1"/>
  <c r="L101" i="1"/>
  <c r="B101" i="1"/>
  <c r="U234" i="7"/>
  <c r="N127" i="1"/>
  <c r="I111" i="1"/>
  <c r="J111" i="1"/>
  <c r="K111" i="1"/>
  <c r="L111" i="1"/>
  <c r="M111" i="1"/>
  <c r="B111" i="1"/>
  <c r="N111" i="1"/>
  <c r="C111" i="1"/>
  <c r="D111" i="1"/>
  <c r="E111" i="1"/>
  <c r="G111" i="1"/>
  <c r="H111" i="1"/>
  <c r="Z233" i="7"/>
  <c r="AC218" i="7"/>
  <c r="AD234" i="7"/>
  <c r="M109" i="1"/>
  <c r="N109" i="1"/>
  <c r="B109" i="1"/>
  <c r="C109" i="1"/>
  <c r="D109" i="1"/>
  <c r="E109" i="1"/>
  <c r="G109" i="1"/>
  <c r="H109" i="1"/>
  <c r="I109" i="1"/>
  <c r="J109" i="1"/>
  <c r="K109" i="1"/>
  <c r="L109" i="1"/>
  <c r="P121" i="1"/>
  <c r="U233" i="7"/>
  <c r="AB218" i="7"/>
  <c r="AA234" i="7"/>
  <c r="Z212" i="7"/>
  <c r="K106" i="1"/>
  <c r="L106" i="1"/>
  <c r="M106" i="1"/>
  <c r="B106" i="1"/>
  <c r="N106" i="1"/>
  <c r="C106" i="1"/>
  <c r="D106" i="1"/>
  <c r="E106" i="1"/>
  <c r="G106" i="1"/>
  <c r="H106" i="1"/>
  <c r="I106" i="1"/>
  <c r="J106" i="1"/>
  <c r="AB211" i="7"/>
  <c r="D105" i="1"/>
  <c r="E105" i="1"/>
  <c r="B105" i="1"/>
  <c r="G105" i="1"/>
  <c r="N105" i="1"/>
  <c r="H105" i="1"/>
  <c r="I105" i="1"/>
  <c r="J105" i="1"/>
  <c r="Q105" i="1"/>
  <c r="K105" i="1"/>
  <c r="L105" i="1"/>
  <c r="M105" i="1"/>
  <c r="C105" i="1"/>
  <c r="AA218" i="7"/>
  <c r="X229" i="7"/>
  <c r="N122" i="1"/>
  <c r="I103" i="1"/>
  <c r="J103" i="1"/>
  <c r="K103" i="1"/>
  <c r="L103" i="1"/>
  <c r="M103" i="1"/>
  <c r="N103" i="1"/>
  <c r="C103" i="1"/>
  <c r="D103" i="1"/>
  <c r="E103" i="1"/>
  <c r="G103" i="1"/>
  <c r="H103" i="1"/>
  <c r="B103" i="1"/>
  <c r="AD229" i="7"/>
  <c r="Z218" i="7"/>
  <c r="X189" i="7"/>
  <c r="X234" i="7"/>
  <c r="C115" i="1"/>
  <c r="D115" i="1"/>
  <c r="E115" i="1"/>
  <c r="G115" i="1"/>
  <c r="H115" i="1"/>
  <c r="I115" i="1"/>
  <c r="J115" i="1"/>
  <c r="K115" i="1"/>
  <c r="N115" i="1"/>
  <c r="L115" i="1"/>
  <c r="B115" i="1"/>
  <c r="M115" i="1"/>
  <c r="X231" i="7"/>
  <c r="X218" i="7"/>
  <c r="U189" i="7"/>
  <c r="W234" i="7"/>
  <c r="X213" i="7"/>
  <c r="C107" i="1"/>
  <c r="B107" i="1"/>
  <c r="D107" i="1"/>
  <c r="E107" i="1"/>
  <c r="G107" i="1"/>
  <c r="H107" i="1"/>
  <c r="I107" i="1"/>
  <c r="J107" i="1"/>
  <c r="K107" i="1"/>
  <c r="N107" i="1"/>
  <c r="L107" i="1"/>
  <c r="M107" i="1"/>
  <c r="W218" i="7"/>
  <c r="AB189" i="7"/>
  <c r="V231" i="7"/>
  <c r="Q112" i="1"/>
  <c r="AE235" i="7"/>
  <c r="AB224" i="7"/>
  <c r="N117" i="1"/>
  <c r="AA211" i="7"/>
  <c r="U231" i="7"/>
  <c r="P112" i="1"/>
  <c r="AD235" i="7"/>
  <c r="AE233" i="7"/>
  <c r="X235" i="7"/>
  <c r="V211" i="7"/>
  <c r="AA229" i="7"/>
  <c r="AB156" i="7"/>
  <c r="U211" i="7"/>
  <c r="V229" i="7"/>
  <c r="Z229" i="7"/>
  <c r="U229" i="7"/>
  <c r="AC229" i="7"/>
  <c r="W213" i="7"/>
  <c r="V213" i="7"/>
  <c r="U224" i="7"/>
  <c r="U213" i="7"/>
  <c r="AE211" i="7"/>
  <c r="AE224" i="7"/>
  <c r="AB175" i="7"/>
  <c r="AD211" i="7"/>
  <c r="AD224" i="7"/>
  <c r="AD189" i="7"/>
  <c r="AC211" i="7"/>
  <c r="AC224" i="7"/>
  <c r="AC235" i="7"/>
  <c r="AE189" i="7"/>
  <c r="AC234" i="7"/>
  <c r="W235" i="7"/>
  <c r="V189" i="7"/>
  <c r="AB234" i="7"/>
  <c r="X212" i="7"/>
  <c r="W229" i="7"/>
  <c r="W212" i="7"/>
  <c r="AE229" i="7"/>
  <c r="AB229" i="7"/>
  <c r="V212" i="7"/>
  <c r="U212" i="7"/>
  <c r="AE213" i="7"/>
  <c r="AE212" i="7"/>
  <c r="AD213" i="7"/>
  <c r="U235" i="7"/>
  <c r="AD212" i="7"/>
  <c r="AC213" i="7"/>
  <c r="Z235" i="7"/>
  <c r="AB160" i="7"/>
  <c r="AC212" i="7"/>
  <c r="AB213" i="7"/>
  <c r="V235" i="7"/>
  <c r="AC189" i="7"/>
  <c r="AB171" i="7"/>
  <c r="AB235" i="7"/>
  <c r="AB212" i="7"/>
  <c r="AA213" i="7"/>
  <c r="AA189" i="7"/>
  <c r="AA212" i="7"/>
  <c r="Z213" i="7"/>
  <c r="Z189" i="7"/>
  <c r="AB168" i="7"/>
  <c r="AB187" i="7"/>
  <c r="AB173" i="7"/>
  <c r="AB162" i="7"/>
  <c r="AB165" i="7"/>
  <c r="AC197" i="7"/>
  <c r="X197" i="7"/>
  <c r="AE197" i="7"/>
  <c r="AA197" i="7"/>
  <c r="V197" i="7"/>
  <c r="W197" i="7"/>
  <c r="U197" i="7"/>
  <c r="Z197" i="7"/>
  <c r="AD197" i="7"/>
  <c r="V152" i="7"/>
  <c r="AE152" i="7"/>
  <c r="AD152" i="7"/>
  <c r="AA152" i="7"/>
  <c r="X152" i="7"/>
  <c r="AC152" i="7"/>
  <c r="U152" i="7"/>
  <c r="Z152" i="7"/>
  <c r="Z248" i="7" s="1"/>
  <c r="W152" i="7"/>
  <c r="AC163" i="7"/>
  <c r="Z163" i="7"/>
  <c r="AD163" i="7"/>
  <c r="AE163" i="7"/>
  <c r="U163" i="7"/>
  <c r="AA163" i="7"/>
  <c r="V163" i="7"/>
  <c r="W163" i="7"/>
  <c r="X163" i="7"/>
  <c r="AB163" i="7"/>
  <c r="Z221" i="7"/>
  <c r="AA221" i="7"/>
  <c r="W221" i="7"/>
  <c r="AB221" i="7"/>
  <c r="AC221" i="7"/>
  <c r="AD221" i="7"/>
  <c r="AE221" i="7"/>
  <c r="U221" i="7"/>
  <c r="V221" i="7"/>
  <c r="X221" i="7"/>
  <c r="AB159" i="7"/>
  <c r="AD230" i="7"/>
  <c r="L123" i="1" s="1"/>
  <c r="U230" i="7"/>
  <c r="V230" i="7"/>
  <c r="W230" i="7"/>
  <c r="X230" i="7"/>
  <c r="Z230" i="7"/>
  <c r="H123" i="1" s="1"/>
  <c r="AA230" i="7"/>
  <c r="I123" i="1" s="1"/>
  <c r="AB230" i="7"/>
  <c r="J123" i="1" s="1"/>
  <c r="AC230" i="7"/>
  <c r="K123" i="1" s="1"/>
  <c r="AE230" i="7"/>
  <c r="M123" i="1" s="1"/>
  <c r="U180" i="7"/>
  <c r="V180" i="7"/>
  <c r="AB180" i="7"/>
  <c r="W180" i="7"/>
  <c r="X180" i="7"/>
  <c r="Z180" i="7"/>
  <c r="AA180" i="7"/>
  <c r="AC180" i="7"/>
  <c r="AD180" i="7"/>
  <c r="AE180" i="7"/>
  <c r="AE205" i="7"/>
  <c r="AB205" i="7"/>
  <c r="AC205" i="7"/>
  <c r="AD205" i="7"/>
  <c r="U205" i="7"/>
  <c r="V205" i="7"/>
  <c r="W205" i="7"/>
  <c r="X205" i="7"/>
  <c r="Z205" i="7"/>
  <c r="AA205" i="7"/>
  <c r="AA161" i="7"/>
  <c r="V161" i="7"/>
  <c r="AD161" i="7"/>
  <c r="AE161" i="7"/>
  <c r="AC161" i="7"/>
  <c r="Z161" i="7"/>
  <c r="X161" i="7"/>
  <c r="U161" i="7"/>
  <c r="W161" i="7"/>
  <c r="Z199" i="7"/>
  <c r="X199" i="7"/>
  <c r="AC199" i="7"/>
  <c r="AE199" i="7"/>
  <c r="AA199" i="7"/>
  <c r="W199" i="7"/>
  <c r="AD199" i="7"/>
  <c r="V199" i="7"/>
  <c r="U199" i="7"/>
  <c r="X167" i="7"/>
  <c r="AC167" i="7"/>
  <c r="W167" i="7"/>
  <c r="V167" i="7"/>
  <c r="AE167" i="7"/>
  <c r="U167" i="7"/>
  <c r="AD167" i="7"/>
  <c r="AA167" i="7"/>
  <c r="Z167" i="7"/>
  <c r="U169" i="7"/>
  <c r="X169" i="7"/>
  <c r="V169" i="7"/>
  <c r="W169" i="7"/>
  <c r="AE169" i="7"/>
  <c r="Z169" i="7"/>
  <c r="AA169" i="7"/>
  <c r="AB169" i="7"/>
  <c r="AC169" i="7"/>
  <c r="AD169" i="7"/>
  <c r="U223" i="7"/>
  <c r="V223" i="7"/>
  <c r="W223" i="7"/>
  <c r="X223" i="7"/>
  <c r="Z223" i="7"/>
  <c r="AA223" i="7"/>
  <c r="AB223" i="7"/>
  <c r="AC223" i="7"/>
  <c r="AD223" i="7"/>
  <c r="AE223" i="7"/>
  <c r="X206" i="7"/>
  <c r="AC206" i="7"/>
  <c r="Z206" i="7"/>
  <c r="AA206" i="7"/>
  <c r="V206" i="7"/>
  <c r="AE206" i="7"/>
  <c r="U206" i="7"/>
  <c r="AD206" i="7"/>
  <c r="W206" i="7"/>
  <c r="AB184" i="7"/>
  <c r="AE157" i="7"/>
  <c r="V157" i="7"/>
  <c r="W157" i="7"/>
  <c r="X157" i="7"/>
  <c r="Z157" i="7"/>
  <c r="AB157" i="7"/>
  <c r="AA157" i="7"/>
  <c r="AC157" i="7"/>
  <c r="AD157" i="7"/>
  <c r="U157" i="7"/>
  <c r="AD177" i="7"/>
  <c r="Z177" i="7"/>
  <c r="AE177" i="7"/>
  <c r="U177" i="7"/>
  <c r="V177" i="7"/>
  <c r="X177" i="7"/>
  <c r="W177" i="7"/>
  <c r="AA177" i="7"/>
  <c r="AB177" i="7"/>
  <c r="AC177" i="7"/>
  <c r="Z186" i="7"/>
  <c r="AD186" i="7"/>
  <c r="AE186" i="7"/>
  <c r="X186" i="7"/>
  <c r="U186" i="7"/>
  <c r="AC186" i="7"/>
  <c r="W186" i="7"/>
  <c r="V186" i="7"/>
  <c r="AA186" i="7"/>
  <c r="U188" i="7"/>
  <c r="X188" i="7"/>
  <c r="V188" i="7"/>
  <c r="W188" i="7"/>
  <c r="Z188" i="7"/>
  <c r="AA188" i="7"/>
  <c r="AB188" i="7"/>
  <c r="AC188" i="7"/>
  <c r="AD188" i="7"/>
  <c r="AE188" i="7"/>
  <c r="AA153" i="7"/>
  <c r="AA249" i="7" s="1"/>
  <c r="AC153" i="7"/>
  <c r="AC249" i="7" s="1"/>
  <c r="X153" i="7"/>
  <c r="AE153" i="7"/>
  <c r="AE249" i="7" s="1"/>
  <c r="AD153" i="7"/>
  <c r="AD249" i="7" s="1"/>
  <c r="W153" i="7"/>
  <c r="V153" i="7"/>
  <c r="U153" i="7"/>
  <c r="Z153" i="7"/>
  <c r="Z249" i="7" s="1"/>
  <c r="U154" i="7"/>
  <c r="AE154" i="7"/>
  <c r="AE250" i="7" s="1"/>
  <c r="X154" i="7"/>
  <c r="AC154" i="7"/>
  <c r="AC250" i="7" s="1"/>
  <c r="AA154" i="7"/>
  <c r="AA250" i="7" s="1"/>
  <c r="AD154" i="7"/>
  <c r="AD250" i="7" s="1"/>
  <c r="Z154" i="7"/>
  <c r="Z250" i="7" s="1"/>
  <c r="W154" i="7"/>
  <c r="V154" i="7"/>
  <c r="AD182" i="7"/>
  <c r="W182" i="7"/>
  <c r="Z182" i="7"/>
  <c r="AC182" i="7"/>
  <c r="X182" i="7"/>
  <c r="U182" i="7"/>
  <c r="AA182" i="7"/>
  <c r="V182" i="7"/>
  <c r="AE182" i="7"/>
  <c r="X174" i="7"/>
  <c r="AC174" i="7"/>
  <c r="AD174" i="7"/>
  <c r="Z174" i="7"/>
  <c r="AA174" i="7"/>
  <c r="V174" i="7"/>
  <c r="W174" i="7"/>
  <c r="U174" i="7"/>
  <c r="AE174" i="7"/>
  <c r="X160" i="7"/>
  <c r="AE160" i="7"/>
  <c r="AC160" i="7"/>
  <c r="AA160" i="7"/>
  <c r="AD160" i="7"/>
  <c r="W160" i="7"/>
  <c r="U160" i="7"/>
  <c r="Z160" i="7"/>
  <c r="V160" i="7"/>
  <c r="X196" i="7"/>
  <c r="U196" i="7"/>
  <c r="AA196" i="7"/>
  <c r="V196" i="7"/>
  <c r="W196" i="7"/>
  <c r="AB196" i="7"/>
  <c r="AC196" i="7"/>
  <c r="Z196" i="7"/>
  <c r="AD196" i="7"/>
  <c r="AE196" i="7"/>
  <c r="U222" i="7"/>
  <c r="Z222" i="7"/>
  <c r="AD222" i="7"/>
  <c r="W222" i="7"/>
  <c r="AC222" i="7"/>
  <c r="AA222" i="7"/>
  <c r="V222" i="7"/>
  <c r="AE222" i="7"/>
  <c r="X222" i="7"/>
  <c r="AD168" i="7"/>
  <c r="V168" i="7"/>
  <c r="AC168" i="7"/>
  <c r="W168" i="7"/>
  <c r="Z168" i="7"/>
  <c r="AA168" i="7"/>
  <c r="U168" i="7"/>
  <c r="X168" i="7"/>
  <c r="AE168" i="7"/>
  <c r="AA170" i="7"/>
  <c r="Z170" i="7"/>
  <c r="AC170" i="7"/>
  <c r="AE170" i="7"/>
  <c r="W170" i="7"/>
  <c r="V170" i="7"/>
  <c r="U170" i="7"/>
  <c r="AD170" i="7"/>
  <c r="X170" i="7"/>
  <c r="Z171" i="7"/>
  <c r="AA171" i="7"/>
  <c r="AC171" i="7"/>
  <c r="X171" i="7"/>
  <c r="U171" i="7"/>
  <c r="W171" i="7"/>
  <c r="AD171" i="7"/>
  <c r="AE171" i="7"/>
  <c r="V171" i="7"/>
  <c r="AB164" i="7"/>
  <c r="AB174" i="7"/>
  <c r="AB185" i="7"/>
  <c r="U193" i="7"/>
  <c r="AE193" i="7"/>
  <c r="AD193" i="7"/>
  <c r="AC193" i="7"/>
  <c r="Z193" i="7"/>
  <c r="AA193" i="7"/>
  <c r="V193" i="7"/>
  <c r="X193" i="7"/>
  <c r="W193" i="7"/>
  <c r="AA176" i="7"/>
  <c r="AB176" i="7"/>
  <c r="AC176" i="7"/>
  <c r="AD176" i="7"/>
  <c r="AE176" i="7"/>
  <c r="W176" i="7"/>
  <c r="Z176" i="7"/>
  <c r="U176" i="7"/>
  <c r="X176" i="7"/>
  <c r="V176" i="7"/>
  <c r="U217" i="7"/>
  <c r="V217" i="7"/>
  <c r="W217" i="7"/>
  <c r="X217" i="7"/>
  <c r="Z217" i="7"/>
  <c r="AA217" i="7"/>
  <c r="AB217" i="7"/>
  <c r="AC217" i="7"/>
  <c r="AD217" i="7"/>
  <c r="AE217" i="7"/>
  <c r="AE187" i="7"/>
  <c r="AA187" i="7"/>
  <c r="AD187" i="7"/>
  <c r="AC187" i="7"/>
  <c r="W187" i="7"/>
  <c r="Z187" i="7"/>
  <c r="X187" i="7"/>
  <c r="V187" i="7"/>
  <c r="U187" i="7"/>
  <c r="AA190" i="7"/>
  <c r="W190" i="7"/>
  <c r="X190" i="7"/>
  <c r="AC190" i="7"/>
  <c r="V190" i="7"/>
  <c r="AE190" i="7"/>
  <c r="U190" i="7"/>
  <c r="AD190" i="7"/>
  <c r="Z190" i="7"/>
  <c r="AB170" i="7"/>
  <c r="AB155" i="7"/>
  <c r="AB182" i="7"/>
  <c r="AB200" i="7"/>
  <c r="Z195" i="7"/>
  <c r="AD195" i="7"/>
  <c r="X195" i="7"/>
  <c r="U195" i="7"/>
  <c r="W195" i="7"/>
  <c r="V195" i="7"/>
  <c r="AC195" i="7"/>
  <c r="AE195" i="7"/>
  <c r="AA195" i="7"/>
  <c r="X165" i="7"/>
  <c r="AE165" i="7"/>
  <c r="Z165" i="7"/>
  <c r="AD165" i="7"/>
  <c r="W165" i="7"/>
  <c r="AC165" i="7"/>
  <c r="AA165" i="7"/>
  <c r="V165" i="7"/>
  <c r="U165" i="7"/>
  <c r="W184" i="7"/>
  <c r="AE184" i="7"/>
  <c r="U184" i="7"/>
  <c r="AD184" i="7"/>
  <c r="Z184" i="7"/>
  <c r="AC184" i="7"/>
  <c r="AA184" i="7"/>
  <c r="X184" i="7"/>
  <c r="V184" i="7"/>
  <c r="AB232" i="7"/>
  <c r="AB199" i="7"/>
  <c r="W226" i="7"/>
  <c r="X226" i="7"/>
  <c r="Z226" i="7"/>
  <c r="H119" i="1" s="1"/>
  <c r="AA226" i="7"/>
  <c r="I119" i="1" s="1"/>
  <c r="AB226" i="7"/>
  <c r="J119" i="1" s="1"/>
  <c r="AC226" i="7"/>
  <c r="K119" i="1" s="1"/>
  <c r="AD226" i="7"/>
  <c r="L119" i="1" s="1"/>
  <c r="AE226" i="7"/>
  <c r="M119" i="1" s="1"/>
  <c r="U226" i="7"/>
  <c r="V226" i="7"/>
  <c r="AB207" i="7"/>
  <c r="AC207" i="7"/>
  <c r="AD207" i="7"/>
  <c r="AE207" i="7"/>
  <c r="U207" i="7"/>
  <c r="V207" i="7"/>
  <c r="W207" i="7"/>
  <c r="X207" i="7"/>
  <c r="Z207" i="7"/>
  <c r="AA207" i="7"/>
  <c r="AC232" i="7"/>
  <c r="AA232" i="7"/>
  <c r="Z232" i="7"/>
  <c r="X232" i="7"/>
  <c r="AD232" i="7"/>
  <c r="V232" i="7"/>
  <c r="U232" i="7"/>
  <c r="W232" i="7"/>
  <c r="AE232" i="7"/>
  <c r="U208" i="7"/>
  <c r="V208" i="7"/>
  <c r="W208" i="7"/>
  <c r="X208" i="7"/>
  <c r="Z208" i="7"/>
  <c r="AA208" i="7"/>
  <c r="AB208" i="7"/>
  <c r="AC208" i="7"/>
  <c r="AD208" i="7"/>
  <c r="AE208" i="7"/>
  <c r="AB178" i="7"/>
  <c r="AB192" i="7"/>
  <c r="X156" i="7"/>
  <c r="AD156" i="7"/>
  <c r="V156" i="7"/>
  <c r="U156" i="7"/>
  <c r="AC156" i="7"/>
  <c r="AA156" i="7"/>
  <c r="AE156" i="7"/>
  <c r="W156" i="7"/>
  <c r="Z156" i="7"/>
  <c r="AC155" i="7"/>
  <c r="W155" i="7"/>
  <c r="AD155" i="7"/>
  <c r="V155" i="7"/>
  <c r="Z155" i="7"/>
  <c r="AE155" i="7"/>
  <c r="X155" i="7"/>
  <c r="U155" i="7"/>
  <c r="AA155" i="7"/>
  <c r="V200" i="7"/>
  <c r="AC200" i="7"/>
  <c r="U200" i="7"/>
  <c r="AE200" i="7"/>
  <c r="AD200" i="7"/>
  <c r="W200" i="7"/>
  <c r="AA200" i="7"/>
  <c r="Z200" i="7"/>
  <c r="X200" i="7"/>
  <c r="AB152" i="7"/>
  <c r="X173" i="7"/>
  <c r="V173" i="7"/>
  <c r="W173" i="7"/>
  <c r="AE173" i="7"/>
  <c r="AD173" i="7"/>
  <c r="AC173" i="7"/>
  <c r="U173" i="7"/>
  <c r="Z173" i="7"/>
  <c r="AA173" i="7"/>
  <c r="V159" i="7"/>
  <c r="W159" i="7"/>
  <c r="AD159" i="7"/>
  <c r="AA159" i="7"/>
  <c r="Z159" i="7"/>
  <c r="X159" i="7"/>
  <c r="AE159" i="7"/>
  <c r="AC159" i="7"/>
  <c r="U159" i="7"/>
  <c r="AE166" i="7"/>
  <c r="AA166" i="7"/>
  <c r="AC166" i="7"/>
  <c r="AD166" i="7"/>
  <c r="Z166" i="7"/>
  <c r="U166" i="7"/>
  <c r="X166" i="7"/>
  <c r="W166" i="7"/>
  <c r="V166" i="7"/>
  <c r="AC172" i="7"/>
  <c r="W172" i="7"/>
  <c r="U172" i="7"/>
  <c r="AE172" i="7"/>
  <c r="AD172" i="7"/>
  <c r="X172" i="7"/>
  <c r="V172" i="7"/>
  <c r="AA172" i="7"/>
  <c r="Z172" i="7"/>
  <c r="AB166" i="7"/>
  <c r="AB161" i="7"/>
  <c r="AB197" i="7"/>
  <c r="AE192" i="7"/>
  <c r="AA192" i="7"/>
  <c r="W192" i="7"/>
  <c r="V192" i="7"/>
  <c r="Z192" i="7"/>
  <c r="X192" i="7"/>
  <c r="AD192" i="7"/>
  <c r="U192" i="7"/>
  <c r="AC192" i="7"/>
  <c r="V175" i="7"/>
  <c r="U175" i="7"/>
  <c r="AD175" i="7"/>
  <c r="Z175" i="7"/>
  <c r="X175" i="7"/>
  <c r="W175" i="7"/>
  <c r="AE175" i="7"/>
  <c r="AA175" i="7"/>
  <c r="AC175" i="7"/>
  <c r="Z185" i="7"/>
  <c r="V185" i="7"/>
  <c r="AA185" i="7"/>
  <c r="X185" i="7"/>
  <c r="AD185" i="7"/>
  <c r="U185" i="7"/>
  <c r="AC185" i="7"/>
  <c r="AE185" i="7"/>
  <c r="W185" i="7"/>
  <c r="AC191" i="7"/>
  <c r="AA191" i="7"/>
  <c r="AD191" i="7"/>
  <c r="AE191" i="7"/>
  <c r="W191" i="7"/>
  <c r="V191" i="7"/>
  <c r="Z191" i="7"/>
  <c r="X191" i="7"/>
  <c r="U191" i="7"/>
  <c r="AB186" i="7"/>
  <c r="W209" i="7"/>
  <c r="X209" i="7"/>
  <c r="Z209" i="7"/>
  <c r="AA209" i="7"/>
  <c r="AB209" i="7"/>
  <c r="AC209" i="7"/>
  <c r="AD209" i="7"/>
  <c r="AE209" i="7"/>
  <c r="U209" i="7"/>
  <c r="V209" i="7"/>
  <c r="X194" i="7"/>
  <c r="V194" i="7"/>
  <c r="AD194" i="7"/>
  <c r="W194" i="7"/>
  <c r="Z194" i="7"/>
  <c r="AA194" i="7"/>
  <c r="U194" i="7"/>
  <c r="AE194" i="7"/>
  <c r="AC194" i="7"/>
  <c r="AB216" i="7"/>
  <c r="AC216" i="7"/>
  <c r="AD216" i="7"/>
  <c r="AE216" i="7"/>
  <c r="U216" i="7"/>
  <c r="Z216" i="7"/>
  <c r="V216" i="7"/>
  <c r="W216" i="7"/>
  <c r="X216" i="7"/>
  <c r="AA216" i="7"/>
  <c r="V178" i="7"/>
  <c r="AD178" i="7"/>
  <c r="U178" i="7"/>
  <c r="AA178" i="7"/>
  <c r="AC178" i="7"/>
  <c r="AE178" i="7"/>
  <c r="W178" i="7"/>
  <c r="Z178" i="7"/>
  <c r="X178" i="7"/>
  <c r="AB195" i="7"/>
  <c r="AC162" i="7"/>
  <c r="V162" i="7"/>
  <c r="U162" i="7"/>
  <c r="AE162" i="7"/>
  <c r="X162" i="7"/>
  <c r="AA162" i="7"/>
  <c r="W162" i="7"/>
  <c r="Z162" i="7"/>
  <c r="AD162" i="7"/>
  <c r="AA164" i="7"/>
  <c r="V164" i="7"/>
  <c r="AE164" i="7"/>
  <c r="X164" i="7"/>
  <c r="W164" i="7"/>
  <c r="AD164" i="7"/>
  <c r="U164" i="7"/>
  <c r="Z164" i="7"/>
  <c r="AC164" i="7"/>
  <c r="AB222" i="7"/>
  <c r="B123" i="1"/>
  <c r="B119" i="1"/>
  <c r="D12" i="2" l="1"/>
  <c r="D10" i="2" s="1"/>
  <c r="U253" i="7"/>
  <c r="AO248" i="7"/>
  <c r="C12" i="2" s="1"/>
  <c r="BD248" i="7"/>
  <c r="R12" i="2" s="1"/>
  <c r="R7" i="2" s="1"/>
  <c r="BC248" i="7"/>
  <c r="Q12" i="2" s="1"/>
  <c r="Q5" i="2" s="1"/>
  <c r="BB248" i="7"/>
  <c r="P12" i="2" s="1"/>
  <c r="P5" i="2" s="1"/>
  <c r="BA248" i="7"/>
  <c r="O12" i="2" s="1"/>
  <c r="O5" i="2" s="1"/>
  <c r="AZ248" i="7"/>
  <c r="N12" i="2" s="1"/>
  <c r="N10" i="2" s="1"/>
  <c r="AY248" i="7"/>
  <c r="M12" i="2" s="1"/>
  <c r="M10" i="2" s="1"/>
  <c r="Q109" i="1"/>
  <c r="O109" i="1"/>
  <c r="O103" i="1"/>
  <c r="O102" i="1"/>
  <c r="Q125" i="1"/>
  <c r="O125" i="1"/>
  <c r="P125" i="1"/>
  <c r="G119" i="1"/>
  <c r="Q110" i="1"/>
  <c r="P110" i="1"/>
  <c r="O110" i="1"/>
  <c r="Q100" i="1"/>
  <c r="Z252" i="7"/>
  <c r="Q116" i="1"/>
  <c r="Z253" i="7"/>
  <c r="W253" i="7"/>
  <c r="G123" i="1"/>
  <c r="P128" i="1"/>
  <c r="O128" i="1"/>
  <c r="Q122" i="1"/>
  <c r="Q128" i="1"/>
  <c r="O117" i="1"/>
  <c r="O122" i="1"/>
  <c r="P122" i="1"/>
  <c r="O105" i="1"/>
  <c r="O124" i="1"/>
  <c r="P124" i="1"/>
  <c r="Q127" i="1"/>
  <c r="O126" i="1"/>
  <c r="O127" i="1"/>
  <c r="P126" i="1"/>
  <c r="P127" i="1"/>
  <c r="Q126" i="1"/>
  <c r="Q14" i="2"/>
  <c r="Q9" i="2"/>
  <c r="R14" i="2"/>
  <c r="R9" i="2"/>
  <c r="P118" i="1"/>
  <c r="Q118" i="1"/>
  <c r="Q124" i="1"/>
  <c r="O118" i="1"/>
  <c r="P117" i="1"/>
  <c r="Q117" i="1"/>
  <c r="Q15" i="2"/>
  <c r="R15" i="2"/>
  <c r="AN248" i="7"/>
  <c r="AQ248" i="7"/>
  <c r="E12" i="2" s="1"/>
  <c r="E10" i="2" s="1"/>
  <c r="AS248" i="7"/>
  <c r="G12" i="2" s="1"/>
  <c r="G10" i="2" s="1"/>
  <c r="AT248" i="7"/>
  <c r="H12" i="2" s="1"/>
  <c r="H10" i="2" s="1"/>
  <c r="AU248" i="7"/>
  <c r="I12" i="2" s="1"/>
  <c r="I10" i="2" s="1"/>
  <c r="AV248" i="7"/>
  <c r="J12" i="2" s="1"/>
  <c r="J10" i="2" s="1"/>
  <c r="AW248" i="7"/>
  <c r="K12" i="2" s="1"/>
  <c r="K10" i="2" s="1"/>
  <c r="AX248" i="7"/>
  <c r="L12" i="2" s="1"/>
  <c r="L10" i="2" s="1"/>
  <c r="AR248" i="7"/>
  <c r="F12" i="2" s="1"/>
  <c r="F10" i="2" s="1"/>
  <c r="V250" i="7"/>
  <c r="W250" i="7"/>
  <c r="X250" i="7"/>
  <c r="V249" i="7"/>
  <c r="W249" i="7"/>
  <c r="X249" i="7"/>
  <c r="Q44" i="1"/>
  <c r="Q45" i="1"/>
  <c r="Q46" i="1" s="1"/>
  <c r="B50" i="1"/>
  <c r="M50" i="1"/>
  <c r="L50" i="1"/>
  <c r="N50" i="1"/>
  <c r="K50" i="1"/>
  <c r="J50" i="1"/>
  <c r="I50" i="1"/>
  <c r="H50" i="1"/>
  <c r="G50" i="1"/>
  <c r="V253" i="7"/>
  <c r="AD253" i="7"/>
  <c r="AC253" i="7"/>
  <c r="AB253" i="7"/>
  <c r="AE253" i="7"/>
  <c r="AA253" i="7"/>
  <c r="X253" i="7"/>
  <c r="P99" i="1"/>
  <c r="O99" i="1"/>
  <c r="O114" i="1"/>
  <c r="P101" i="1"/>
  <c r="O115" i="1"/>
  <c r="P102" i="1"/>
  <c r="O101" i="1"/>
  <c r="Q102" i="1"/>
  <c r="P107" i="1"/>
  <c r="P100" i="1"/>
  <c r="Q106" i="1"/>
  <c r="P103" i="1"/>
  <c r="P114" i="1"/>
  <c r="P116" i="1"/>
  <c r="O116" i="1"/>
  <c r="P109" i="1"/>
  <c r="Q101" i="1"/>
  <c r="Q114" i="1"/>
  <c r="O100" i="1"/>
  <c r="P115" i="1"/>
  <c r="O106" i="1"/>
  <c r="Q107" i="1"/>
  <c r="Q115" i="1"/>
  <c r="P106" i="1"/>
  <c r="Q99" i="1"/>
  <c r="O119" i="1"/>
  <c r="C119" i="1"/>
  <c r="D123" i="1"/>
  <c r="P123" i="1"/>
  <c r="C123" i="1"/>
  <c r="O123" i="1"/>
  <c r="Q119" i="1"/>
  <c r="E119" i="1"/>
  <c r="O111" i="1"/>
  <c r="P111" i="1"/>
  <c r="P105" i="1"/>
  <c r="Q103" i="1"/>
  <c r="P119" i="1"/>
  <c r="D119" i="1"/>
  <c r="E123" i="1"/>
  <c r="Q123" i="1"/>
  <c r="O107" i="1"/>
  <c r="Q111" i="1"/>
  <c r="X252" i="7"/>
  <c r="AD252" i="7"/>
  <c r="W252" i="7"/>
  <c r="AE252" i="7"/>
  <c r="AC252" i="7"/>
  <c r="J8" i="1" s="1"/>
  <c r="AB252" i="7"/>
  <c r="V252" i="7"/>
  <c r="AA252" i="7"/>
  <c r="AD248" i="7"/>
  <c r="K4" i="1" s="1"/>
  <c r="U252" i="7"/>
  <c r="B8" i="1" s="1"/>
  <c r="C4" i="2" l="1"/>
  <c r="C3" i="2"/>
  <c r="C9" i="2"/>
  <c r="R5" i="2"/>
  <c r="C10" i="2"/>
  <c r="C5" i="2"/>
  <c r="C6" i="2"/>
  <c r="N4" i="2"/>
  <c r="N3" i="2"/>
  <c r="D50" i="1"/>
  <c r="R10" i="2"/>
  <c r="Q10" i="2"/>
  <c r="F8" i="2"/>
  <c r="F6" i="2"/>
  <c r="L6" i="2"/>
  <c r="K6" i="2"/>
  <c r="J6" i="2"/>
  <c r="I6" i="2"/>
  <c r="H6" i="2"/>
  <c r="G6" i="2"/>
  <c r="E6" i="2"/>
  <c r="D6" i="2"/>
  <c r="R8" i="2"/>
  <c r="R6" i="2"/>
  <c r="M8" i="2"/>
  <c r="M6" i="2"/>
  <c r="N8" i="2"/>
  <c r="N6" i="2"/>
  <c r="O7" i="2"/>
  <c r="P7" i="2"/>
  <c r="Q7" i="2"/>
  <c r="Q8" i="2"/>
  <c r="Q6" i="2"/>
  <c r="M5" i="2"/>
  <c r="M7" i="2"/>
  <c r="M9" i="2"/>
  <c r="M3" i="2"/>
  <c r="M4" i="2"/>
  <c r="N7" i="2"/>
  <c r="N9" i="2"/>
  <c r="N5" i="2"/>
  <c r="F4" i="2"/>
  <c r="F5" i="2"/>
  <c r="F7" i="2"/>
  <c r="F9" i="2"/>
  <c r="F3" i="2"/>
  <c r="L4" i="2"/>
  <c r="L5" i="2"/>
  <c r="L9" i="2"/>
  <c r="L3" i="2"/>
  <c r="K4" i="2"/>
  <c r="K5" i="2"/>
  <c r="K9" i="2"/>
  <c r="K3" i="2"/>
  <c r="J4" i="2"/>
  <c r="J5" i="2"/>
  <c r="J9" i="2"/>
  <c r="J3" i="2"/>
  <c r="I4" i="2"/>
  <c r="I5" i="2"/>
  <c r="I9" i="2"/>
  <c r="I3" i="2"/>
  <c r="H4" i="2"/>
  <c r="H5" i="2"/>
  <c r="H9" i="2"/>
  <c r="H3" i="2"/>
  <c r="G4" i="2"/>
  <c r="G5" i="2"/>
  <c r="G9" i="2"/>
  <c r="G3" i="2"/>
  <c r="E4" i="2"/>
  <c r="E5" i="2"/>
  <c r="E9" i="2"/>
  <c r="E3" i="2"/>
  <c r="D4" i="2"/>
  <c r="D5" i="2"/>
  <c r="D9" i="2"/>
  <c r="D3" i="2"/>
  <c r="P9" i="2"/>
  <c r="P14" i="2"/>
  <c r="O9" i="2"/>
  <c r="O14" i="2"/>
  <c r="P15" i="2"/>
  <c r="O15" i="2"/>
  <c r="O3" i="2"/>
  <c r="P3" i="2"/>
  <c r="E50" i="1"/>
  <c r="C50" i="1"/>
  <c r="Q50" i="1"/>
  <c r="O50" i="1"/>
  <c r="P50" i="1"/>
  <c r="K28" i="1"/>
  <c r="K16" i="10" s="1"/>
  <c r="G4" i="1"/>
  <c r="AA248" i="7"/>
  <c r="H4" i="1" s="1"/>
  <c r="V248" i="7"/>
  <c r="C4" i="1" s="1"/>
  <c r="X248" i="7"/>
  <c r="E4" i="1" s="1"/>
  <c r="W248" i="7"/>
  <c r="D4" i="1" s="1"/>
  <c r="AE248" i="7"/>
  <c r="L4" i="1" s="1"/>
  <c r="AB248" i="7"/>
  <c r="I4" i="1" s="1"/>
  <c r="AC248" i="7"/>
  <c r="J4" i="1" s="1"/>
  <c r="U248" i="7"/>
  <c r="B4" i="1" s="1"/>
  <c r="B28" i="1" s="1"/>
  <c r="B16" i="10" s="1"/>
  <c r="D8" i="1"/>
  <c r="K8" i="1"/>
  <c r="I8" i="1"/>
  <c r="E8" i="1"/>
  <c r="C8" i="1"/>
  <c r="L8" i="1"/>
  <c r="G8" i="1"/>
  <c r="H8" i="1"/>
  <c r="G10" i="1"/>
  <c r="G7" i="2" s="1"/>
  <c r="D10" i="1"/>
  <c r="D7" i="2" s="1"/>
  <c r="E10" i="1"/>
  <c r="E7" i="2" s="1"/>
  <c r="B10" i="1"/>
  <c r="H10" i="1"/>
  <c r="H7" i="2" s="1"/>
  <c r="I10" i="1"/>
  <c r="I7" i="2" s="1"/>
  <c r="J10" i="1"/>
  <c r="J7" i="2" s="1"/>
  <c r="L10" i="1"/>
  <c r="L7" i="2" s="1"/>
  <c r="C10" i="1"/>
  <c r="C7" i="2" s="1"/>
  <c r="K10" i="1"/>
  <c r="K7" i="2" s="1"/>
  <c r="C8" i="2" l="1"/>
  <c r="J8" i="2"/>
  <c r="I8" i="2"/>
  <c r="D8" i="2"/>
  <c r="K8" i="2"/>
  <c r="E8" i="2"/>
  <c r="L8" i="2"/>
  <c r="G8" i="2"/>
  <c r="H8" i="2"/>
  <c r="O10" i="2"/>
  <c r="P10" i="2"/>
  <c r="O8" i="2"/>
  <c r="O6" i="2"/>
  <c r="P8" i="2"/>
  <c r="P6" i="2"/>
  <c r="R3" i="2"/>
  <c r="R4" i="2"/>
  <c r="Q3" i="2"/>
  <c r="Q4" i="2"/>
  <c r="O4" i="2"/>
  <c r="P4" i="2"/>
  <c r="L28" i="1"/>
  <c r="L16" i="10" s="1"/>
  <c r="J28" i="1"/>
  <c r="J16" i="10" s="1"/>
  <c r="D28" i="1"/>
  <c r="D16" i="10" s="1"/>
  <c r="E28" i="1"/>
  <c r="E16" i="10" s="1"/>
  <c r="H28" i="1"/>
  <c r="H16" i="10" s="1"/>
  <c r="C28" i="1"/>
  <c r="C16" i="10" s="1"/>
  <c r="G28" i="1"/>
  <c r="G16" i="10" s="1"/>
  <c r="I28" i="1"/>
  <c r="I16" i="10" s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T181" i="7" l="1"/>
  <c r="T183" i="7"/>
  <c r="T179" i="7"/>
  <c r="K5" i="1"/>
  <c r="T249" i="7"/>
  <c r="A5" i="1" s="1"/>
  <c r="D6" i="1"/>
  <c r="T250" i="7"/>
  <c r="A6" i="1" s="1"/>
  <c r="Y179" i="7" l="1"/>
  <c r="AG179" i="7"/>
  <c r="AH179" i="7"/>
  <c r="AI179" i="7"/>
  <c r="AJ179" i="7"/>
  <c r="AK179" i="7"/>
  <c r="AF179" i="7"/>
  <c r="Y183" i="7"/>
  <c r="AG183" i="7"/>
  <c r="AH183" i="7"/>
  <c r="AI183" i="7"/>
  <c r="AJ183" i="7"/>
  <c r="AK183" i="7"/>
  <c r="AF183" i="7"/>
  <c r="Y181" i="7"/>
  <c r="AG181" i="7"/>
  <c r="AH181" i="7"/>
  <c r="AI181" i="7"/>
  <c r="AJ181" i="7"/>
  <c r="AK181" i="7"/>
  <c r="AF181" i="7"/>
  <c r="K40" i="1"/>
  <c r="K41" i="1"/>
  <c r="K43" i="1"/>
  <c r="Z179" i="7"/>
  <c r="AC179" i="7"/>
  <c r="W179" i="7"/>
  <c r="V179" i="7"/>
  <c r="AE179" i="7"/>
  <c r="AA179" i="7"/>
  <c r="X179" i="7"/>
  <c r="U179" i="7"/>
  <c r="AD179" i="7"/>
  <c r="AB179" i="7"/>
  <c r="U183" i="7"/>
  <c r="AE183" i="7"/>
  <c r="Z183" i="7"/>
  <c r="AA183" i="7"/>
  <c r="W183" i="7"/>
  <c r="X183" i="7"/>
  <c r="V183" i="7"/>
  <c r="AC183" i="7"/>
  <c r="AD183" i="7"/>
  <c r="AB183" i="7"/>
  <c r="Z181" i="7"/>
  <c r="AC181" i="7"/>
  <c r="W181" i="7"/>
  <c r="AE181" i="7"/>
  <c r="AD181" i="7"/>
  <c r="V181" i="7"/>
  <c r="U181" i="7"/>
  <c r="X181" i="7"/>
  <c r="AA181" i="7"/>
  <c r="AB181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Y251" i="7" l="1"/>
  <c r="Z251" i="7"/>
  <c r="U251" i="7"/>
  <c r="AB251" i="7"/>
  <c r="AD251" i="7"/>
  <c r="K7" i="1" s="1"/>
  <c r="X251" i="7"/>
  <c r="E7" i="1" s="1"/>
  <c r="AE251" i="7"/>
  <c r="L7" i="1" s="1"/>
  <c r="V251" i="7"/>
  <c r="C7" i="1" s="1"/>
  <c r="G7" i="1"/>
  <c r="AC251" i="7"/>
  <c r="J7" i="1" s="1"/>
  <c r="B7" i="1"/>
  <c r="W251" i="7"/>
  <c r="D7" i="1" s="1"/>
  <c r="AA251" i="7"/>
  <c r="H7" i="1" s="1"/>
  <c r="H40" i="1"/>
  <c r="H41" i="1"/>
  <c r="H43" i="1"/>
  <c r="C40" i="1"/>
  <c r="C41" i="1"/>
  <c r="C43" i="1"/>
  <c r="DF3" i="5"/>
  <c r="DQ3" i="5" s="1"/>
  <c r="K3" i="5" s="1"/>
  <c r="DF3" i="21"/>
  <c r="DQ3" i="21" s="1"/>
  <c r="K3" i="21" s="1"/>
  <c r="L40" i="1"/>
  <c r="L41" i="1"/>
  <c r="L43" i="1"/>
  <c r="I40" i="1"/>
  <c r="I41" i="1"/>
  <c r="I43" i="1"/>
  <c r="AR4" i="21"/>
  <c r="K42" i="1"/>
  <c r="AR4" i="5"/>
  <c r="D40" i="1"/>
  <c r="D43" i="1"/>
  <c r="D41" i="1"/>
  <c r="E40" i="1"/>
  <c r="E43" i="1"/>
  <c r="E41" i="1"/>
  <c r="J40" i="1"/>
  <c r="J41" i="1"/>
  <c r="J43" i="1"/>
  <c r="G40" i="1"/>
  <c r="G41" i="1"/>
  <c r="G43" i="1"/>
  <c r="V9" i="21"/>
  <c r="V5" i="21"/>
  <c r="V8" i="21"/>
  <c r="V11" i="21"/>
  <c r="V7" i="21"/>
  <c r="K45" i="1"/>
  <c r="V4" i="21"/>
  <c r="V10" i="21"/>
  <c r="V6" i="21"/>
  <c r="K44" i="1"/>
  <c r="V7" i="5"/>
  <c r="V11" i="5"/>
  <c r="V8" i="5"/>
  <c r="V9" i="5"/>
  <c r="V5" i="5"/>
  <c r="V4" i="5"/>
  <c r="V6" i="5"/>
  <c r="V10" i="5"/>
  <c r="I7" i="1"/>
  <c r="B12" i="2"/>
  <c r="B7" i="2" s="1"/>
  <c r="U250" i="7"/>
  <c r="B6" i="1" s="1"/>
  <c r="U249" i="7"/>
  <c r="B5" i="1" s="1"/>
  <c r="B8" i="2" l="1"/>
  <c r="B6" i="2"/>
  <c r="B3" i="2"/>
  <c r="B4" i="2"/>
  <c r="B5" i="2"/>
  <c r="K46" i="1"/>
  <c r="DD3" i="21"/>
  <c r="DO3" i="21" s="1"/>
  <c r="I3" i="21" s="1"/>
  <c r="DD3" i="5"/>
  <c r="DO3" i="5" s="1"/>
  <c r="I3" i="5" s="1"/>
  <c r="I42" i="1"/>
  <c r="AP4" i="21"/>
  <c r="AP4" i="5"/>
  <c r="DB3" i="21"/>
  <c r="DM3" i="21" s="1"/>
  <c r="G3" i="21" s="1"/>
  <c r="DB3" i="5"/>
  <c r="DM3" i="5" s="1"/>
  <c r="G3" i="5" s="1"/>
  <c r="L42" i="1"/>
  <c r="AS4" i="21"/>
  <c r="AS4" i="5"/>
  <c r="AK4" i="5"/>
  <c r="AK4" i="21"/>
  <c r="D42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42" i="1"/>
  <c r="AJ4" i="21"/>
  <c r="AJ4" i="5"/>
  <c r="T9" i="21"/>
  <c r="T5" i="21"/>
  <c r="I44" i="1"/>
  <c r="T8" i="21"/>
  <c r="T11" i="21"/>
  <c r="T7" i="21"/>
  <c r="T4" i="21"/>
  <c r="T10" i="21"/>
  <c r="T6" i="21"/>
  <c r="I45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4" i="1"/>
  <c r="O10" i="5"/>
  <c r="D45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4" i="1"/>
  <c r="C45" i="1"/>
  <c r="N7" i="5"/>
  <c r="J42" i="1"/>
  <c r="AQ4" i="21"/>
  <c r="AQ4" i="5"/>
  <c r="L44" i="1"/>
  <c r="W9" i="21"/>
  <c r="W5" i="21"/>
  <c r="W8" i="21"/>
  <c r="W11" i="21"/>
  <c r="W7" i="21"/>
  <c r="W4" i="21"/>
  <c r="W10" i="21"/>
  <c r="W6" i="21"/>
  <c r="L45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4" i="1"/>
  <c r="R9" i="21"/>
  <c r="R5" i="21"/>
  <c r="G45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5" i="1"/>
  <c r="U11" i="21"/>
  <c r="U7" i="21"/>
  <c r="U4" i="21"/>
  <c r="U10" i="21"/>
  <c r="U6" i="21"/>
  <c r="J44" i="1"/>
  <c r="U7" i="5"/>
  <c r="U11" i="5"/>
  <c r="U8" i="5"/>
  <c r="U5" i="5"/>
  <c r="U10" i="5"/>
  <c r="U9" i="5"/>
  <c r="U4" i="5"/>
  <c r="U6" i="5"/>
  <c r="E44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5" i="1"/>
  <c r="P4" i="5"/>
  <c r="P6" i="5"/>
  <c r="P9" i="5"/>
  <c r="AO4" i="21"/>
  <c r="H42" i="1"/>
  <c r="AO4" i="5"/>
  <c r="DE3" i="5"/>
  <c r="DP3" i="5" s="1"/>
  <c r="J3" i="5" s="1"/>
  <c r="DE3" i="21"/>
  <c r="DP3" i="21" s="1"/>
  <c r="J3" i="21" s="1"/>
  <c r="E42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5" i="1"/>
  <c r="S8" i="21"/>
  <c r="S11" i="21"/>
  <c r="S7" i="21"/>
  <c r="S4" i="21"/>
  <c r="H44" i="1"/>
  <c r="S7" i="5"/>
  <c r="S11" i="5"/>
  <c r="S8" i="5"/>
  <c r="S9" i="5"/>
  <c r="S5" i="5"/>
  <c r="S4" i="5"/>
  <c r="S10" i="5"/>
  <c r="S6" i="5"/>
  <c r="AN4" i="21"/>
  <c r="G42" i="1"/>
  <c r="AN4" i="5"/>
  <c r="BN21" i="5"/>
  <c r="BN23" i="5"/>
  <c r="BN17" i="5"/>
  <c r="BN25" i="5"/>
  <c r="BN29" i="5"/>
  <c r="BN31" i="5"/>
  <c r="BN28" i="5"/>
  <c r="BN22" i="5"/>
  <c r="BN19" i="5"/>
  <c r="BN20" i="5"/>
  <c r="BN18" i="5"/>
  <c r="BN24" i="5"/>
  <c r="BN26" i="5"/>
  <c r="BN27" i="5"/>
  <c r="BN33" i="5"/>
  <c r="BN32" i="5"/>
  <c r="BN30" i="5"/>
  <c r="BN4" i="5"/>
  <c r="CJ4" i="5" s="1"/>
  <c r="CU4" i="5" s="1"/>
  <c r="BN31" i="21"/>
  <c r="BN28" i="21"/>
  <c r="BN4" i="21"/>
  <c r="CJ4" i="21" s="1"/>
  <c r="CU4" i="21" s="1"/>
  <c r="BN26" i="21"/>
  <c r="BN33" i="21"/>
  <c r="BN27" i="21"/>
  <c r="BN32" i="21"/>
  <c r="BN18" i="21"/>
  <c r="BN17" i="21"/>
  <c r="BN20" i="21"/>
  <c r="BN29" i="21"/>
  <c r="BN19" i="21"/>
  <c r="BN22" i="21"/>
  <c r="BN30" i="21"/>
  <c r="BN21" i="21"/>
  <c r="BN24" i="21"/>
  <c r="BN25" i="21"/>
  <c r="BN23" i="21"/>
  <c r="B40" i="1"/>
  <c r="B43" i="1"/>
  <c r="B41" i="1"/>
  <c r="I46" i="1" l="1"/>
  <c r="BL20" i="5" s="1"/>
  <c r="D46" i="1"/>
  <c r="BG30" i="5" s="1"/>
  <c r="H46" i="1"/>
  <c r="BK22" i="5" s="1"/>
  <c r="J46" i="1"/>
  <c r="BM26" i="5" s="1"/>
  <c r="BG26" i="5"/>
  <c r="BG25" i="5"/>
  <c r="BG24" i="21"/>
  <c r="BG32" i="21"/>
  <c r="BG33" i="21"/>
  <c r="BG26" i="2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DF4" i="21"/>
  <c r="DQ4" i="21" s="1"/>
  <c r="K4" i="21" s="1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BK29" i="5"/>
  <c r="BK4" i="5"/>
  <c r="CG4" i="5" s="1"/>
  <c r="CR4" i="5" s="1"/>
  <c r="BK30" i="21"/>
  <c r="BK18" i="21"/>
  <c r="BK19" i="21"/>
  <c r="BL4" i="5"/>
  <c r="CH4" i="5" s="1"/>
  <c r="CS4" i="5" s="1"/>
  <c r="BL19" i="21"/>
  <c r="BL31" i="21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DF4" i="5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6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6" i="1"/>
  <c r="C46" i="1"/>
  <c r="G46" i="1"/>
  <c r="B42" i="1"/>
  <c r="B44" i="1"/>
  <c r="B45" i="1"/>
  <c r="BG18" i="5" l="1"/>
  <c r="BG24" i="5"/>
  <c r="BK22" i="21"/>
  <c r="BK25" i="5"/>
  <c r="BK21" i="5"/>
  <c r="BK28" i="5"/>
  <c r="BK17" i="5"/>
  <c r="BK33" i="21"/>
  <c r="BK27" i="21"/>
  <c r="BG22" i="21"/>
  <c r="BG25" i="21"/>
  <c r="BG21" i="21"/>
  <c r="BK24" i="21"/>
  <c r="BK29" i="21"/>
  <c r="BK17" i="21"/>
  <c r="BK20" i="5"/>
  <c r="BG23" i="21"/>
  <c r="BG31" i="5"/>
  <c r="BK25" i="21"/>
  <c r="BK28" i="21"/>
  <c r="BK18" i="5"/>
  <c r="BK26" i="21"/>
  <c r="BK19" i="5"/>
  <c r="BK31" i="5"/>
  <c r="BG20" i="21"/>
  <c r="BG19" i="5"/>
  <c r="BK32" i="21"/>
  <c r="BK21" i="21"/>
  <c r="BK33" i="5"/>
  <c r="BK23" i="5"/>
  <c r="BG19" i="21"/>
  <c r="BG29" i="5"/>
  <c r="BK27" i="5"/>
  <c r="BK30" i="5"/>
  <c r="BK23" i="21"/>
  <c r="BK26" i="5"/>
  <c r="BK32" i="5"/>
  <c r="BG27" i="21"/>
  <c r="BG17" i="5"/>
  <c r="BK4" i="21"/>
  <c r="CG4" i="21" s="1"/>
  <c r="BK24" i="5"/>
  <c r="BK31" i="21"/>
  <c r="BK20" i="21"/>
  <c r="BG31" i="21"/>
  <c r="BG30" i="21"/>
  <c r="BM20" i="5"/>
  <c r="BM33" i="5"/>
  <c r="BG29" i="21"/>
  <c r="BG28" i="21"/>
  <c r="BG4" i="5"/>
  <c r="CC4" i="5" s="1"/>
  <c r="CN4" i="5" s="1"/>
  <c r="CY4" i="5" s="1"/>
  <c r="DJ4" i="5" s="1"/>
  <c r="D4" i="5" s="1"/>
  <c r="BG33" i="5"/>
  <c r="BG20" i="5"/>
  <c r="BG17" i="21"/>
  <c r="BG22" i="5"/>
  <c r="BG4" i="21"/>
  <c r="CC4" i="21" s="1"/>
  <c r="BG28" i="5"/>
  <c r="BL29" i="21"/>
  <c r="BL25" i="21"/>
  <c r="BL25" i="5"/>
  <c r="BL4" i="21"/>
  <c r="CH4" i="21" s="1"/>
  <c r="BL24" i="21"/>
  <c r="BL27" i="5"/>
  <c r="BL21" i="5"/>
  <c r="BL22" i="21"/>
  <c r="BL31" i="5"/>
  <c r="BL19" i="5"/>
  <c r="BL33" i="21"/>
  <c r="BL32" i="5"/>
  <c r="BL28" i="5"/>
  <c r="BL24" i="5"/>
  <c r="BL27" i="21"/>
  <c r="BL26" i="21"/>
  <c r="BL23" i="5"/>
  <c r="BL18" i="5"/>
  <c r="BL21" i="21"/>
  <c r="BL28" i="21"/>
  <c r="BL26" i="5"/>
  <c r="BL32" i="21"/>
  <c r="BL33" i="5"/>
  <c r="BL30" i="5"/>
  <c r="BL18" i="21"/>
  <c r="BL17" i="21"/>
  <c r="BL20" i="21"/>
  <c r="BL22" i="5"/>
  <c r="BL29" i="5"/>
  <c r="BL17" i="5"/>
  <c r="BL23" i="21"/>
  <c r="BL30" i="21"/>
  <c r="BG23" i="5"/>
  <c r="BG21" i="5"/>
  <c r="BG27" i="5"/>
  <c r="BG32" i="5"/>
  <c r="BM28" i="5"/>
  <c r="BG18" i="21"/>
  <c r="BM33" i="21"/>
  <c r="BM30" i="21"/>
  <c r="BM4" i="21"/>
  <c r="CI4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AN5" i="21"/>
  <c r="BJ5" i="21" s="1"/>
  <c r="BJ21" i="5"/>
  <c r="BJ25" i="5"/>
  <c r="BJ4" i="5"/>
  <c r="CF4" i="5" s="1"/>
  <c r="CQ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CQ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BW5" i="5"/>
  <c r="DD4" i="5"/>
  <c r="DO4" i="5" s="1"/>
  <c r="I4" i="5" s="1"/>
  <c r="BF4" i="5"/>
  <c r="CB4" i="5" s="1"/>
  <c r="CM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CM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CO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CO4" i="21" s="1"/>
  <c r="BH32" i="2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T4" i="5" s="1"/>
  <c r="AI5" i="5" s="1"/>
  <c r="BC5" i="5"/>
  <c r="AR6" i="5" s="1"/>
  <c r="AQ5" i="21"/>
  <c r="BM5" i="21" s="1"/>
  <c r="DC4" i="5"/>
  <c r="DN4" i="5" s="1"/>
  <c r="H4" i="5" s="1"/>
  <c r="BV5" i="5"/>
  <c r="BV5" i="2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CV4" i="5" s="1"/>
  <c r="BO29" i="5"/>
  <c r="BO21" i="5"/>
  <c r="BO25" i="5"/>
  <c r="BO23" i="5"/>
  <c r="BO18" i="5"/>
  <c r="BO24" i="5"/>
  <c r="BO33" i="21"/>
  <c r="BO20" i="21"/>
  <c r="BO4" i="21"/>
  <c r="CK4" i="21" s="1"/>
  <c r="CV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CU5" i="21" s="1"/>
  <c r="AK5" i="21"/>
  <c r="BG5" i="21" s="1"/>
  <c r="AS5" i="5"/>
  <c r="BD5" i="5" s="1"/>
  <c r="AS6" i="5" s="1"/>
  <c r="AW5" i="5"/>
  <c r="AL6" i="5" s="1"/>
  <c r="AW6" i="5" s="1"/>
  <c r="CJ5" i="5"/>
  <c r="CU5" i="5" s="1"/>
  <c r="BG5" i="5"/>
  <c r="AO5" i="21"/>
  <c r="BK5" i="21" s="1"/>
  <c r="B46" i="1"/>
  <c r="BR5" i="5" l="1"/>
  <c r="CC5" i="5" s="1"/>
  <c r="CN5" i="5" s="1"/>
  <c r="BX5" i="5"/>
  <c r="CT4" i="5"/>
  <c r="DE4" i="5" s="1"/>
  <c r="DP4" i="5" s="1"/>
  <c r="J4" i="5" s="1"/>
  <c r="BX5" i="21"/>
  <c r="CT4" i="21"/>
  <c r="BW5" i="21"/>
  <c r="CH5" i="21" s="1"/>
  <c r="CS4" i="21"/>
  <c r="DD4" i="21" s="1"/>
  <c r="DO4" i="21" s="1"/>
  <c r="I4" i="21" s="1"/>
  <c r="CR4" i="21"/>
  <c r="DC4" i="21" s="1"/>
  <c r="DN4" i="21" s="1"/>
  <c r="H4" i="21" s="1"/>
  <c r="CN4" i="21"/>
  <c r="CY4" i="21" s="1"/>
  <c r="DJ4" i="21" s="1"/>
  <c r="D4" i="21" s="1"/>
  <c r="BR5" i="21"/>
  <c r="CC5" i="21" s="1"/>
  <c r="DE4" i="21"/>
  <c r="DP4" i="21" s="1"/>
  <c r="J4" i="21" s="1"/>
  <c r="AU5" i="21"/>
  <c r="AJ6" i="21" s="1"/>
  <c r="BF6" i="21" s="1"/>
  <c r="BA6" i="5"/>
  <c r="AP7" i="5" s="1"/>
  <c r="BL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O6" i="21" s="1"/>
  <c r="BK6" i="21" s="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C6" i="21"/>
  <c r="AR7" i="21" s="1"/>
  <c r="BN7" i="21" s="1"/>
  <c r="CG5" i="5"/>
  <c r="CI5" i="5"/>
  <c r="AZ6" i="5"/>
  <c r="AO7" i="5" s="1"/>
  <c r="BK7" i="5" s="1"/>
  <c r="BE5" i="5"/>
  <c r="AV5" i="21"/>
  <c r="AK6" i="21" s="1"/>
  <c r="BG6" i="21" s="1"/>
  <c r="AY5" i="21"/>
  <c r="AN6" i="21" s="1"/>
  <c r="BJ6" i="21" s="1"/>
  <c r="CH5" i="5"/>
  <c r="BD5" i="21"/>
  <c r="AS6" i="21" s="1"/>
  <c r="BO6" i="21" s="1"/>
  <c r="BD6" i="5"/>
  <c r="BO6" i="5"/>
  <c r="BH6" i="5"/>
  <c r="CX4" i="21"/>
  <c r="DI4" i="21" s="1"/>
  <c r="C4" i="21" s="1"/>
  <c r="BQ5" i="21"/>
  <c r="CB5" i="21" s="1"/>
  <c r="CM5" i="21" s="1"/>
  <c r="BO5" i="5"/>
  <c r="AL7" i="5"/>
  <c r="BH7" i="5" s="1"/>
  <c r="CZ4" i="21"/>
  <c r="DK4" i="21" s="1"/>
  <c r="E4" i="21" s="1"/>
  <c r="BS5" i="21"/>
  <c r="BF8" i="5"/>
  <c r="BB5" i="21"/>
  <c r="BF7" i="5"/>
  <c r="AI5" i="21"/>
  <c r="BE5" i="21" s="1"/>
  <c r="AJ9" i="5"/>
  <c r="BF9" i="5" s="1"/>
  <c r="AL6" i="21"/>
  <c r="BH6" i="21" s="1"/>
  <c r="BF6" i="5"/>
  <c r="DB4" i="5"/>
  <c r="DM4" i="5" s="1"/>
  <c r="G4" i="5" s="1"/>
  <c r="BU5" i="5"/>
  <c r="CF5" i="5" s="1"/>
  <c r="CQ5" i="5" s="1"/>
  <c r="BZ5" i="21"/>
  <c r="CK5" i="21" s="1"/>
  <c r="CV5" i="21" s="1"/>
  <c r="DG4" i="21"/>
  <c r="DR4" i="21" s="1"/>
  <c r="L4" i="21" s="1"/>
  <c r="BC6" i="5"/>
  <c r="AR7" i="5" s="1"/>
  <c r="BN6" i="5"/>
  <c r="BS5" i="5"/>
  <c r="CD5" i="5" s="1"/>
  <c r="CO5" i="5" s="1"/>
  <c r="CZ4" i="5"/>
  <c r="DK4" i="5" s="1"/>
  <c r="E4" i="5" s="1"/>
  <c r="BQ5" i="5"/>
  <c r="CB5" i="5" s="1"/>
  <c r="CM5" i="5" s="1"/>
  <c r="CX4" i="5"/>
  <c r="DI4" i="5" s="1"/>
  <c r="C4" i="5" s="1"/>
  <c r="BU5" i="21"/>
  <c r="CF5" i="21" s="1"/>
  <c r="CQ5" i="21" s="1"/>
  <c r="DB4" i="21"/>
  <c r="DM4" i="21" s="1"/>
  <c r="G4" i="21" s="1"/>
  <c r="BE33" i="5"/>
  <c r="BE28" i="21"/>
  <c r="BE21" i="21"/>
  <c r="BE33" i="21"/>
  <c r="BE22" i="21"/>
  <c r="BE29" i="21"/>
  <c r="BE23" i="21"/>
  <c r="BE30" i="21"/>
  <c r="BE31" i="21"/>
  <c r="BE24" i="21"/>
  <c r="BE32" i="21"/>
  <c r="BE25" i="21"/>
  <c r="BE17" i="21"/>
  <c r="BE4" i="21"/>
  <c r="CA4" i="21" s="1"/>
  <c r="CL4" i="21" s="1"/>
  <c r="BE26" i="21"/>
  <c r="BE18" i="21"/>
  <c r="BE19" i="21"/>
  <c r="BE27" i="21"/>
  <c r="BE20" i="21"/>
  <c r="AT5" i="5"/>
  <c r="AI6" i="5" s="1"/>
  <c r="BE6" i="5" s="1"/>
  <c r="DF5" i="21"/>
  <c r="DQ5" i="21" s="1"/>
  <c r="K5" i="21" s="1"/>
  <c r="BY6" i="21"/>
  <c r="CJ6" i="21" s="1"/>
  <c r="CU6" i="21" s="1"/>
  <c r="DG4" i="5"/>
  <c r="DR4" i="5" s="1"/>
  <c r="L4" i="5" s="1"/>
  <c r="BZ5" i="5"/>
  <c r="BY6" i="5"/>
  <c r="DF5" i="5"/>
  <c r="DQ5" i="5" s="1"/>
  <c r="K5" i="5" s="1"/>
  <c r="CI5" i="21"/>
  <c r="CT5" i="21" s="1"/>
  <c r="BE29" i="5"/>
  <c r="BE18" i="5"/>
  <c r="BE21" i="5"/>
  <c r="BE4" i="5"/>
  <c r="CA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CL4" i="5" l="1"/>
  <c r="CW4" i="5" s="1"/>
  <c r="DH4" i="5" s="1"/>
  <c r="BW6" i="5"/>
  <c r="CH6" i="5" s="1"/>
  <c r="CS6" i="5" s="1"/>
  <c r="CS5" i="5"/>
  <c r="CS5" i="21"/>
  <c r="DD5" i="21" s="1"/>
  <c r="DO5" i="21" s="1"/>
  <c r="I5" i="21" s="1"/>
  <c r="CT5" i="5"/>
  <c r="DE5" i="5" s="1"/>
  <c r="DP5" i="5" s="1"/>
  <c r="CR5" i="5"/>
  <c r="DC5" i="5" s="1"/>
  <c r="DN5" i="5" s="1"/>
  <c r="H5" i="5" s="1"/>
  <c r="BV6" i="21"/>
  <c r="CG6" i="21" s="1"/>
  <c r="CR5" i="21"/>
  <c r="BR6" i="21"/>
  <c r="CC6" i="21" s="1"/>
  <c r="CN5" i="21"/>
  <c r="CY5" i="21" s="1"/>
  <c r="DJ5" i="21" s="1"/>
  <c r="D5" i="21" s="1"/>
  <c r="J5" i="5"/>
  <c r="BM10" i="5"/>
  <c r="BA7" i="5"/>
  <c r="AP8" i="5" s="1"/>
  <c r="BJ7" i="5"/>
  <c r="BM11" i="5"/>
  <c r="BM7" i="5"/>
  <c r="BB12" i="5"/>
  <c r="AQ13" i="5" s="1"/>
  <c r="BM13" i="5" s="1"/>
  <c r="BM8" i="5"/>
  <c r="CD5" i="21"/>
  <c r="BJ12" i="5"/>
  <c r="DC5" i="21"/>
  <c r="DN5" i="21" s="1"/>
  <c r="H5" i="21" s="1"/>
  <c r="BJ10" i="5"/>
  <c r="BM9" i="5"/>
  <c r="BJ11" i="5"/>
  <c r="BJ9" i="5"/>
  <c r="BJ8" i="5"/>
  <c r="BJ13" i="5"/>
  <c r="BX6" i="5"/>
  <c r="CI6" i="5" s="1"/>
  <c r="BV6" i="5"/>
  <c r="CG6" i="5" s="1"/>
  <c r="AY6" i="21"/>
  <c r="AN7" i="21" s="1"/>
  <c r="BJ7" i="21" s="1"/>
  <c r="AV7" i="5"/>
  <c r="AK8" i="5" s="1"/>
  <c r="BG8" i="5" s="1"/>
  <c r="BW6" i="21"/>
  <c r="CH6" i="21" s="1"/>
  <c r="AV6" i="21"/>
  <c r="AK7" i="21" s="1"/>
  <c r="BG7" i="21" s="1"/>
  <c r="AY14" i="5"/>
  <c r="AN15" i="5" s="1"/>
  <c r="BJ15" i="5" s="1"/>
  <c r="DD5" i="5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BU6" i="5"/>
  <c r="CF6" i="5" s="1"/>
  <c r="CQ6" i="5" s="1"/>
  <c r="DB5" i="5"/>
  <c r="DM5" i="5" s="1"/>
  <c r="G5" i="5" s="1"/>
  <c r="BQ6" i="5"/>
  <c r="CB6" i="5" s="1"/>
  <c r="CM6" i="5" s="1"/>
  <c r="CX5" i="5"/>
  <c r="DI5" i="5" s="1"/>
  <c r="C5" i="5" s="1"/>
  <c r="AZ7" i="5"/>
  <c r="AO8" i="5" s="1"/>
  <c r="BU6" i="21"/>
  <c r="CF6" i="21" s="1"/>
  <c r="CQ6" i="21" s="1"/>
  <c r="DB5" i="21"/>
  <c r="DM5" i="21" s="1"/>
  <c r="G5" i="21" s="1"/>
  <c r="BC7" i="5"/>
  <c r="AR8" i="5" s="1"/>
  <c r="BN7" i="5"/>
  <c r="CY5" i="5"/>
  <c r="DJ5" i="5" s="1"/>
  <c r="D5" i="5" s="1"/>
  <c r="BR6" i="5"/>
  <c r="CC6" i="5" s="1"/>
  <c r="CN6" i="5" s="1"/>
  <c r="AW6" i="21"/>
  <c r="BQ6" i="21"/>
  <c r="CB6" i="21" s="1"/>
  <c r="CM6" i="21" s="1"/>
  <c r="CX5" i="21"/>
  <c r="DI5" i="21" s="1"/>
  <c r="C5" i="21" s="1"/>
  <c r="BS6" i="5"/>
  <c r="CD6" i="5" s="1"/>
  <c r="CO6" i="5" s="1"/>
  <c r="CZ5" i="5"/>
  <c r="DK5" i="5" s="1"/>
  <c r="E5" i="5" s="1"/>
  <c r="BA8" i="5"/>
  <c r="AP9" i="5" s="1"/>
  <c r="BL8" i="5"/>
  <c r="DG5" i="21"/>
  <c r="DR5" i="21" s="1"/>
  <c r="L5" i="21" s="1"/>
  <c r="BZ6" i="21"/>
  <c r="CK6" i="21" s="1"/>
  <c r="CV6" i="21" s="1"/>
  <c r="DE5" i="21"/>
  <c r="DP5" i="21" s="1"/>
  <c r="J5" i="21" s="1"/>
  <c r="BX6" i="21"/>
  <c r="CJ6" i="5"/>
  <c r="CU6" i="5" s="1"/>
  <c r="BC7" i="21"/>
  <c r="BA6" i="21"/>
  <c r="BP5" i="21"/>
  <c r="CA5" i="21" s="1"/>
  <c r="CL5" i="21" s="1"/>
  <c r="CW4" i="21"/>
  <c r="DH4" i="21" s="1"/>
  <c r="B4" i="21" s="1"/>
  <c r="AT6" i="5"/>
  <c r="AI7" i="5" s="1"/>
  <c r="BE7" i="5" s="1"/>
  <c r="CK5" i="5"/>
  <c r="CV5" i="5" s="1"/>
  <c r="DD6" i="5"/>
  <c r="DO6" i="5" s="1"/>
  <c r="BW7" i="5"/>
  <c r="CH7" i="5" s="1"/>
  <c r="CS7" i="5" s="1"/>
  <c r="AZ6" i="21"/>
  <c r="DF6" i="21"/>
  <c r="DQ6" i="21" s="1"/>
  <c r="K6" i="21" s="1"/>
  <c r="BY7" i="21"/>
  <c r="CJ7" i="21" s="1"/>
  <c r="CU7" i="21" s="1"/>
  <c r="AU6" i="21"/>
  <c r="AU9" i="5"/>
  <c r="AJ10" i="5" s="1"/>
  <c r="AQ6" i="21"/>
  <c r="BM6" i="21" s="1"/>
  <c r="AS7" i="5"/>
  <c r="BO7" i="5" s="1"/>
  <c r="B4" i="5"/>
  <c r="BP5" i="5"/>
  <c r="CA5" i="5" s="1"/>
  <c r="BB13" i="5" l="1"/>
  <c r="AQ14" i="5" s="1"/>
  <c r="CL5" i="5"/>
  <c r="CW5" i="5" s="1"/>
  <c r="DH5" i="5" s="1"/>
  <c r="CS6" i="21"/>
  <c r="DD6" i="21" s="1"/>
  <c r="DO6" i="21" s="1"/>
  <c r="BV7" i="5"/>
  <c r="CG7" i="5" s="1"/>
  <c r="CR7" i="5" s="1"/>
  <c r="CR6" i="5"/>
  <c r="DC6" i="5" s="1"/>
  <c r="DN6" i="5" s="1"/>
  <c r="H6" i="5" s="1"/>
  <c r="CT6" i="5"/>
  <c r="DE6" i="5" s="1"/>
  <c r="DP6" i="5" s="1"/>
  <c r="J6" i="5" s="1"/>
  <c r="BV7" i="21"/>
  <c r="CR6" i="21"/>
  <c r="DC6" i="21" s="1"/>
  <c r="DN6" i="21" s="1"/>
  <c r="H6" i="21" s="1"/>
  <c r="BR7" i="21"/>
  <c r="CC7" i="21" s="1"/>
  <c r="CN6" i="21"/>
  <c r="CY6" i="21" s="1"/>
  <c r="DJ6" i="21" s="1"/>
  <c r="D6" i="21" s="1"/>
  <c r="BS6" i="21"/>
  <c r="CD6" i="21" s="1"/>
  <c r="CO6" i="21" s="1"/>
  <c r="CZ6" i="21" s="1"/>
  <c r="DK6" i="21" s="1"/>
  <c r="CO5" i="21"/>
  <c r="CZ5" i="21" s="1"/>
  <c r="DK5" i="21" s="1"/>
  <c r="E5" i="21" s="1"/>
  <c r="BX7" i="5"/>
  <c r="CI7" i="5" s="1"/>
  <c r="CT7" i="5" s="1"/>
  <c r="CI6" i="21"/>
  <c r="BB6" i="21"/>
  <c r="AQ7" i="21" s="1"/>
  <c r="BM7" i="21" s="1"/>
  <c r="AY15" i="5"/>
  <c r="AN16" i="5" s="1"/>
  <c r="BJ16" i="5" s="1"/>
  <c r="AV8" i="5"/>
  <c r="AK9" i="5" s="1"/>
  <c r="BG9" i="5" s="1"/>
  <c r="AY7" i="21"/>
  <c r="AN8" i="21" s="1"/>
  <c r="BJ8" i="21" s="1"/>
  <c r="I6" i="5"/>
  <c r="BW7" i="21"/>
  <c r="AW8" i="5"/>
  <c r="AL9" i="5" s="1"/>
  <c r="BH9" i="5" s="1"/>
  <c r="BP6" i="21"/>
  <c r="CA6" i="21" s="1"/>
  <c r="CL6" i="21" s="1"/>
  <c r="CW5" i="21"/>
  <c r="DH5" i="21" s="1"/>
  <c r="B5" i="21" s="1"/>
  <c r="AZ8" i="5"/>
  <c r="AO9" i="5" s="1"/>
  <c r="BK8" i="5"/>
  <c r="AT6" i="21"/>
  <c r="BB14" i="5"/>
  <c r="AQ15" i="5" s="1"/>
  <c r="BM14" i="5"/>
  <c r="CX6" i="21"/>
  <c r="DI6" i="21" s="1"/>
  <c r="C6" i="21" s="1"/>
  <c r="BQ7" i="21"/>
  <c r="BD7" i="21"/>
  <c r="DE7" i="5"/>
  <c r="DP7" i="5" s="1"/>
  <c r="BX8" i="5"/>
  <c r="CI8" i="5" s="1"/>
  <c r="CT8" i="5" s="1"/>
  <c r="AO7" i="21"/>
  <c r="BK7" i="21" s="1"/>
  <c r="CG7" i="21" s="1"/>
  <c r="CR7" i="21" s="1"/>
  <c r="DG5" i="5"/>
  <c r="DR5" i="5" s="1"/>
  <c r="L5" i="5" s="1"/>
  <c r="BZ6" i="5"/>
  <c r="CK6" i="5" s="1"/>
  <c r="CV6" i="5" s="1"/>
  <c r="BU7" i="21"/>
  <c r="CF7" i="21" s="1"/>
  <c r="CQ7" i="21" s="1"/>
  <c r="DB6" i="21"/>
  <c r="DM6" i="21" s="1"/>
  <c r="G6" i="21" s="1"/>
  <c r="BW8" i="5"/>
  <c r="CH8" i="5" s="1"/>
  <c r="CS8" i="5" s="1"/>
  <c r="DD7" i="5"/>
  <c r="DO7" i="5" s="1"/>
  <c r="BV8" i="5"/>
  <c r="DC7" i="5"/>
  <c r="DN7" i="5" s="1"/>
  <c r="CX6" i="5"/>
  <c r="DI6" i="5" s="1"/>
  <c r="C6" i="5" s="1"/>
  <c r="BQ7" i="5"/>
  <c r="CB7" i="5" s="1"/>
  <c r="CM7" i="5" s="1"/>
  <c r="CZ6" i="5"/>
  <c r="DK6" i="5" s="1"/>
  <c r="E6" i="5" s="1"/>
  <c r="BS7" i="5"/>
  <c r="CD7" i="5" s="1"/>
  <c r="CO7" i="5" s="1"/>
  <c r="AT7" i="5"/>
  <c r="AI8" i="5" s="1"/>
  <c r="BE8" i="5" s="1"/>
  <c r="BU7" i="5"/>
  <c r="CF7" i="5" s="1"/>
  <c r="CQ7" i="5" s="1"/>
  <c r="DB6" i="5"/>
  <c r="DM6" i="5" s="1"/>
  <c r="G6" i="5" s="1"/>
  <c r="CY6" i="5"/>
  <c r="DJ6" i="5" s="1"/>
  <c r="D6" i="5" s="1"/>
  <c r="BR7" i="5"/>
  <c r="CC7" i="5" s="1"/>
  <c r="CN7" i="5" s="1"/>
  <c r="AV7" i="21"/>
  <c r="DG6" i="21"/>
  <c r="DR6" i="21" s="1"/>
  <c r="L6" i="21" s="1"/>
  <c r="BZ7" i="21"/>
  <c r="CK7" i="21" s="1"/>
  <c r="CV7" i="21" s="1"/>
  <c r="BA9" i="5"/>
  <c r="AP10" i="5" s="1"/>
  <c r="BL9" i="5"/>
  <c r="AL7" i="21"/>
  <c r="BH7" i="21" s="1"/>
  <c r="BD7" i="5"/>
  <c r="AP7" i="21"/>
  <c r="BL7" i="21" s="1"/>
  <c r="BY8" i="21"/>
  <c r="DF7" i="21"/>
  <c r="DQ7" i="21" s="1"/>
  <c r="K7" i="21" s="1"/>
  <c r="AR8" i="21"/>
  <c r="BN8" i="21" s="1"/>
  <c r="DF6" i="5"/>
  <c r="DQ6" i="5" s="1"/>
  <c r="K6" i="5" s="1"/>
  <c r="BY7" i="5"/>
  <c r="CJ7" i="5" s="1"/>
  <c r="CU7" i="5" s="1"/>
  <c r="AU10" i="5"/>
  <c r="BF10" i="5"/>
  <c r="AJ7" i="21"/>
  <c r="BF7" i="21" s="1"/>
  <c r="BC8" i="5"/>
  <c r="AR9" i="5" s="1"/>
  <c r="BN8" i="5"/>
  <c r="B5" i="5"/>
  <c r="BP6" i="5"/>
  <c r="CA6" i="5" s="1"/>
  <c r="E6" i="21" l="1"/>
  <c r="H7" i="5"/>
  <c r="BS7" i="21"/>
  <c r="J7" i="5"/>
  <c r="CL6" i="5"/>
  <c r="CW6" i="5" s="1"/>
  <c r="DH6" i="5" s="1"/>
  <c r="B6" i="5" s="1"/>
  <c r="BX7" i="21"/>
  <c r="CT6" i="21"/>
  <c r="CN7" i="21"/>
  <c r="CY7" i="21" s="1"/>
  <c r="DJ7" i="21" s="1"/>
  <c r="D7" i="21" s="1"/>
  <c r="DE6" i="21"/>
  <c r="DP6" i="21" s="1"/>
  <c r="J6" i="21" s="1"/>
  <c r="BR8" i="21"/>
  <c r="AW7" i="21"/>
  <c r="AL8" i="21" s="1"/>
  <c r="BH8" i="21" s="1"/>
  <c r="AV9" i="5"/>
  <c r="AK10" i="5" s="1"/>
  <c r="BG10" i="5" s="1"/>
  <c r="CH7" i="21"/>
  <c r="CG8" i="5"/>
  <c r="I7" i="5"/>
  <c r="AT8" i="5"/>
  <c r="AI9" i="5" s="1"/>
  <c r="BE9" i="5" s="1"/>
  <c r="CD7" i="21"/>
  <c r="CI7" i="2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X9" i="5"/>
  <c r="CI9" i="5" s="1"/>
  <c r="CT9" i="5" s="1"/>
  <c r="DE8" i="5"/>
  <c r="DP8" i="5" s="1"/>
  <c r="AK8" i="21"/>
  <c r="BG8" i="21" s="1"/>
  <c r="BC8" i="21"/>
  <c r="DF7" i="5"/>
  <c r="DQ7" i="5" s="1"/>
  <c r="K7" i="5" s="1"/>
  <c r="BY8" i="5"/>
  <c r="CJ8" i="5" s="1"/>
  <c r="CU8" i="5" s="1"/>
  <c r="BB15" i="5"/>
  <c r="AQ16" i="5" s="1"/>
  <c r="BM15" i="5"/>
  <c r="BR8" i="5"/>
  <c r="CC8" i="5" s="1"/>
  <c r="CN8" i="5" s="1"/>
  <c r="CY7" i="5"/>
  <c r="DJ7" i="5" s="1"/>
  <c r="D7" i="5" s="1"/>
  <c r="DB7" i="5"/>
  <c r="DM7" i="5" s="1"/>
  <c r="G7" i="5" s="1"/>
  <c r="BU8" i="5"/>
  <c r="CF8" i="5" s="1"/>
  <c r="CQ8" i="5" s="1"/>
  <c r="BZ7" i="5"/>
  <c r="CK7" i="5" s="1"/>
  <c r="CV7" i="5" s="1"/>
  <c r="DG6" i="5"/>
  <c r="DR6" i="5" s="1"/>
  <c r="L6" i="5" s="1"/>
  <c r="AI7" i="21"/>
  <c r="BE7" i="21" s="1"/>
  <c r="BQ8" i="5"/>
  <c r="CB8" i="5" s="1"/>
  <c r="CM8" i="5" s="1"/>
  <c r="CX7" i="5"/>
  <c r="DI7" i="5" s="1"/>
  <c r="C7" i="5" s="1"/>
  <c r="CJ8" i="21"/>
  <c r="CU8" i="21" s="1"/>
  <c r="BV8" i="21"/>
  <c r="DC7" i="21"/>
  <c r="DN7" i="21" s="1"/>
  <c r="H7" i="21" s="1"/>
  <c r="DG7" i="21"/>
  <c r="DR7" i="21" s="1"/>
  <c r="L7" i="21" s="1"/>
  <c r="BZ8" i="21"/>
  <c r="BW9" i="5"/>
  <c r="CH9" i="5" s="1"/>
  <c r="CS9" i="5" s="1"/>
  <c r="DD8" i="5"/>
  <c r="DO8" i="5" s="1"/>
  <c r="BS8" i="5"/>
  <c r="CD8" i="5" s="1"/>
  <c r="CO8" i="5" s="1"/>
  <c r="CZ7" i="5"/>
  <c r="DK7" i="5" s="1"/>
  <c r="E7" i="5" s="1"/>
  <c r="AZ9" i="5"/>
  <c r="AO10" i="5" s="1"/>
  <c r="BK9" i="5"/>
  <c r="AS8" i="21"/>
  <c r="BO8" i="21" s="1"/>
  <c r="AS8" i="5"/>
  <c r="BO8" i="5" s="1"/>
  <c r="AZ7" i="21"/>
  <c r="DB7" i="21"/>
  <c r="DM7" i="21" s="1"/>
  <c r="G7" i="21" s="1"/>
  <c r="BU8" i="21"/>
  <c r="CF8" i="21" s="1"/>
  <c r="CQ8" i="21" s="1"/>
  <c r="BC9" i="5"/>
  <c r="AR10" i="5" s="1"/>
  <c r="BN9" i="5"/>
  <c r="BA10" i="5"/>
  <c r="AP11" i="5" s="1"/>
  <c r="BL10" i="5"/>
  <c r="BA7" i="21"/>
  <c r="AJ11" i="5"/>
  <c r="BF11" i="5" s="1"/>
  <c r="CW6" i="21"/>
  <c r="DH6" i="21" s="1"/>
  <c r="B6" i="21" s="1"/>
  <c r="BP7" i="21"/>
  <c r="BP7" i="5"/>
  <c r="CA7" i="5" s="1"/>
  <c r="J8" i="5" l="1"/>
  <c r="AV10" i="5"/>
  <c r="AK11" i="5" s="1"/>
  <c r="BG11" i="5" s="1"/>
  <c r="CC8" i="21"/>
  <c r="CN8" i="21" s="1"/>
  <c r="CY8" i="21" s="1"/>
  <c r="DJ8" i="21" s="1"/>
  <c r="D8" i="21" s="1"/>
  <c r="CL7" i="5"/>
  <c r="CW7" i="5" s="1"/>
  <c r="DH7" i="5" s="1"/>
  <c r="B7" i="5" s="1"/>
  <c r="BQ8" i="21"/>
  <c r="CB8" i="21" s="1"/>
  <c r="CM8" i="21" s="1"/>
  <c r="CM7" i="21"/>
  <c r="CX7" i="21" s="1"/>
  <c r="DI7" i="21" s="1"/>
  <c r="C7" i="21" s="1"/>
  <c r="CT7" i="21"/>
  <c r="DE7" i="21" s="1"/>
  <c r="DP7" i="21" s="1"/>
  <c r="J7" i="21" s="1"/>
  <c r="BV9" i="5"/>
  <c r="CG9" i="5" s="1"/>
  <c r="CR8" i="5"/>
  <c r="DC8" i="5" s="1"/>
  <c r="DN8" i="5" s="1"/>
  <c r="H8" i="5" s="1"/>
  <c r="CS7" i="21"/>
  <c r="DD7" i="21" s="1"/>
  <c r="DO7" i="21" s="1"/>
  <c r="CO7" i="21"/>
  <c r="CZ7" i="21" s="1"/>
  <c r="DK7" i="21" s="1"/>
  <c r="E7" i="21" s="1"/>
  <c r="I8" i="5"/>
  <c r="BW8" i="21"/>
  <c r="AT9" i="5"/>
  <c r="AI10" i="5" s="1"/>
  <c r="BE10" i="5" s="1"/>
  <c r="BS8" i="21"/>
  <c r="CD8" i="21" s="1"/>
  <c r="BD8" i="21"/>
  <c r="AS9" i="21" s="1"/>
  <c r="BO9" i="21" s="1"/>
  <c r="AV11" i="5"/>
  <c r="AK12" i="5" s="1"/>
  <c r="BG12" i="5" s="1"/>
  <c r="BX8" i="21"/>
  <c r="CI8" i="21" s="1"/>
  <c r="AW8" i="21"/>
  <c r="AL9" i="21" s="1"/>
  <c r="BH9" i="21" s="1"/>
  <c r="AW10" i="5"/>
  <c r="AL11" i="5" s="1"/>
  <c r="BH11" i="5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BQ9" i="5"/>
  <c r="CB9" i="5" s="1"/>
  <c r="CM9" i="5" s="1"/>
  <c r="CX8" i="5"/>
  <c r="DI8" i="5" s="1"/>
  <c r="C8" i="5" s="1"/>
  <c r="BY9" i="21"/>
  <c r="DF8" i="21"/>
  <c r="DQ8" i="21" s="1"/>
  <c r="K8" i="21" s="1"/>
  <c r="BA11" i="5"/>
  <c r="BL11" i="5"/>
  <c r="AZ10" i="5"/>
  <c r="AO11" i="5" s="1"/>
  <c r="BK10" i="5"/>
  <c r="BZ8" i="5"/>
  <c r="CK8" i="5" s="1"/>
  <c r="CV8" i="5" s="1"/>
  <c r="DG7" i="5"/>
  <c r="DR7" i="5" s="1"/>
  <c r="L7" i="5" s="1"/>
  <c r="CA7" i="21"/>
  <c r="CL7" i="21" s="1"/>
  <c r="AO8" i="21"/>
  <c r="BK8" i="21" s="1"/>
  <c r="CG8" i="21" s="1"/>
  <c r="CR8" i="21" s="1"/>
  <c r="CK8" i="21"/>
  <c r="CV8" i="21" s="1"/>
  <c r="CY8" i="5"/>
  <c r="DJ8" i="5" s="1"/>
  <c r="D8" i="5" s="1"/>
  <c r="BR9" i="5"/>
  <c r="CC9" i="5" s="1"/>
  <c r="CN9" i="5" s="1"/>
  <c r="BC10" i="5"/>
  <c r="AR11" i="5" s="1"/>
  <c r="BN10" i="5"/>
  <c r="CZ8" i="5"/>
  <c r="DK8" i="5" s="1"/>
  <c r="E8" i="5" s="1"/>
  <c r="BS9" i="5"/>
  <c r="CD9" i="5" s="1"/>
  <c r="CO9" i="5" s="1"/>
  <c r="AU11" i="5"/>
  <c r="AJ12" i="5" s="1"/>
  <c r="BB8" i="21"/>
  <c r="BU9" i="21"/>
  <c r="CF9" i="21" s="1"/>
  <c r="CQ9" i="21" s="1"/>
  <c r="DB8" i="21"/>
  <c r="DM8" i="21" s="1"/>
  <c r="G8" i="21" s="1"/>
  <c r="BU9" i="5"/>
  <c r="CF9" i="5" s="1"/>
  <c r="CQ9" i="5" s="1"/>
  <c r="DB8" i="5"/>
  <c r="DM8" i="5" s="1"/>
  <c r="G8" i="5" s="1"/>
  <c r="BW10" i="5"/>
  <c r="CH10" i="5" s="1"/>
  <c r="CS10" i="5" s="1"/>
  <c r="DD9" i="5"/>
  <c r="DO9" i="5" s="1"/>
  <c r="AP8" i="21"/>
  <c r="BL8" i="21" s="1"/>
  <c r="CH8" i="21" s="1"/>
  <c r="CS8" i="21" s="1"/>
  <c r="DF8" i="5"/>
  <c r="DQ8" i="5" s="1"/>
  <c r="K8" i="5" s="1"/>
  <c r="BY9" i="5"/>
  <c r="CJ9" i="5" s="1"/>
  <c r="CU9" i="5" s="1"/>
  <c r="AR9" i="21"/>
  <c r="BN9" i="21" s="1"/>
  <c r="BD8" i="5"/>
  <c r="AS9" i="5" s="1"/>
  <c r="BB16" i="5"/>
  <c r="BM16" i="5"/>
  <c r="DE9" i="5"/>
  <c r="DP9" i="5" s="1"/>
  <c r="J9" i="5" s="1"/>
  <c r="BX10" i="5"/>
  <c r="CI10" i="5" s="1"/>
  <c r="CT10" i="5" s="1"/>
  <c r="BP8" i="5"/>
  <c r="CA8" i="5" s="1"/>
  <c r="AT10" i="5"/>
  <c r="AI11" i="5" s="1"/>
  <c r="BE11" i="5" s="1"/>
  <c r="I9" i="5" l="1"/>
  <c r="BR9" i="21"/>
  <c r="CC9" i="21" s="1"/>
  <c r="CN9" i="21" s="1"/>
  <c r="CL8" i="5"/>
  <c r="CW8" i="5" s="1"/>
  <c r="DH8" i="5" s="1"/>
  <c r="B8" i="5" s="1"/>
  <c r="BV10" i="5"/>
  <c r="CR9" i="5"/>
  <c r="DC9" i="5" s="1"/>
  <c r="DN9" i="5" s="1"/>
  <c r="H9" i="5" s="1"/>
  <c r="CT8" i="21"/>
  <c r="DE8" i="21" s="1"/>
  <c r="DP8" i="21" s="1"/>
  <c r="J8" i="21" s="1"/>
  <c r="CO8" i="21"/>
  <c r="CZ8" i="21" s="1"/>
  <c r="DK8" i="21" s="1"/>
  <c r="E8" i="21" s="1"/>
  <c r="AV12" i="5"/>
  <c r="AK13" i="5" s="1"/>
  <c r="BG13" i="5" s="1"/>
  <c r="BX9" i="21"/>
  <c r="BS9" i="21"/>
  <c r="CD9" i="21" s="1"/>
  <c r="AW11" i="5"/>
  <c r="AL12" i="5" s="1"/>
  <c r="AW12" i="5" s="1"/>
  <c r="AL13" i="5" s="1"/>
  <c r="AU9" i="21"/>
  <c r="AJ10" i="21" s="1"/>
  <c r="BF10" i="21" s="1"/>
  <c r="BE8" i="21"/>
  <c r="AT8" i="21"/>
  <c r="AI9" i="21" s="1"/>
  <c r="BE9" i="21" s="1"/>
  <c r="AZ8" i="21"/>
  <c r="AO9" i="21" s="1"/>
  <c r="BK9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9" i="21"/>
  <c r="DC8" i="21"/>
  <c r="DN8" i="21" s="1"/>
  <c r="H8" i="21" s="1"/>
  <c r="BW9" i="21"/>
  <c r="DD8" i="21"/>
  <c r="DO8" i="21" s="1"/>
  <c r="AU12" i="5"/>
  <c r="AJ13" i="5" s="1"/>
  <c r="BF12" i="5"/>
  <c r="BD9" i="5"/>
  <c r="BO9" i="5"/>
  <c r="AQ9" i="21"/>
  <c r="BM9" i="21" s="1"/>
  <c r="BP8" i="21"/>
  <c r="CW7" i="21"/>
  <c r="DH7" i="21" s="1"/>
  <c r="B7" i="21" s="1"/>
  <c r="AP12" i="5"/>
  <c r="BL12" i="5" s="1"/>
  <c r="BD9" i="21"/>
  <c r="AZ11" i="5"/>
  <c r="BK11" i="5"/>
  <c r="BC11" i="5"/>
  <c r="BN11" i="5"/>
  <c r="CJ9" i="21"/>
  <c r="CU9" i="21" s="1"/>
  <c r="CY9" i="5"/>
  <c r="DJ9" i="5" s="1"/>
  <c r="D9" i="5" s="1"/>
  <c r="BR10" i="5"/>
  <c r="CC10" i="5" s="1"/>
  <c r="CN10" i="5" s="1"/>
  <c r="BZ9" i="21"/>
  <c r="CK9" i="21" s="1"/>
  <c r="CV9" i="21" s="1"/>
  <c r="DG8" i="21"/>
  <c r="DR8" i="21" s="1"/>
  <c r="L8" i="21" s="1"/>
  <c r="BW11" i="5"/>
  <c r="CH11" i="5" s="1"/>
  <c r="CS11" i="5" s="1"/>
  <c r="DD10" i="5"/>
  <c r="DO10" i="5" s="1"/>
  <c r="I10" i="5" s="1"/>
  <c r="DE10" i="5"/>
  <c r="DP10" i="5" s="1"/>
  <c r="J10" i="5" s="1"/>
  <c r="BX11" i="5"/>
  <c r="CI11" i="5" s="1"/>
  <c r="CT11" i="5" s="1"/>
  <c r="BZ9" i="5"/>
  <c r="DG8" i="5"/>
  <c r="DR8" i="5" s="1"/>
  <c r="L8" i="5" s="1"/>
  <c r="BQ10" i="5"/>
  <c r="CB10" i="5" s="1"/>
  <c r="CM10" i="5" s="1"/>
  <c r="CX9" i="5"/>
  <c r="DI9" i="5" s="1"/>
  <c r="C9" i="5" s="1"/>
  <c r="DB9" i="21"/>
  <c r="DM9" i="21" s="1"/>
  <c r="G9" i="21" s="1"/>
  <c r="BU10" i="21"/>
  <c r="CF10" i="21" s="1"/>
  <c r="CQ10" i="21" s="1"/>
  <c r="BS10" i="5"/>
  <c r="CD10" i="5" s="1"/>
  <c r="CO10" i="5" s="1"/>
  <c r="CZ9" i="5"/>
  <c r="DK9" i="5" s="1"/>
  <c r="E9" i="5" s="1"/>
  <c r="BA8" i="21"/>
  <c r="BU10" i="5"/>
  <c r="CF10" i="5" s="1"/>
  <c r="CQ10" i="5" s="1"/>
  <c r="DB9" i="5"/>
  <c r="DM9" i="5" s="1"/>
  <c r="G9" i="5" s="1"/>
  <c r="BY10" i="5"/>
  <c r="CJ10" i="5" s="1"/>
  <c r="CU10" i="5" s="1"/>
  <c r="DF9" i="5"/>
  <c r="DQ9" i="5" s="1"/>
  <c r="K9" i="5" s="1"/>
  <c r="CX8" i="21"/>
  <c r="DI8" i="21" s="1"/>
  <c r="C8" i="21" s="1"/>
  <c r="BQ9" i="21"/>
  <c r="CB9" i="21" s="1"/>
  <c r="CM9" i="21" s="1"/>
  <c r="BP9" i="5"/>
  <c r="CA9" i="5" s="1"/>
  <c r="AT11" i="5"/>
  <c r="AI12" i="5" s="1"/>
  <c r="BE12" i="5" s="1"/>
  <c r="AV13" i="5" l="1"/>
  <c r="AK14" i="5" s="1"/>
  <c r="CI9" i="21"/>
  <c r="CT9" i="21" s="1"/>
  <c r="BH12" i="5"/>
  <c r="CL9" i="5"/>
  <c r="CW9" i="5" s="1"/>
  <c r="DH9" i="5" s="1"/>
  <c r="BV11" i="5"/>
  <c r="CR10" i="5"/>
  <c r="BS10" i="21"/>
  <c r="CD10" i="21" s="1"/>
  <c r="CO9" i="21"/>
  <c r="CZ9" i="21" s="1"/>
  <c r="DK9" i="21" s="1"/>
  <c r="E9" i="21" s="1"/>
  <c r="CA8" i="21"/>
  <c r="DC10" i="5"/>
  <c r="DN10" i="5" s="1"/>
  <c r="H10" i="5" s="1"/>
  <c r="AT9" i="21"/>
  <c r="AI10" i="21" s="1"/>
  <c r="BE10" i="21" s="1"/>
  <c r="BC10" i="21"/>
  <c r="AR11" i="21" s="1"/>
  <c r="BN11" i="21" s="1"/>
  <c r="BB9" i="21"/>
  <c r="AQ10" i="21" s="1"/>
  <c r="BM10" i="21" s="1"/>
  <c r="CK9" i="5"/>
  <c r="AY11" i="21"/>
  <c r="AN12" i="21" s="1"/>
  <c r="BJ12" i="21" s="1"/>
  <c r="BA12" i="5"/>
  <c r="AP13" i="5" s="1"/>
  <c r="BL13" i="5" s="1"/>
  <c r="AU10" i="21"/>
  <c r="AJ11" i="21" s="1"/>
  <c r="BF11" i="21" s="1"/>
  <c r="AW10" i="21"/>
  <c r="AL11" i="21" s="1"/>
  <c r="BH11" i="21" s="1"/>
  <c r="DE9" i="21"/>
  <c r="DP9" i="21" s="1"/>
  <c r="J9" i="21" s="1"/>
  <c r="BX10" i="21"/>
  <c r="DF10" i="5"/>
  <c r="DQ10" i="5" s="1"/>
  <c r="K10" i="5" s="1"/>
  <c r="BY11" i="5"/>
  <c r="CJ11" i="5" s="1"/>
  <c r="CU11" i="5" s="1"/>
  <c r="AO12" i="5"/>
  <c r="BK12" i="5" s="1"/>
  <c r="CX10" i="5"/>
  <c r="DI10" i="5" s="1"/>
  <c r="C10" i="5" s="1"/>
  <c r="BQ11" i="5"/>
  <c r="CB11" i="5" s="1"/>
  <c r="CM11" i="5" s="1"/>
  <c r="AS10" i="5"/>
  <c r="BO10" i="5" s="1"/>
  <c r="BU11" i="5"/>
  <c r="CF11" i="5" s="1"/>
  <c r="CQ11" i="5" s="1"/>
  <c r="DB10" i="5"/>
  <c r="DM10" i="5" s="1"/>
  <c r="G10" i="5" s="1"/>
  <c r="AS10" i="21"/>
  <c r="BO10" i="21" s="1"/>
  <c r="CG11" i="5"/>
  <c r="CR11" i="5" s="1"/>
  <c r="AU13" i="5"/>
  <c r="AJ14" i="5" s="1"/>
  <c r="BF13" i="5"/>
  <c r="BS11" i="5"/>
  <c r="CD11" i="5" s="1"/>
  <c r="CO11" i="5" s="1"/>
  <c r="CZ10" i="5"/>
  <c r="DK10" i="5" s="1"/>
  <c r="E10" i="5" s="1"/>
  <c r="AV10" i="21"/>
  <c r="BX12" i="5"/>
  <c r="CI12" i="5" s="1"/>
  <c r="CT12" i="5" s="1"/>
  <c r="DE11" i="5"/>
  <c r="DP11" i="5" s="1"/>
  <c r="J11" i="5" s="1"/>
  <c r="BW12" i="5"/>
  <c r="CH12" i="5" s="1"/>
  <c r="CS12" i="5" s="1"/>
  <c r="DD11" i="5"/>
  <c r="DO11" i="5" s="1"/>
  <c r="I11" i="5" s="1"/>
  <c r="CY9" i="21"/>
  <c r="DJ9" i="21" s="1"/>
  <c r="D9" i="21" s="1"/>
  <c r="BR10" i="21"/>
  <c r="CC10" i="21" s="1"/>
  <c r="CN10" i="21" s="1"/>
  <c r="DG9" i="21"/>
  <c r="DR9" i="21" s="1"/>
  <c r="L9" i="21" s="1"/>
  <c r="BZ10" i="21"/>
  <c r="BQ10" i="21"/>
  <c r="CB10" i="21" s="1"/>
  <c r="CM10" i="21" s="1"/>
  <c r="CX9" i="21"/>
  <c r="DI9" i="21" s="1"/>
  <c r="C9" i="21" s="1"/>
  <c r="BU11" i="21"/>
  <c r="CF11" i="21" s="1"/>
  <c r="CQ11" i="21" s="1"/>
  <c r="DB10" i="21"/>
  <c r="DM10" i="21" s="1"/>
  <c r="G10" i="21" s="1"/>
  <c r="BR11" i="5"/>
  <c r="CC11" i="5" s="1"/>
  <c r="CN11" i="5" s="1"/>
  <c r="CY10" i="5"/>
  <c r="DJ10" i="5" s="1"/>
  <c r="D10" i="5" s="1"/>
  <c r="AZ9" i="21"/>
  <c r="AP9" i="21"/>
  <c r="BL9" i="21" s="1"/>
  <c r="CH9" i="21" s="1"/>
  <c r="CS9" i="21" s="1"/>
  <c r="AW13" i="5"/>
  <c r="BH13" i="5"/>
  <c r="AR12" i="5"/>
  <c r="BN12" i="5" s="1"/>
  <c r="BY10" i="21"/>
  <c r="CJ10" i="21" s="1"/>
  <c r="CU10" i="21" s="1"/>
  <c r="DF9" i="21"/>
  <c r="DQ9" i="21" s="1"/>
  <c r="K9" i="21" s="1"/>
  <c r="AV14" i="5"/>
  <c r="AK15" i="5" s="1"/>
  <c r="BG14" i="5"/>
  <c r="CG9" i="21"/>
  <c r="CR9" i="21" s="1"/>
  <c r="B9" i="5"/>
  <c r="BP10" i="5"/>
  <c r="CA10" i="5" s="1"/>
  <c r="AT12" i="5"/>
  <c r="CL10" i="5" l="1"/>
  <c r="CW10" i="5" s="1"/>
  <c r="DH10" i="5" s="1"/>
  <c r="BZ10" i="5"/>
  <c r="CV9" i="5"/>
  <c r="BP9" i="21"/>
  <c r="CA9" i="21" s="1"/>
  <c r="CL9" i="21" s="1"/>
  <c r="CW9" i="21" s="1"/>
  <c r="DH9" i="21" s="1"/>
  <c r="CL8" i="21"/>
  <c r="CW8" i="21" s="1"/>
  <c r="DH8" i="21" s="1"/>
  <c r="B8" i="21" s="1"/>
  <c r="BS11" i="21"/>
  <c r="CD11" i="21" s="1"/>
  <c r="CO11" i="21" s="1"/>
  <c r="CO10" i="21"/>
  <c r="CZ10" i="21" s="1"/>
  <c r="DK10" i="21" s="1"/>
  <c r="E10" i="21" s="1"/>
  <c r="BA13" i="5"/>
  <c r="AP14" i="5" s="1"/>
  <c r="BL14" i="5" s="1"/>
  <c r="DG9" i="5"/>
  <c r="DR9" i="5" s="1"/>
  <c r="L9" i="5" s="1"/>
  <c r="AU11" i="21"/>
  <c r="AJ12" i="21" s="1"/>
  <c r="BF12" i="21" s="1"/>
  <c r="AT10" i="21"/>
  <c r="AI11" i="21" s="1"/>
  <c r="BE11" i="21" s="1"/>
  <c r="BB10" i="21"/>
  <c r="AQ11" i="21" s="1"/>
  <c r="BM11" i="21" s="1"/>
  <c r="BC12" i="5"/>
  <c r="AR13" i="5" s="1"/>
  <c r="BN13" i="5" s="1"/>
  <c r="AZ12" i="5"/>
  <c r="AO13" i="5" s="1"/>
  <c r="AY12" i="21"/>
  <c r="AN13" i="21" s="1"/>
  <c r="BJ13" i="21" s="1"/>
  <c r="CK10" i="5"/>
  <c r="BD10" i="21"/>
  <c r="AS11" i="21" s="1"/>
  <c r="BO11" i="21" s="1"/>
  <c r="BW10" i="21"/>
  <c r="DD9" i="21"/>
  <c r="DO9" i="21" s="1"/>
  <c r="BY11" i="21"/>
  <c r="CJ11" i="21" s="1"/>
  <c r="CU11" i="21" s="1"/>
  <c r="DF10" i="21"/>
  <c r="DQ10" i="21" s="1"/>
  <c r="K10" i="21" s="1"/>
  <c r="AU14" i="5"/>
  <c r="AJ15" i="5" s="1"/>
  <c r="BF14" i="5"/>
  <c r="BD10" i="5"/>
  <c r="AS11" i="5" s="1"/>
  <c r="CZ11" i="5"/>
  <c r="DK11" i="5" s="1"/>
  <c r="E11" i="5" s="1"/>
  <c r="BS12" i="5"/>
  <c r="CD12" i="5" s="1"/>
  <c r="CO12" i="5" s="1"/>
  <c r="BR12" i="5"/>
  <c r="CC12" i="5" s="1"/>
  <c r="CN12" i="5" s="1"/>
  <c r="CY11" i="5"/>
  <c r="DJ11" i="5" s="1"/>
  <c r="D11" i="5" s="1"/>
  <c r="BV12" i="5"/>
  <c r="CG12" i="5" s="1"/>
  <c r="CR12" i="5" s="1"/>
  <c r="DC11" i="5"/>
  <c r="DN11" i="5" s="1"/>
  <c r="H11" i="5" s="1"/>
  <c r="BQ11" i="21"/>
  <c r="CB11" i="21" s="1"/>
  <c r="CM11" i="21" s="1"/>
  <c r="CX10" i="21"/>
  <c r="DI10" i="21" s="1"/>
  <c r="C10" i="21" s="1"/>
  <c r="CK10" i="21"/>
  <c r="CV10" i="21" s="1"/>
  <c r="BC11" i="21"/>
  <c r="AL14" i="5"/>
  <c r="BH14" i="5" s="1"/>
  <c r="BW13" i="5"/>
  <c r="CH13" i="5" s="1"/>
  <c r="CS13" i="5" s="1"/>
  <c r="DD12" i="5"/>
  <c r="DO12" i="5" s="1"/>
  <c r="I12" i="5" s="1"/>
  <c r="AW11" i="21"/>
  <c r="CY10" i="21"/>
  <c r="DJ10" i="21" s="1"/>
  <c r="D10" i="21" s="1"/>
  <c r="BR11" i="21"/>
  <c r="BV10" i="21"/>
  <c r="DC9" i="21"/>
  <c r="DN9" i="21" s="1"/>
  <c r="H9" i="21" s="1"/>
  <c r="BA9" i="21"/>
  <c r="DF11" i="5"/>
  <c r="DQ11" i="5" s="1"/>
  <c r="K11" i="5" s="1"/>
  <c r="BY12" i="5"/>
  <c r="CJ12" i="5" s="1"/>
  <c r="CU12" i="5" s="1"/>
  <c r="BX13" i="5"/>
  <c r="CI13" i="5" s="1"/>
  <c r="CT13" i="5" s="1"/>
  <c r="DE12" i="5"/>
  <c r="DP12" i="5" s="1"/>
  <c r="J12" i="5" s="1"/>
  <c r="BU12" i="21"/>
  <c r="CF12" i="21" s="1"/>
  <c r="CQ12" i="21" s="1"/>
  <c r="DB11" i="21"/>
  <c r="DM11" i="21" s="1"/>
  <c r="G11" i="21" s="1"/>
  <c r="AV15" i="5"/>
  <c r="BG15" i="5"/>
  <c r="AK11" i="21"/>
  <c r="BG11" i="21" s="1"/>
  <c r="CI10" i="21"/>
  <c r="CT10" i="21" s="1"/>
  <c r="BQ12" i="5"/>
  <c r="CB12" i="5" s="1"/>
  <c r="CM12" i="5" s="1"/>
  <c r="CX11" i="5"/>
  <c r="DI11" i="5" s="1"/>
  <c r="C11" i="5" s="1"/>
  <c r="AZ13" i="5"/>
  <c r="BK13" i="5"/>
  <c r="AO10" i="21"/>
  <c r="BK10" i="21" s="1"/>
  <c r="DB11" i="5"/>
  <c r="DM11" i="5" s="1"/>
  <c r="G11" i="5" s="1"/>
  <c r="BU12" i="5"/>
  <c r="CF12" i="5" s="1"/>
  <c r="CQ12" i="5" s="1"/>
  <c r="B10" i="5"/>
  <c r="BP11" i="5"/>
  <c r="CA11" i="5" s="1"/>
  <c r="AI13" i="5"/>
  <c r="BE13" i="5" s="1"/>
  <c r="BP10" i="21" l="1"/>
  <c r="CA10" i="21" s="1"/>
  <c r="CL10" i="21" s="1"/>
  <c r="B9" i="21"/>
  <c r="CL11" i="5"/>
  <c r="CW11" i="5" s="1"/>
  <c r="DH11" i="5" s="1"/>
  <c r="BZ11" i="5"/>
  <c r="CV10" i="5"/>
  <c r="DG10" i="5" s="1"/>
  <c r="DR10" i="5" s="1"/>
  <c r="L10" i="5" s="1"/>
  <c r="BC13" i="5"/>
  <c r="AR14" i="5" s="1"/>
  <c r="BN14" i="5" s="1"/>
  <c r="AT11" i="21"/>
  <c r="AI12" i="21" s="1"/>
  <c r="BE12" i="21" s="1"/>
  <c r="BD11" i="21"/>
  <c r="AS12" i="21" s="1"/>
  <c r="BO12" i="21" s="1"/>
  <c r="BA14" i="5"/>
  <c r="AP15" i="5" s="1"/>
  <c r="BL15" i="5" s="1"/>
  <c r="AU12" i="21"/>
  <c r="AJ13" i="21" s="1"/>
  <c r="BF13" i="21" s="1"/>
  <c r="AW14" i="5"/>
  <c r="AL15" i="5" s="1"/>
  <c r="BH15" i="5" s="1"/>
  <c r="AV11" i="21"/>
  <c r="AK12" i="21" s="1"/>
  <c r="BG12" i="21" s="1"/>
  <c r="BX14" i="5"/>
  <c r="CI14" i="5" s="1"/>
  <c r="CT14" i="5" s="1"/>
  <c r="DE13" i="5"/>
  <c r="DP13" i="5" s="1"/>
  <c r="J13" i="5" s="1"/>
  <c r="CW10" i="21"/>
  <c r="DH10" i="21" s="1"/>
  <c r="B10" i="21" s="1"/>
  <c r="BP11" i="21"/>
  <c r="CA11" i="21" s="1"/>
  <c r="CL11" i="21" s="1"/>
  <c r="CZ12" i="5"/>
  <c r="DK12" i="5" s="1"/>
  <c r="E12" i="5" s="1"/>
  <c r="BS13" i="5"/>
  <c r="CD13" i="5" s="1"/>
  <c r="CO13" i="5" s="1"/>
  <c r="BD11" i="5"/>
  <c r="AS12" i="5" s="1"/>
  <c r="BO11" i="5"/>
  <c r="CK11" i="5" s="1"/>
  <c r="CV11" i="5" s="1"/>
  <c r="DC12" i="5"/>
  <c r="DN12" i="5" s="1"/>
  <c r="H12" i="5" s="1"/>
  <c r="BV13" i="5"/>
  <c r="CG13" i="5" s="1"/>
  <c r="CR13" i="5" s="1"/>
  <c r="DE10" i="21"/>
  <c r="DP10" i="21" s="1"/>
  <c r="J10" i="21" s="1"/>
  <c r="BX11" i="21"/>
  <c r="CI11" i="21" s="1"/>
  <c r="CT11" i="21" s="1"/>
  <c r="AY13" i="21"/>
  <c r="BB11" i="21"/>
  <c r="CG10" i="21"/>
  <c r="CR10" i="21" s="1"/>
  <c r="AU15" i="5"/>
  <c r="BF15" i="5"/>
  <c r="AL12" i="21"/>
  <c r="BH12" i="21" s="1"/>
  <c r="AZ10" i="21"/>
  <c r="BW14" i="5"/>
  <c r="CH14" i="5" s="1"/>
  <c r="CS14" i="5" s="1"/>
  <c r="DD13" i="5"/>
  <c r="DO13" i="5" s="1"/>
  <c r="I13" i="5" s="1"/>
  <c r="CZ11" i="21"/>
  <c r="DK11" i="21" s="1"/>
  <c r="E11" i="21" s="1"/>
  <c r="BS12" i="21"/>
  <c r="BY12" i="21"/>
  <c r="DF11" i="21"/>
  <c r="DQ11" i="21" s="1"/>
  <c r="K11" i="21" s="1"/>
  <c r="AR12" i="21"/>
  <c r="BN12" i="21" s="1"/>
  <c r="CC11" i="21"/>
  <c r="CN11" i="21" s="1"/>
  <c r="BQ12" i="21"/>
  <c r="CB12" i="21" s="1"/>
  <c r="CM12" i="21" s="1"/>
  <c r="CX11" i="21"/>
  <c r="DI11" i="21" s="1"/>
  <c r="C11" i="21" s="1"/>
  <c r="DB12" i="21"/>
  <c r="DM12" i="21" s="1"/>
  <c r="G12" i="21" s="1"/>
  <c r="BU13" i="21"/>
  <c r="CF13" i="21" s="1"/>
  <c r="CQ13" i="21" s="1"/>
  <c r="BR13" i="5"/>
  <c r="CC13" i="5" s="1"/>
  <c r="CN13" i="5" s="1"/>
  <c r="CY12" i="5"/>
  <c r="DJ12" i="5" s="1"/>
  <c r="D12" i="5" s="1"/>
  <c r="AO14" i="5"/>
  <c r="BK14" i="5" s="1"/>
  <c r="BY13" i="5"/>
  <c r="CJ13" i="5" s="1"/>
  <c r="CU13" i="5" s="1"/>
  <c r="DF12" i="5"/>
  <c r="DQ12" i="5" s="1"/>
  <c r="K12" i="5" s="1"/>
  <c r="BQ13" i="5"/>
  <c r="CB13" i="5" s="1"/>
  <c r="CM13" i="5" s="1"/>
  <c r="CX12" i="5"/>
  <c r="DI12" i="5" s="1"/>
  <c r="C12" i="5" s="1"/>
  <c r="BZ11" i="21"/>
  <c r="CK11" i="21" s="1"/>
  <c r="CV11" i="21" s="1"/>
  <c r="DG10" i="21"/>
  <c r="DR10" i="21" s="1"/>
  <c r="L10" i="21" s="1"/>
  <c r="AP10" i="21"/>
  <c r="BL10" i="21" s="1"/>
  <c r="CH10" i="21" s="1"/>
  <c r="CS10" i="21" s="1"/>
  <c r="AK16" i="5"/>
  <c r="BG16" i="5" s="1"/>
  <c r="DB12" i="5"/>
  <c r="DM12" i="5" s="1"/>
  <c r="G12" i="5" s="1"/>
  <c r="BU13" i="5"/>
  <c r="CF13" i="5" s="1"/>
  <c r="CQ13" i="5" s="1"/>
  <c r="B11" i="5"/>
  <c r="BP12" i="5"/>
  <c r="CA12" i="5" s="1"/>
  <c r="AT13" i="5"/>
  <c r="AI14" i="5" s="1"/>
  <c r="BE14" i="5" s="1"/>
  <c r="BC14" i="5" l="1"/>
  <c r="AR15" i="5" s="1"/>
  <c r="AW15" i="5"/>
  <c r="AV16" i="5"/>
  <c r="CL12" i="5"/>
  <c r="CW12" i="5" s="1"/>
  <c r="DH12" i="5" s="1"/>
  <c r="BA15" i="5"/>
  <c r="AP16" i="5" s="1"/>
  <c r="BL16" i="5" s="1"/>
  <c r="AU13" i="21"/>
  <c r="CD12" i="21"/>
  <c r="AZ14" i="5"/>
  <c r="AO15" i="5" s="1"/>
  <c r="BK15" i="5" s="1"/>
  <c r="AV12" i="21"/>
  <c r="AK13" i="21" s="1"/>
  <c r="BG13" i="21" s="1"/>
  <c r="AW12" i="21"/>
  <c r="AL13" i="21" s="1"/>
  <c r="BH13" i="21" s="1"/>
  <c r="BZ12" i="5"/>
  <c r="DG11" i="5"/>
  <c r="DR11" i="5" s="1"/>
  <c r="L11" i="5" s="1"/>
  <c r="DD10" i="21"/>
  <c r="DO10" i="21" s="1"/>
  <c r="BW11" i="21"/>
  <c r="CX12" i="21"/>
  <c r="DI12" i="21" s="1"/>
  <c r="C12" i="21" s="1"/>
  <c r="BQ13" i="21"/>
  <c r="CB13" i="21" s="1"/>
  <c r="CM13" i="21" s="1"/>
  <c r="AN14" i="21"/>
  <c r="BJ14" i="21" s="1"/>
  <c r="DC13" i="5"/>
  <c r="DN13" i="5" s="1"/>
  <c r="H13" i="5" s="1"/>
  <c r="BV14" i="5"/>
  <c r="CG14" i="5" s="1"/>
  <c r="CR14" i="5" s="1"/>
  <c r="BS14" i="5"/>
  <c r="CD14" i="5" s="1"/>
  <c r="CO14" i="5" s="1"/>
  <c r="CZ13" i="5"/>
  <c r="DK13" i="5" s="1"/>
  <c r="E13" i="5" s="1"/>
  <c r="AJ14" i="21"/>
  <c r="BF14" i="21" s="1"/>
  <c r="AL16" i="5"/>
  <c r="BH16" i="5" s="1"/>
  <c r="AO11" i="21"/>
  <c r="BK11" i="21" s="1"/>
  <c r="DG11" i="21"/>
  <c r="DR11" i="21" s="1"/>
  <c r="L11" i="21" s="1"/>
  <c r="BZ12" i="21"/>
  <c r="CK12" i="21" s="1"/>
  <c r="CV12" i="21" s="1"/>
  <c r="BC12" i="21"/>
  <c r="CJ12" i="21"/>
  <c r="CU12" i="21" s="1"/>
  <c r="CW11" i="21"/>
  <c r="DH11" i="21" s="1"/>
  <c r="B11" i="21" s="1"/>
  <c r="BP12" i="21"/>
  <c r="CA12" i="21" s="1"/>
  <c r="CL12" i="21" s="1"/>
  <c r="BR12" i="21"/>
  <c r="CC12" i="21" s="1"/>
  <c r="CN12" i="21" s="1"/>
  <c r="CY11" i="21"/>
  <c r="DJ11" i="21" s="1"/>
  <c r="D11" i="21" s="1"/>
  <c r="BD12" i="5"/>
  <c r="AS13" i="5" s="1"/>
  <c r="BO12" i="5"/>
  <c r="BD12" i="21"/>
  <c r="DF13" i="5"/>
  <c r="DQ13" i="5" s="1"/>
  <c r="K13" i="5" s="1"/>
  <c r="BY14" i="5"/>
  <c r="CJ14" i="5" s="1"/>
  <c r="CU14" i="5" s="1"/>
  <c r="DC10" i="21"/>
  <c r="DN10" i="21" s="1"/>
  <c r="H10" i="21" s="1"/>
  <c r="BV11" i="21"/>
  <c r="BX12" i="21"/>
  <c r="DE11" i="21"/>
  <c r="DP11" i="21" s="1"/>
  <c r="J11" i="21" s="1"/>
  <c r="BA10" i="21"/>
  <c r="BC15" i="5"/>
  <c r="AR16" i="5" s="1"/>
  <c r="BN15" i="5"/>
  <c r="BR14" i="5"/>
  <c r="CC14" i="5" s="1"/>
  <c r="CN14" i="5" s="1"/>
  <c r="CY13" i="5"/>
  <c r="DJ13" i="5" s="1"/>
  <c r="D13" i="5" s="1"/>
  <c r="BX15" i="5"/>
  <c r="CI15" i="5" s="1"/>
  <c r="CT15" i="5" s="1"/>
  <c r="DE14" i="5"/>
  <c r="DP14" i="5" s="1"/>
  <c r="J14" i="5" s="1"/>
  <c r="BW15" i="5"/>
  <c r="CH15" i="5" s="1"/>
  <c r="CS15" i="5" s="1"/>
  <c r="DD14" i="5"/>
  <c r="DO14" i="5" s="1"/>
  <c r="I14" i="5" s="1"/>
  <c r="BQ14" i="5"/>
  <c r="CB14" i="5" s="1"/>
  <c r="CM14" i="5" s="1"/>
  <c r="CX13" i="5"/>
  <c r="DI13" i="5" s="1"/>
  <c r="C13" i="5" s="1"/>
  <c r="AJ16" i="5"/>
  <c r="BF16" i="5" s="1"/>
  <c r="BU14" i="5"/>
  <c r="CF14" i="5" s="1"/>
  <c r="CQ14" i="5" s="1"/>
  <c r="DB13" i="5"/>
  <c r="DM13" i="5" s="1"/>
  <c r="G13" i="5" s="1"/>
  <c r="BU14" i="21"/>
  <c r="DB13" i="21"/>
  <c r="DM13" i="21" s="1"/>
  <c r="G13" i="21" s="1"/>
  <c r="AT12" i="21"/>
  <c r="AQ12" i="21"/>
  <c r="BM12" i="21" s="1"/>
  <c r="B12" i="5"/>
  <c r="BP13" i="5"/>
  <c r="CA13" i="5" s="1"/>
  <c r="CL13" i="5" s="1"/>
  <c r="AT14" i="5"/>
  <c r="AI15" i="5" s="1"/>
  <c r="BE15" i="5" s="1"/>
  <c r="BS13" i="21" l="1"/>
  <c r="CO12" i="21"/>
  <c r="BA16" i="5"/>
  <c r="AW16" i="5"/>
  <c r="AZ15" i="5"/>
  <c r="AO16" i="5" s="1"/>
  <c r="BK16" i="5" s="1"/>
  <c r="CZ12" i="21"/>
  <c r="DK12" i="21" s="1"/>
  <c r="E12" i="21" s="1"/>
  <c r="CG11" i="21"/>
  <c r="CR11" i="21" s="1"/>
  <c r="AY14" i="21"/>
  <c r="CF14" i="21"/>
  <c r="AZ11" i="21"/>
  <c r="AO12" i="21" s="1"/>
  <c r="BK12" i="21" s="1"/>
  <c r="AV13" i="21"/>
  <c r="AK14" i="21" s="1"/>
  <c r="BG14" i="21" s="1"/>
  <c r="AW13" i="21"/>
  <c r="AL14" i="21" s="1"/>
  <c r="BH14" i="21" s="1"/>
  <c r="CD13" i="21"/>
  <c r="CI12" i="21"/>
  <c r="BB12" i="21"/>
  <c r="AQ13" i="21" s="1"/>
  <c r="BM13" i="21" s="1"/>
  <c r="AU14" i="21"/>
  <c r="AJ15" i="21" s="1"/>
  <c r="BD13" i="5"/>
  <c r="AS14" i="5" s="1"/>
  <c r="BO13" i="5"/>
  <c r="CZ14" i="5"/>
  <c r="DK14" i="5" s="1"/>
  <c r="E14" i="5" s="1"/>
  <c r="BS15" i="5"/>
  <c r="CD15" i="5" s="1"/>
  <c r="CO15" i="5" s="1"/>
  <c r="BP13" i="21"/>
  <c r="CW12" i="21"/>
  <c r="DH12" i="21" s="1"/>
  <c r="B12" i="21" s="1"/>
  <c r="AN15" i="21"/>
  <c r="BJ15" i="21" s="1"/>
  <c r="BZ13" i="21"/>
  <c r="DG12" i="21"/>
  <c r="DR12" i="21" s="1"/>
  <c r="L12" i="21" s="1"/>
  <c r="BQ14" i="21"/>
  <c r="CB14" i="21" s="1"/>
  <c r="CM14" i="21" s="1"/>
  <c r="CX13" i="21"/>
  <c r="DI13" i="21" s="1"/>
  <c r="C13" i="21" s="1"/>
  <c r="CY14" i="5"/>
  <c r="DJ14" i="5" s="1"/>
  <c r="D14" i="5" s="1"/>
  <c r="BR15" i="5"/>
  <c r="CC15" i="5" s="1"/>
  <c r="CN15" i="5" s="1"/>
  <c r="BU15" i="5"/>
  <c r="CF15" i="5" s="1"/>
  <c r="CQ15" i="5" s="1"/>
  <c r="DB14" i="5"/>
  <c r="DM14" i="5" s="1"/>
  <c r="G14" i="5" s="1"/>
  <c r="AU16" i="5"/>
  <c r="BQ15" i="5"/>
  <c r="CB15" i="5" s="1"/>
  <c r="CM15" i="5" s="1"/>
  <c r="CX14" i="5"/>
  <c r="DI14" i="5" s="1"/>
  <c r="C14" i="5" s="1"/>
  <c r="AP11" i="21"/>
  <c r="BL11" i="21" s="1"/>
  <c r="CH11" i="21" s="1"/>
  <c r="CS11" i="21" s="1"/>
  <c r="AZ16" i="5"/>
  <c r="DE15" i="5"/>
  <c r="DP15" i="5" s="1"/>
  <c r="J15" i="5" s="1"/>
  <c r="BX16" i="5"/>
  <c r="CI16" i="5" s="1"/>
  <c r="CT16" i="5" s="1"/>
  <c r="BR13" i="21"/>
  <c r="CC13" i="21" s="1"/>
  <c r="CN13" i="21" s="1"/>
  <c r="CY12" i="21"/>
  <c r="DJ12" i="21" s="1"/>
  <c r="D12" i="21" s="1"/>
  <c r="DF12" i="21"/>
  <c r="DQ12" i="21" s="1"/>
  <c r="K12" i="21" s="1"/>
  <c r="BY13" i="21"/>
  <c r="BV12" i="21"/>
  <c r="DC11" i="21"/>
  <c r="DN11" i="21" s="1"/>
  <c r="H11" i="21" s="1"/>
  <c r="BY15" i="5"/>
  <c r="CJ15" i="5" s="1"/>
  <c r="CU15" i="5" s="1"/>
  <c r="DF14" i="5"/>
  <c r="DQ14" i="5" s="1"/>
  <c r="K14" i="5" s="1"/>
  <c r="AR13" i="21"/>
  <c r="BN13" i="21" s="1"/>
  <c r="BC16" i="5"/>
  <c r="BN16" i="5"/>
  <c r="BV15" i="5"/>
  <c r="CG15" i="5" s="1"/>
  <c r="CR15" i="5" s="1"/>
  <c r="DC14" i="5"/>
  <c r="DN14" i="5" s="1"/>
  <c r="H14" i="5" s="1"/>
  <c r="DD15" i="5"/>
  <c r="DO15" i="5" s="1"/>
  <c r="I15" i="5" s="1"/>
  <c r="BW16" i="5"/>
  <c r="CH16" i="5" s="1"/>
  <c r="CS16" i="5" s="1"/>
  <c r="AI13" i="21"/>
  <c r="BE13" i="21" s="1"/>
  <c r="AS13" i="21"/>
  <c r="BO13" i="21" s="1"/>
  <c r="CK12" i="5"/>
  <c r="CV12" i="5" s="1"/>
  <c r="CW13" i="5"/>
  <c r="BP14" i="5"/>
  <c r="CA14" i="5" s="1"/>
  <c r="AT15" i="5"/>
  <c r="AI16" i="5" s="1"/>
  <c r="BE16" i="5" s="1"/>
  <c r="BP15" i="5" l="1"/>
  <c r="CA15" i="5" s="1"/>
  <c r="CL15" i="5" s="1"/>
  <c r="CL14" i="5"/>
  <c r="BX13" i="21"/>
  <c r="CT12" i="21"/>
  <c r="CQ14" i="21"/>
  <c r="DB14" i="21" s="1"/>
  <c r="DM14" i="21" s="1"/>
  <c r="G14" i="21" s="1"/>
  <c r="BS14" i="21"/>
  <c r="CD14" i="21" s="1"/>
  <c r="CO13" i="21"/>
  <c r="CG12" i="21"/>
  <c r="BU15" i="21"/>
  <c r="CZ13" i="21"/>
  <c r="DK13" i="21" s="1"/>
  <c r="E13" i="21" s="1"/>
  <c r="DE12" i="21"/>
  <c r="DP12" i="21" s="1"/>
  <c r="J12" i="21" s="1"/>
  <c r="AV14" i="21"/>
  <c r="AK15" i="21" s="1"/>
  <c r="BG15" i="21" s="1"/>
  <c r="CJ13" i="21"/>
  <c r="BF15" i="21"/>
  <c r="AU15" i="21"/>
  <c r="AJ16" i="21" s="1"/>
  <c r="BF16" i="21" s="1"/>
  <c r="BD13" i="21"/>
  <c r="AS14" i="21" s="1"/>
  <c r="BO14" i="21" s="1"/>
  <c r="BB13" i="21"/>
  <c r="AQ14" i="21" s="1"/>
  <c r="BM14" i="21" s="1"/>
  <c r="AT13" i="21"/>
  <c r="AI14" i="21" s="1"/>
  <c r="BE14" i="21" s="1"/>
  <c r="AY15" i="21"/>
  <c r="AN16" i="21" s="1"/>
  <c r="BJ16" i="21" s="1"/>
  <c r="AW14" i="21"/>
  <c r="AL15" i="21" s="1"/>
  <c r="BH15" i="21" s="1"/>
  <c r="CK13" i="21"/>
  <c r="BW12" i="21"/>
  <c r="DD11" i="21"/>
  <c r="DO11" i="21" s="1"/>
  <c r="BA11" i="21"/>
  <c r="DG12" i="5"/>
  <c r="DR12" i="5" s="1"/>
  <c r="L12" i="5" s="1"/>
  <c r="BZ13" i="5"/>
  <c r="CK13" i="5" s="1"/>
  <c r="CV13" i="5" s="1"/>
  <c r="CA13" i="21"/>
  <c r="CL13" i="21" s="1"/>
  <c r="BW17" i="5"/>
  <c r="CH17" i="5" s="1"/>
  <c r="CS17" i="5" s="1"/>
  <c r="DD16" i="5"/>
  <c r="DO16" i="5" s="1"/>
  <c r="I16" i="5" s="1"/>
  <c r="CZ15" i="5"/>
  <c r="DK15" i="5" s="1"/>
  <c r="E15" i="5" s="1"/>
  <c r="BS16" i="5"/>
  <c r="CD16" i="5" s="1"/>
  <c r="CO16" i="5" s="1"/>
  <c r="CI13" i="21"/>
  <c r="CT13" i="21" s="1"/>
  <c r="CX15" i="5"/>
  <c r="DI15" i="5" s="1"/>
  <c r="C15" i="5" s="1"/>
  <c r="BQ16" i="5"/>
  <c r="CB16" i="5" s="1"/>
  <c r="CM16" i="5" s="1"/>
  <c r="CY13" i="21"/>
  <c r="DJ13" i="21" s="1"/>
  <c r="D13" i="21" s="1"/>
  <c r="BR14" i="21"/>
  <c r="CC14" i="21" s="1"/>
  <c r="CN14" i="21" s="1"/>
  <c r="DB15" i="5"/>
  <c r="DM15" i="5" s="1"/>
  <c r="G15" i="5" s="1"/>
  <c r="BU16" i="5"/>
  <c r="CF16" i="5" s="1"/>
  <c r="CQ16" i="5" s="1"/>
  <c r="BV16" i="5"/>
  <c r="CG16" i="5" s="1"/>
  <c r="CR16" i="5" s="1"/>
  <c r="DC15" i="5"/>
  <c r="DN15" i="5" s="1"/>
  <c r="H15" i="5" s="1"/>
  <c r="BC13" i="21"/>
  <c r="CY15" i="5"/>
  <c r="DJ15" i="5" s="1"/>
  <c r="D15" i="5" s="1"/>
  <c r="BR16" i="5"/>
  <c r="CC16" i="5" s="1"/>
  <c r="CN16" i="5" s="1"/>
  <c r="BD14" i="5"/>
  <c r="AS15" i="5" s="1"/>
  <c r="BO14" i="5"/>
  <c r="AZ12" i="21"/>
  <c r="CF15" i="21"/>
  <c r="CQ15" i="21" s="1"/>
  <c r="BY16" i="5"/>
  <c r="CJ16" i="5" s="1"/>
  <c r="CU16" i="5" s="1"/>
  <c r="DF15" i="5"/>
  <c r="DQ15" i="5" s="1"/>
  <c r="K15" i="5" s="1"/>
  <c r="BX17" i="5"/>
  <c r="CI17" i="5" s="1"/>
  <c r="CT17" i="5" s="1"/>
  <c r="DE16" i="5"/>
  <c r="DP16" i="5" s="1"/>
  <c r="J16" i="5" s="1"/>
  <c r="CX14" i="21"/>
  <c r="DI14" i="21" s="1"/>
  <c r="C14" i="21" s="1"/>
  <c r="BQ15" i="21"/>
  <c r="DH13" i="5"/>
  <c r="B13" i="5" s="1"/>
  <c r="CW15" i="5"/>
  <c r="DH15" i="5" s="1"/>
  <c r="CW14" i="5"/>
  <c r="AT16" i="5"/>
  <c r="BP16" i="5"/>
  <c r="CA16" i="5" s="1"/>
  <c r="CL16" i="5" s="1"/>
  <c r="BZ14" i="21" l="1"/>
  <c r="CV13" i="21"/>
  <c r="BY14" i="21"/>
  <c r="CU13" i="21"/>
  <c r="CR12" i="21"/>
  <c r="DC12" i="21" s="1"/>
  <c r="DN12" i="21" s="1"/>
  <c r="H12" i="21" s="1"/>
  <c r="CO14" i="21"/>
  <c r="CZ14" i="21" s="1"/>
  <c r="DK14" i="21" s="1"/>
  <c r="E14" i="21" s="1"/>
  <c r="BV13" i="21"/>
  <c r="DF13" i="21"/>
  <c r="DQ13" i="21" s="1"/>
  <c r="K13" i="21" s="1"/>
  <c r="BS15" i="21"/>
  <c r="CD15" i="21" s="1"/>
  <c r="CO15" i="21" s="1"/>
  <c r="CB15" i="21"/>
  <c r="CM15" i="21" s="1"/>
  <c r="CX15" i="21" s="1"/>
  <c r="DI15" i="21" s="1"/>
  <c r="C15" i="21" s="1"/>
  <c r="AW15" i="21"/>
  <c r="AL16" i="21" s="1"/>
  <c r="BH16" i="21" s="1"/>
  <c r="AV15" i="21"/>
  <c r="AK16" i="21" s="1"/>
  <c r="BG16" i="21" s="1"/>
  <c r="AU16" i="21"/>
  <c r="DG13" i="21"/>
  <c r="DR13" i="21" s="1"/>
  <c r="L13" i="21" s="1"/>
  <c r="AT14" i="21"/>
  <c r="AI15" i="21" s="1"/>
  <c r="BE15" i="21" s="1"/>
  <c r="BB14" i="21"/>
  <c r="AQ15" i="21" s="1"/>
  <c r="BM15" i="21" s="1"/>
  <c r="CK14" i="21"/>
  <c r="BD14" i="21"/>
  <c r="AS15" i="21" s="1"/>
  <c r="BO15" i="21" s="1"/>
  <c r="BV17" i="5"/>
  <c r="CG17" i="5" s="1"/>
  <c r="CR17" i="5" s="1"/>
  <c r="DC16" i="5"/>
  <c r="DN16" i="5" s="1"/>
  <c r="H16" i="5" s="1"/>
  <c r="BU16" i="21"/>
  <c r="CF16" i="21" s="1"/>
  <c r="CQ16" i="21" s="1"/>
  <c r="DB15" i="21"/>
  <c r="DM15" i="21" s="1"/>
  <c r="G15" i="21" s="1"/>
  <c r="BR15" i="21"/>
  <c r="CC15" i="21" s="1"/>
  <c r="CN15" i="21" s="1"/>
  <c r="CY14" i="21"/>
  <c r="DJ14" i="21" s="1"/>
  <c r="D14" i="21" s="1"/>
  <c r="BU17" i="5"/>
  <c r="CF17" i="5" s="1"/>
  <c r="CQ17" i="5" s="1"/>
  <c r="DB16" i="5"/>
  <c r="DM16" i="5" s="1"/>
  <c r="G16" i="5" s="1"/>
  <c r="BW18" i="5"/>
  <c r="CH18" i="5" s="1"/>
  <c r="CS18" i="5" s="1"/>
  <c r="DD17" i="5"/>
  <c r="DO17" i="5" s="1"/>
  <c r="I17" i="5" s="1"/>
  <c r="AO13" i="21"/>
  <c r="BK13" i="21" s="1"/>
  <c r="BZ14" i="5"/>
  <c r="CK14" i="5" s="1"/>
  <c r="CV14" i="5" s="1"/>
  <c r="DG13" i="5"/>
  <c r="DR13" i="5" s="1"/>
  <c r="L13" i="5" s="1"/>
  <c r="BD15" i="5"/>
  <c r="AS16" i="5" s="1"/>
  <c r="BO15" i="5"/>
  <c r="BX14" i="21"/>
  <c r="CI14" i="21" s="1"/>
  <c r="CT14" i="21" s="1"/>
  <c r="DE13" i="21"/>
  <c r="DP13" i="21" s="1"/>
  <c r="J13" i="21" s="1"/>
  <c r="AP12" i="21"/>
  <c r="BL12" i="21" s="1"/>
  <c r="CH12" i="21" s="1"/>
  <c r="CS12" i="21" s="1"/>
  <c r="CW13" i="21"/>
  <c r="DH13" i="21" s="1"/>
  <c r="B13" i="21" s="1"/>
  <c r="BP14" i="21"/>
  <c r="CA14" i="21" s="1"/>
  <c r="CL14" i="21" s="1"/>
  <c r="DE17" i="5"/>
  <c r="DP17" i="5" s="1"/>
  <c r="J17" i="5" s="1"/>
  <c r="BX18" i="5"/>
  <c r="CI18" i="5" s="1"/>
  <c r="CT18" i="5" s="1"/>
  <c r="CX16" i="5"/>
  <c r="DI16" i="5" s="1"/>
  <c r="C16" i="5" s="1"/>
  <c r="BQ17" i="5"/>
  <c r="CB17" i="5" s="1"/>
  <c r="CM17" i="5" s="1"/>
  <c r="AY16" i="21"/>
  <c r="BR17" i="5"/>
  <c r="CC17" i="5" s="1"/>
  <c r="CN17" i="5" s="1"/>
  <c r="CY16" i="5"/>
  <c r="DJ16" i="5" s="1"/>
  <c r="D16" i="5" s="1"/>
  <c r="BS17" i="5"/>
  <c r="CD17" i="5" s="1"/>
  <c r="CO17" i="5" s="1"/>
  <c r="CZ16" i="5"/>
  <c r="DK16" i="5" s="1"/>
  <c r="E16" i="5" s="1"/>
  <c r="AR14" i="21"/>
  <c r="BN14" i="21" s="1"/>
  <c r="CJ14" i="21" s="1"/>
  <c r="CU14" i="21" s="1"/>
  <c r="BY17" i="5"/>
  <c r="CJ17" i="5" s="1"/>
  <c r="CU17" i="5" s="1"/>
  <c r="DF16" i="5"/>
  <c r="DQ16" i="5" s="1"/>
  <c r="K16" i="5" s="1"/>
  <c r="DH14" i="5"/>
  <c r="B14" i="5" s="1"/>
  <c r="B15" i="5" s="1"/>
  <c r="CW16" i="5"/>
  <c r="BP17" i="5"/>
  <c r="CA17" i="5" s="1"/>
  <c r="CL17" i="5" s="1"/>
  <c r="CG13" i="21" l="1"/>
  <c r="CR13" i="21" s="1"/>
  <c r="BQ16" i="21"/>
  <c r="CB16" i="21" s="1"/>
  <c r="CM16" i="21" s="1"/>
  <c r="CV14" i="21"/>
  <c r="DG14" i="21" s="1"/>
  <c r="DR14" i="21" s="1"/>
  <c r="L14" i="21" s="1"/>
  <c r="BZ15" i="21"/>
  <c r="CK15" i="21" s="1"/>
  <c r="CV15" i="21" s="1"/>
  <c r="BB15" i="21"/>
  <c r="AV16" i="21"/>
  <c r="BD15" i="21"/>
  <c r="AS16" i="21" s="1"/>
  <c r="BA12" i="21"/>
  <c r="AP13" i="21" s="1"/>
  <c r="BL13" i="21" s="1"/>
  <c r="AZ13" i="21"/>
  <c r="AO14" i="21" s="1"/>
  <c r="BK14" i="21" s="1"/>
  <c r="BC14" i="21"/>
  <c r="AR15" i="21" s="1"/>
  <c r="BN15" i="21" s="1"/>
  <c r="AW16" i="21"/>
  <c r="DD12" i="21"/>
  <c r="DO12" i="21" s="1"/>
  <c r="BW13" i="21"/>
  <c r="BV14" i="21"/>
  <c r="DC13" i="21"/>
  <c r="DN13" i="21" s="1"/>
  <c r="H13" i="21" s="1"/>
  <c r="BU18" i="5"/>
  <c r="CF18" i="5" s="1"/>
  <c r="CQ18" i="5" s="1"/>
  <c r="DB17" i="5"/>
  <c r="DM17" i="5" s="1"/>
  <c r="G17" i="5" s="1"/>
  <c r="CZ17" i="5"/>
  <c r="DK17" i="5" s="1"/>
  <c r="E17" i="5" s="1"/>
  <c r="BS18" i="5"/>
  <c r="CD18" i="5" s="1"/>
  <c r="CO18" i="5" s="1"/>
  <c r="BR18" i="5"/>
  <c r="CC18" i="5" s="1"/>
  <c r="CN18" i="5" s="1"/>
  <c r="CY17" i="5"/>
  <c r="DJ17" i="5" s="1"/>
  <c r="D17" i="5" s="1"/>
  <c r="BP15" i="21"/>
  <c r="CA15" i="21" s="1"/>
  <c r="CL15" i="21" s="1"/>
  <c r="CW14" i="21"/>
  <c r="DH14" i="21" s="1"/>
  <c r="B14" i="21" s="1"/>
  <c r="AQ16" i="21"/>
  <c r="BM16" i="21" s="1"/>
  <c r="BD16" i="5"/>
  <c r="BO16" i="5"/>
  <c r="CY15" i="21"/>
  <c r="DJ15" i="21" s="1"/>
  <c r="D15" i="21" s="1"/>
  <c r="BR16" i="21"/>
  <c r="CC16" i="21" s="1"/>
  <c r="CN16" i="21" s="1"/>
  <c r="AT15" i="21"/>
  <c r="CX17" i="5"/>
  <c r="DI17" i="5" s="1"/>
  <c r="C17" i="5" s="1"/>
  <c r="BQ18" i="5"/>
  <c r="CB18" i="5" s="1"/>
  <c r="CM18" i="5" s="1"/>
  <c r="DE18" i="5"/>
  <c r="DP18" i="5" s="1"/>
  <c r="J18" i="5" s="1"/>
  <c r="BX19" i="5"/>
  <c r="CI19" i="5" s="1"/>
  <c r="CT19" i="5" s="1"/>
  <c r="BW19" i="5"/>
  <c r="CH19" i="5" s="1"/>
  <c r="CS19" i="5" s="1"/>
  <c r="DD18" i="5"/>
  <c r="DO18" i="5" s="1"/>
  <c r="I18" i="5" s="1"/>
  <c r="BY15" i="21"/>
  <c r="DF14" i="21"/>
  <c r="DQ14" i="21" s="1"/>
  <c r="K14" i="21" s="1"/>
  <c r="BS16" i="21"/>
  <c r="CD16" i="21" s="1"/>
  <c r="CO16" i="21" s="1"/>
  <c r="CZ15" i="21"/>
  <c r="DK15" i="21" s="1"/>
  <c r="E15" i="21" s="1"/>
  <c r="CX16" i="21"/>
  <c r="DI16" i="21" s="1"/>
  <c r="C16" i="21" s="1"/>
  <c r="BQ17" i="21"/>
  <c r="CB17" i="21" s="1"/>
  <c r="CM17" i="21" s="1"/>
  <c r="BZ15" i="5"/>
  <c r="CK15" i="5" s="1"/>
  <c r="CV15" i="5" s="1"/>
  <c r="DG14" i="5"/>
  <c r="DR14" i="5" s="1"/>
  <c r="L14" i="5" s="1"/>
  <c r="BU17" i="21"/>
  <c r="CF17" i="21" s="1"/>
  <c r="CQ17" i="21" s="1"/>
  <c r="DB16" i="21"/>
  <c r="DM16" i="21" s="1"/>
  <c r="G16" i="21" s="1"/>
  <c r="DF17" i="5"/>
  <c r="DQ17" i="5" s="1"/>
  <c r="K17" i="5" s="1"/>
  <c r="BY18" i="5"/>
  <c r="CJ18" i="5" s="1"/>
  <c r="CU18" i="5" s="1"/>
  <c r="BX15" i="21"/>
  <c r="CI15" i="21" s="1"/>
  <c r="CT15" i="21" s="1"/>
  <c r="DE14" i="21"/>
  <c r="DP14" i="21" s="1"/>
  <c r="J14" i="21" s="1"/>
  <c r="BV18" i="5"/>
  <c r="CG18" i="5" s="1"/>
  <c r="CR18" i="5" s="1"/>
  <c r="DC17" i="5"/>
  <c r="DN17" i="5" s="1"/>
  <c r="H17" i="5" s="1"/>
  <c r="DH16" i="5"/>
  <c r="B16" i="5" s="1"/>
  <c r="CW17" i="5"/>
  <c r="BP18" i="5"/>
  <c r="CA18" i="5" s="1"/>
  <c r="CL18" i="5" s="1"/>
  <c r="BO16" i="21" l="1"/>
  <c r="BD16" i="21"/>
  <c r="CJ15" i="21"/>
  <c r="CU15" i="21" s="1"/>
  <c r="BA13" i="21"/>
  <c r="AZ14" i="21"/>
  <c r="CZ18" i="5"/>
  <c r="DK18" i="5" s="1"/>
  <c r="E18" i="5" s="1"/>
  <c r="BS19" i="5"/>
  <c r="CD19" i="5" s="1"/>
  <c r="CO19" i="5" s="1"/>
  <c r="BY16" i="21"/>
  <c r="DF15" i="21"/>
  <c r="DQ15" i="21" s="1"/>
  <c r="K15" i="21" s="1"/>
  <c r="BX16" i="21"/>
  <c r="CI16" i="21" s="1"/>
  <c r="CT16" i="21" s="1"/>
  <c r="DE15" i="21"/>
  <c r="DP15" i="21" s="1"/>
  <c r="J15" i="21" s="1"/>
  <c r="AP14" i="21"/>
  <c r="BL14" i="21" s="1"/>
  <c r="CX18" i="5"/>
  <c r="DI18" i="5" s="1"/>
  <c r="C18" i="5" s="1"/>
  <c r="BQ19" i="5"/>
  <c r="CB19" i="5" s="1"/>
  <c r="CM19" i="5" s="1"/>
  <c r="DB18" i="5"/>
  <c r="DM18" i="5" s="1"/>
  <c r="G18" i="5" s="1"/>
  <c r="BU19" i="5"/>
  <c r="CF19" i="5" s="1"/>
  <c r="CQ19" i="5" s="1"/>
  <c r="BS17" i="21"/>
  <c r="CD17" i="21" s="1"/>
  <c r="CO17" i="21" s="1"/>
  <c r="CZ16" i="21"/>
  <c r="DK16" i="21" s="1"/>
  <c r="E16" i="21" s="1"/>
  <c r="BB16" i="21"/>
  <c r="BP16" i="21"/>
  <c r="CW15" i="21"/>
  <c r="DH15" i="21" s="1"/>
  <c r="B15" i="21" s="1"/>
  <c r="CY18" i="5"/>
  <c r="DJ18" i="5" s="1"/>
  <c r="D18" i="5" s="1"/>
  <c r="BR19" i="5"/>
  <c r="CC19" i="5" s="1"/>
  <c r="CN19" i="5" s="1"/>
  <c r="DF18" i="5"/>
  <c r="DQ18" i="5" s="1"/>
  <c r="K18" i="5" s="1"/>
  <c r="BY19" i="5"/>
  <c r="CJ19" i="5" s="1"/>
  <c r="CU19" i="5" s="1"/>
  <c r="BU18" i="21"/>
  <c r="CF18" i="21" s="1"/>
  <c r="CQ18" i="21" s="1"/>
  <c r="DB17" i="21"/>
  <c r="DM17" i="21" s="1"/>
  <c r="G17" i="21" s="1"/>
  <c r="BW20" i="5"/>
  <c r="CH20" i="5" s="1"/>
  <c r="CS20" i="5" s="1"/>
  <c r="DD19" i="5"/>
  <c r="DO19" i="5" s="1"/>
  <c r="I19" i="5" s="1"/>
  <c r="AI16" i="21"/>
  <c r="BE16" i="21" s="1"/>
  <c r="CG14" i="21"/>
  <c r="CR14" i="21" s="1"/>
  <c r="BV19" i="5"/>
  <c r="CG19" i="5" s="1"/>
  <c r="CR19" i="5" s="1"/>
  <c r="DC18" i="5"/>
  <c r="DN18" i="5" s="1"/>
  <c r="H18" i="5" s="1"/>
  <c r="BC15" i="21"/>
  <c r="DG15" i="5"/>
  <c r="DR15" i="5" s="1"/>
  <c r="L15" i="5" s="1"/>
  <c r="BZ16" i="5"/>
  <c r="CK16" i="5" s="1"/>
  <c r="CV16" i="5" s="1"/>
  <c r="BR17" i="21"/>
  <c r="CC17" i="21" s="1"/>
  <c r="CN17" i="21" s="1"/>
  <c r="CY16" i="21"/>
  <c r="DJ16" i="21" s="1"/>
  <c r="D16" i="21" s="1"/>
  <c r="CH13" i="21"/>
  <c r="CS13" i="21" s="1"/>
  <c r="DE19" i="5"/>
  <c r="DP19" i="5" s="1"/>
  <c r="J19" i="5" s="1"/>
  <c r="BX20" i="5"/>
  <c r="CI20" i="5" s="1"/>
  <c r="CT20" i="5" s="1"/>
  <c r="DG15" i="21"/>
  <c r="DR15" i="21" s="1"/>
  <c r="L15" i="21" s="1"/>
  <c r="BZ16" i="21"/>
  <c r="CK16" i="21" s="1"/>
  <c r="CV16" i="21" s="1"/>
  <c r="BQ18" i="21"/>
  <c r="CB18" i="21" s="1"/>
  <c r="CM18" i="21" s="1"/>
  <c r="CX17" i="21"/>
  <c r="DI17" i="21" s="1"/>
  <c r="C17" i="21" s="1"/>
  <c r="DH17" i="5"/>
  <c r="B17" i="5" s="1"/>
  <c r="CW18" i="5"/>
  <c r="BP19" i="5"/>
  <c r="CA19" i="5" s="1"/>
  <c r="CL19" i="5" s="1"/>
  <c r="AT16" i="21" l="1"/>
  <c r="CZ17" i="21"/>
  <c r="DK17" i="21" s="1"/>
  <c r="E17" i="21" s="1"/>
  <c r="BS18" i="21"/>
  <c r="CD18" i="21" s="1"/>
  <c r="CO18" i="21" s="1"/>
  <c r="DC14" i="21"/>
  <c r="DN14" i="21" s="1"/>
  <c r="H14" i="21" s="1"/>
  <c r="BV15" i="21"/>
  <c r="BX17" i="21"/>
  <c r="CI17" i="21" s="1"/>
  <c r="CT17" i="21" s="1"/>
  <c r="DE16" i="21"/>
  <c r="DP16" i="21" s="1"/>
  <c r="J16" i="21" s="1"/>
  <c r="DC19" i="5"/>
  <c r="DN19" i="5" s="1"/>
  <c r="H19" i="5" s="1"/>
  <c r="BV20" i="5"/>
  <c r="CG20" i="5" s="1"/>
  <c r="CR20" i="5" s="1"/>
  <c r="BX21" i="5"/>
  <c r="CI21" i="5" s="1"/>
  <c r="CT21" i="5" s="1"/>
  <c r="DE20" i="5"/>
  <c r="DP20" i="5" s="1"/>
  <c r="J20" i="5" s="1"/>
  <c r="BY20" i="5"/>
  <c r="CJ20" i="5" s="1"/>
  <c r="CU20" i="5" s="1"/>
  <c r="DF19" i="5"/>
  <c r="DQ19" i="5" s="1"/>
  <c r="K19" i="5" s="1"/>
  <c r="BU20" i="5"/>
  <c r="CF20" i="5" s="1"/>
  <c r="CQ20" i="5" s="1"/>
  <c r="DB19" i="5"/>
  <c r="DM19" i="5" s="1"/>
  <c r="G19" i="5" s="1"/>
  <c r="BZ17" i="21"/>
  <c r="CK17" i="21" s="1"/>
  <c r="CV17" i="21" s="1"/>
  <c r="DG16" i="21"/>
  <c r="DR16" i="21" s="1"/>
  <c r="L16" i="21" s="1"/>
  <c r="CX19" i="5"/>
  <c r="DI19" i="5" s="1"/>
  <c r="C19" i="5" s="1"/>
  <c r="BQ20" i="5"/>
  <c r="CB20" i="5" s="1"/>
  <c r="CM20" i="5" s="1"/>
  <c r="DD13" i="21"/>
  <c r="DO13" i="21" s="1"/>
  <c r="BW14" i="21"/>
  <c r="CH14" i="21" s="1"/>
  <c r="CS14" i="21" s="1"/>
  <c r="BZ17" i="5"/>
  <c r="CK17" i="5" s="1"/>
  <c r="CV17" i="5" s="1"/>
  <c r="DG16" i="5"/>
  <c r="DR16" i="5" s="1"/>
  <c r="L16" i="5" s="1"/>
  <c r="CZ19" i="5"/>
  <c r="DK19" i="5" s="1"/>
  <c r="E19" i="5" s="1"/>
  <c r="BS20" i="5"/>
  <c r="CD20" i="5" s="1"/>
  <c r="CO20" i="5" s="1"/>
  <c r="BA14" i="21"/>
  <c r="CA16" i="21"/>
  <c r="CL16" i="21" s="1"/>
  <c r="CX18" i="21"/>
  <c r="DI18" i="21" s="1"/>
  <c r="C18" i="21" s="1"/>
  <c r="BQ19" i="21"/>
  <c r="CB19" i="21" s="1"/>
  <c r="CM19" i="21" s="1"/>
  <c r="BW21" i="5"/>
  <c r="CH21" i="5" s="1"/>
  <c r="CS21" i="5" s="1"/>
  <c r="DD20" i="5"/>
  <c r="DO20" i="5" s="1"/>
  <c r="I20" i="5" s="1"/>
  <c r="DB18" i="21"/>
  <c r="DM18" i="21" s="1"/>
  <c r="G18" i="21" s="1"/>
  <c r="BU19" i="21"/>
  <c r="CF19" i="21" s="1"/>
  <c r="CQ19" i="21" s="1"/>
  <c r="BR20" i="5"/>
  <c r="CC20" i="5" s="1"/>
  <c r="CN20" i="5" s="1"/>
  <c r="CY19" i="5"/>
  <c r="DJ19" i="5" s="1"/>
  <c r="D19" i="5" s="1"/>
  <c r="BR18" i="21"/>
  <c r="CC18" i="21" s="1"/>
  <c r="CN18" i="21" s="1"/>
  <c r="CY17" i="21"/>
  <c r="DJ17" i="21" s="1"/>
  <c r="D17" i="21" s="1"/>
  <c r="AR16" i="21"/>
  <c r="BN16" i="21" s="1"/>
  <c r="CJ16" i="21" s="1"/>
  <c r="CU16" i="21" s="1"/>
  <c r="AO15" i="21"/>
  <c r="BK15" i="21" s="1"/>
  <c r="DH18" i="5"/>
  <c r="B18" i="5" s="1"/>
  <c r="CW19" i="5"/>
  <c r="BP20" i="5"/>
  <c r="CA20" i="5" s="1"/>
  <c r="CL20" i="5" s="1"/>
  <c r="BC16" i="21" l="1"/>
  <c r="AZ15" i="21"/>
  <c r="BY17" i="21"/>
  <c r="CJ17" i="21" s="1"/>
  <c r="CU17" i="21" s="1"/>
  <c r="DF16" i="21"/>
  <c r="DQ16" i="21" s="1"/>
  <c r="K16" i="21" s="1"/>
  <c r="CW16" i="21"/>
  <c r="DH16" i="21" s="1"/>
  <c r="B16" i="21" s="1"/>
  <c r="BP17" i="21"/>
  <c r="CA17" i="21" s="1"/>
  <c r="CL17" i="21" s="1"/>
  <c r="DD21" i="5"/>
  <c r="DO21" i="5" s="1"/>
  <c r="I21" i="5" s="1"/>
  <c r="BW22" i="5"/>
  <c r="CH22" i="5" s="1"/>
  <c r="CS22" i="5" s="1"/>
  <c r="BS21" i="5"/>
  <c r="CD21" i="5" s="1"/>
  <c r="CO21" i="5" s="1"/>
  <c r="CZ20" i="5"/>
  <c r="DK20" i="5" s="1"/>
  <c r="E20" i="5" s="1"/>
  <c r="AP15" i="21"/>
  <c r="BL15" i="21" s="1"/>
  <c r="AO16" i="21"/>
  <c r="BK16" i="21" s="1"/>
  <c r="BX18" i="21"/>
  <c r="CI18" i="21" s="1"/>
  <c r="CT18" i="21" s="1"/>
  <c r="DE17" i="21"/>
  <c r="DP17" i="21" s="1"/>
  <c r="J17" i="21" s="1"/>
  <c r="BQ20" i="21"/>
  <c r="CB20" i="21" s="1"/>
  <c r="CM20" i="21" s="1"/>
  <c r="CX19" i="21"/>
  <c r="DI19" i="21" s="1"/>
  <c r="C19" i="21" s="1"/>
  <c r="BV21" i="5"/>
  <c r="CG21" i="5" s="1"/>
  <c r="CR21" i="5" s="1"/>
  <c r="DC20" i="5"/>
  <c r="DN20" i="5" s="1"/>
  <c r="H20" i="5" s="1"/>
  <c r="BW15" i="21"/>
  <c r="DD14" i="21"/>
  <c r="DO14" i="21" s="1"/>
  <c r="CX20" i="5"/>
  <c r="DI20" i="5" s="1"/>
  <c r="C20" i="5" s="1"/>
  <c r="BQ21" i="5"/>
  <c r="CB21" i="5" s="1"/>
  <c r="CM21" i="5" s="1"/>
  <c r="CG15" i="21"/>
  <c r="CR15" i="21" s="1"/>
  <c r="DG17" i="21"/>
  <c r="DR17" i="21" s="1"/>
  <c r="L17" i="21" s="1"/>
  <c r="BZ18" i="21"/>
  <c r="CK18" i="21" s="1"/>
  <c r="CV18" i="21" s="1"/>
  <c r="BY21" i="5"/>
  <c r="CJ21" i="5" s="1"/>
  <c r="CU21" i="5" s="1"/>
  <c r="DF20" i="5"/>
  <c r="DQ20" i="5" s="1"/>
  <c r="K20" i="5" s="1"/>
  <c r="DE21" i="5"/>
  <c r="DP21" i="5" s="1"/>
  <c r="J21" i="5" s="1"/>
  <c r="BX22" i="5"/>
  <c r="CI22" i="5" s="1"/>
  <c r="CT22" i="5" s="1"/>
  <c r="BZ18" i="5"/>
  <c r="CK18" i="5" s="1"/>
  <c r="CV18" i="5" s="1"/>
  <c r="DG17" i="5"/>
  <c r="DR17" i="5" s="1"/>
  <c r="L17" i="5" s="1"/>
  <c r="CY18" i="21"/>
  <c r="DJ18" i="21" s="1"/>
  <c r="D18" i="21" s="1"/>
  <c r="BR19" i="21"/>
  <c r="CC19" i="21" s="1"/>
  <c r="CN19" i="21" s="1"/>
  <c r="BU21" i="5"/>
  <c r="CF21" i="5" s="1"/>
  <c r="CQ21" i="5" s="1"/>
  <c r="DB20" i="5"/>
  <c r="DM20" i="5" s="1"/>
  <c r="G20" i="5" s="1"/>
  <c r="CY20" i="5"/>
  <c r="DJ20" i="5" s="1"/>
  <c r="D20" i="5" s="1"/>
  <c r="BR21" i="5"/>
  <c r="CC21" i="5" s="1"/>
  <c r="CN21" i="5" s="1"/>
  <c r="BU20" i="21"/>
  <c r="CF20" i="21" s="1"/>
  <c r="CQ20" i="21" s="1"/>
  <c r="DB19" i="21"/>
  <c r="DM19" i="21" s="1"/>
  <c r="G19" i="21" s="1"/>
  <c r="BS19" i="21"/>
  <c r="CD19" i="21" s="1"/>
  <c r="CO19" i="21" s="1"/>
  <c r="CZ18" i="21"/>
  <c r="DK18" i="21" s="1"/>
  <c r="E18" i="21" s="1"/>
  <c r="DH19" i="5"/>
  <c r="B19" i="5" s="1"/>
  <c r="CW20" i="5"/>
  <c r="BP21" i="5"/>
  <c r="CA21" i="5" s="1"/>
  <c r="CL21" i="5" s="1"/>
  <c r="BA15" i="21" l="1"/>
  <c r="AZ16" i="21"/>
  <c r="DE22" i="5"/>
  <c r="DP22" i="5" s="1"/>
  <c r="J22" i="5" s="1"/>
  <c r="BX23" i="5"/>
  <c r="CI23" i="5" s="1"/>
  <c r="CT23" i="5" s="1"/>
  <c r="AP16" i="21"/>
  <c r="BL16" i="21" s="1"/>
  <c r="BX19" i="21"/>
  <c r="CI19" i="21" s="1"/>
  <c r="CT19" i="21" s="1"/>
  <c r="DE18" i="21"/>
  <c r="DP18" i="21" s="1"/>
  <c r="J18" i="21" s="1"/>
  <c r="BS22" i="5"/>
  <c r="CD22" i="5" s="1"/>
  <c r="CO22" i="5" s="1"/>
  <c r="CZ21" i="5"/>
  <c r="DK21" i="5" s="1"/>
  <c r="E21" i="5" s="1"/>
  <c r="BW23" i="5"/>
  <c r="CH23" i="5" s="1"/>
  <c r="CS23" i="5" s="1"/>
  <c r="DD22" i="5"/>
  <c r="DO22" i="5" s="1"/>
  <c r="I22" i="5" s="1"/>
  <c r="BZ19" i="5"/>
  <c r="CK19" i="5" s="1"/>
  <c r="CV19" i="5" s="1"/>
  <c r="DG18" i="5"/>
  <c r="DR18" i="5" s="1"/>
  <c r="L18" i="5" s="1"/>
  <c r="BZ19" i="21"/>
  <c r="CK19" i="21" s="1"/>
  <c r="CV19" i="21" s="1"/>
  <c r="DG18" i="21"/>
  <c r="DR18" i="21" s="1"/>
  <c r="L18" i="21" s="1"/>
  <c r="CH15" i="21"/>
  <c r="CS15" i="21" s="1"/>
  <c r="CW17" i="21"/>
  <c r="DH17" i="21" s="1"/>
  <c r="B17" i="21" s="1"/>
  <c r="BP18" i="21"/>
  <c r="CA18" i="21" s="1"/>
  <c r="CL18" i="21" s="1"/>
  <c r="BQ21" i="21"/>
  <c r="CB21" i="21" s="1"/>
  <c r="CM21" i="21" s="1"/>
  <c r="CX20" i="21"/>
  <c r="DI20" i="21" s="1"/>
  <c r="C20" i="21" s="1"/>
  <c r="DF21" i="5"/>
  <c r="DQ21" i="5" s="1"/>
  <c r="K21" i="5" s="1"/>
  <c r="BY22" i="5"/>
  <c r="CJ22" i="5" s="1"/>
  <c r="CU22" i="5" s="1"/>
  <c r="BS20" i="21"/>
  <c r="CD20" i="21" s="1"/>
  <c r="CO20" i="21" s="1"/>
  <c r="CZ19" i="21"/>
  <c r="DK19" i="21" s="1"/>
  <c r="E19" i="21" s="1"/>
  <c r="DC15" i="21"/>
  <c r="DN15" i="21" s="1"/>
  <c r="H15" i="21" s="1"/>
  <c r="BV16" i="21"/>
  <c r="CG16" i="21" s="1"/>
  <c r="CR16" i="21" s="1"/>
  <c r="DB20" i="21"/>
  <c r="DM20" i="21" s="1"/>
  <c r="G20" i="21" s="1"/>
  <c r="BU21" i="21"/>
  <c r="CF21" i="21" s="1"/>
  <c r="CQ21" i="21" s="1"/>
  <c r="BR22" i="5"/>
  <c r="CC22" i="5" s="1"/>
  <c r="CN22" i="5" s="1"/>
  <c r="CY21" i="5"/>
  <c r="DJ21" i="5" s="1"/>
  <c r="D21" i="5" s="1"/>
  <c r="BR20" i="21"/>
  <c r="CC20" i="21" s="1"/>
  <c r="CN20" i="21" s="1"/>
  <c r="CY19" i="21"/>
  <c r="DJ19" i="21" s="1"/>
  <c r="D19" i="21" s="1"/>
  <c r="DC21" i="5"/>
  <c r="DN21" i="5" s="1"/>
  <c r="H21" i="5" s="1"/>
  <c r="BV22" i="5"/>
  <c r="CG22" i="5" s="1"/>
  <c r="CR22" i="5" s="1"/>
  <c r="BQ22" i="5"/>
  <c r="CB22" i="5" s="1"/>
  <c r="CM22" i="5" s="1"/>
  <c r="CX21" i="5"/>
  <c r="DI21" i="5" s="1"/>
  <c r="C21" i="5" s="1"/>
  <c r="DB21" i="5"/>
  <c r="DM21" i="5" s="1"/>
  <c r="G21" i="5" s="1"/>
  <c r="BU22" i="5"/>
  <c r="CF22" i="5" s="1"/>
  <c r="CQ22" i="5" s="1"/>
  <c r="BY18" i="21"/>
  <c r="CJ18" i="21" s="1"/>
  <c r="CU18" i="21" s="1"/>
  <c r="DF17" i="21"/>
  <c r="DQ17" i="21" s="1"/>
  <c r="K17" i="21" s="1"/>
  <c r="DH20" i="5"/>
  <c r="B20" i="5" s="1"/>
  <c r="CW21" i="5"/>
  <c r="BP22" i="5"/>
  <c r="CA22" i="5" s="1"/>
  <c r="CL22" i="5" s="1"/>
  <c r="BR21" i="21" l="1"/>
  <c r="CC21" i="21" s="1"/>
  <c r="CN21" i="21" s="1"/>
  <c r="CY20" i="21"/>
  <c r="DJ20" i="21" s="1"/>
  <c r="D20" i="21" s="1"/>
  <c r="BR23" i="5"/>
  <c r="CC23" i="5" s="1"/>
  <c r="CN23" i="5" s="1"/>
  <c r="CY22" i="5"/>
  <c r="DJ22" i="5" s="1"/>
  <c r="D22" i="5" s="1"/>
  <c r="BZ20" i="5"/>
  <c r="CK20" i="5" s="1"/>
  <c r="CV20" i="5" s="1"/>
  <c r="DG19" i="5"/>
  <c r="DR19" i="5" s="1"/>
  <c r="L19" i="5" s="1"/>
  <c r="DE19" i="21"/>
  <c r="DP19" i="21" s="1"/>
  <c r="J19" i="21" s="1"/>
  <c r="BX20" i="21"/>
  <c r="CI20" i="21" s="1"/>
  <c r="CT20" i="21" s="1"/>
  <c r="BW16" i="21"/>
  <c r="CH16" i="21" s="1"/>
  <c r="CS16" i="21" s="1"/>
  <c r="DD15" i="21"/>
  <c r="DO15" i="21" s="1"/>
  <c r="DB21" i="21"/>
  <c r="DM21" i="21" s="1"/>
  <c r="G21" i="21" s="1"/>
  <c r="BU22" i="21"/>
  <c r="CF22" i="21" s="1"/>
  <c r="CQ22" i="21" s="1"/>
  <c r="BV17" i="21"/>
  <c r="CG17" i="21" s="1"/>
  <c r="CR17" i="21" s="1"/>
  <c r="DC16" i="21"/>
  <c r="DN16" i="21" s="1"/>
  <c r="H16" i="21" s="1"/>
  <c r="BY23" i="5"/>
  <c r="CJ23" i="5" s="1"/>
  <c r="CU23" i="5" s="1"/>
  <c r="DF22" i="5"/>
  <c r="DQ22" i="5" s="1"/>
  <c r="K22" i="5" s="1"/>
  <c r="BA16" i="21"/>
  <c r="BW24" i="5"/>
  <c r="CH24" i="5" s="1"/>
  <c r="CS24" i="5" s="1"/>
  <c r="DD23" i="5"/>
  <c r="DO23" i="5" s="1"/>
  <c r="I23" i="5" s="1"/>
  <c r="BS23" i="5"/>
  <c r="CD23" i="5" s="1"/>
  <c r="CO23" i="5" s="1"/>
  <c r="CZ22" i="5"/>
  <c r="DK22" i="5" s="1"/>
  <c r="E22" i="5" s="1"/>
  <c r="BY19" i="21"/>
  <c r="CJ19" i="21" s="1"/>
  <c r="CU19" i="21" s="1"/>
  <c r="DF18" i="21"/>
  <c r="DQ18" i="21" s="1"/>
  <c r="K18" i="21" s="1"/>
  <c r="BU23" i="5"/>
  <c r="CF23" i="5" s="1"/>
  <c r="CQ23" i="5" s="1"/>
  <c r="DB22" i="5"/>
  <c r="DM22" i="5" s="1"/>
  <c r="G22" i="5" s="1"/>
  <c r="BQ23" i="5"/>
  <c r="CB23" i="5" s="1"/>
  <c r="CM23" i="5" s="1"/>
  <c r="CX22" i="5"/>
  <c r="DI22" i="5" s="1"/>
  <c r="C22" i="5" s="1"/>
  <c r="CX21" i="21"/>
  <c r="DI21" i="21" s="1"/>
  <c r="C21" i="21" s="1"/>
  <c r="BQ22" i="21"/>
  <c r="CB22" i="21" s="1"/>
  <c r="CM22" i="21" s="1"/>
  <c r="DE23" i="5"/>
  <c r="DP23" i="5" s="1"/>
  <c r="J23" i="5" s="1"/>
  <c r="BX24" i="5"/>
  <c r="CI24" i="5" s="1"/>
  <c r="CT24" i="5" s="1"/>
  <c r="DG19" i="21"/>
  <c r="DR19" i="21" s="1"/>
  <c r="L19" i="21" s="1"/>
  <c r="BZ20" i="21"/>
  <c r="CK20" i="21" s="1"/>
  <c r="CV20" i="21" s="1"/>
  <c r="CZ20" i="21"/>
  <c r="DK20" i="21" s="1"/>
  <c r="E20" i="21" s="1"/>
  <c r="BS21" i="21"/>
  <c r="CD21" i="21" s="1"/>
  <c r="CO21" i="21" s="1"/>
  <c r="BV23" i="5"/>
  <c r="CG23" i="5" s="1"/>
  <c r="CR23" i="5" s="1"/>
  <c r="DC22" i="5"/>
  <c r="DN22" i="5" s="1"/>
  <c r="H22" i="5" s="1"/>
  <c r="CW18" i="21"/>
  <c r="DH18" i="21" s="1"/>
  <c r="B18" i="21" s="1"/>
  <c r="BP19" i="21"/>
  <c r="CA19" i="21" s="1"/>
  <c r="CL19" i="21" s="1"/>
  <c r="DH21" i="5"/>
  <c r="B21" i="5" s="1"/>
  <c r="CW22" i="5"/>
  <c r="BP23" i="5"/>
  <c r="CA23" i="5" s="1"/>
  <c r="CL23" i="5" s="1"/>
  <c r="BU24" i="5" l="1"/>
  <c r="CF24" i="5" s="1"/>
  <c r="CQ24" i="5" s="1"/>
  <c r="DB23" i="5"/>
  <c r="DM23" i="5" s="1"/>
  <c r="G23" i="5" s="1"/>
  <c r="DF19" i="21"/>
  <c r="DQ19" i="21" s="1"/>
  <c r="K19" i="21" s="1"/>
  <c r="BY20" i="21"/>
  <c r="CJ20" i="21" s="1"/>
  <c r="CU20" i="21" s="1"/>
  <c r="BU23" i="21"/>
  <c r="CF23" i="21" s="1"/>
  <c r="CQ23" i="21" s="1"/>
  <c r="DB22" i="21"/>
  <c r="DM22" i="21" s="1"/>
  <c r="G22" i="21" s="1"/>
  <c r="BY24" i="5"/>
  <c r="CJ24" i="5" s="1"/>
  <c r="CU24" i="5" s="1"/>
  <c r="DF23" i="5"/>
  <c r="DQ23" i="5" s="1"/>
  <c r="K23" i="5" s="1"/>
  <c r="DC17" i="21"/>
  <c r="DN17" i="21" s="1"/>
  <c r="H17" i="21" s="1"/>
  <c r="BV18" i="21"/>
  <c r="CG18" i="21" s="1"/>
  <c r="CR18" i="21" s="1"/>
  <c r="DD16" i="21"/>
  <c r="DO16" i="21" s="1"/>
  <c r="BW17" i="21"/>
  <c r="CH17" i="21" s="1"/>
  <c r="CS17" i="21" s="1"/>
  <c r="BZ21" i="5"/>
  <c r="CK21" i="5" s="1"/>
  <c r="CV21" i="5" s="1"/>
  <c r="DG20" i="5"/>
  <c r="DR20" i="5" s="1"/>
  <c r="L20" i="5" s="1"/>
  <c r="CW19" i="21"/>
  <c r="DH19" i="21" s="1"/>
  <c r="B19" i="21" s="1"/>
  <c r="BP20" i="21"/>
  <c r="CA20" i="21" s="1"/>
  <c r="CL20" i="21" s="1"/>
  <c r="CX22" i="21"/>
  <c r="DI22" i="21" s="1"/>
  <c r="C22" i="21" s="1"/>
  <c r="BQ23" i="21"/>
  <c r="CB23" i="21" s="1"/>
  <c r="CM23" i="21" s="1"/>
  <c r="BX21" i="21"/>
  <c r="CI21" i="21" s="1"/>
  <c r="CT21" i="21" s="1"/>
  <c r="DE20" i="21"/>
  <c r="DP20" i="21" s="1"/>
  <c r="J20" i="21" s="1"/>
  <c r="BV24" i="5"/>
  <c r="CG24" i="5" s="1"/>
  <c r="CR24" i="5" s="1"/>
  <c r="DC23" i="5"/>
  <c r="DN23" i="5" s="1"/>
  <c r="H23" i="5" s="1"/>
  <c r="BW25" i="5"/>
  <c r="CH25" i="5" s="1"/>
  <c r="CS25" i="5" s="1"/>
  <c r="DD24" i="5"/>
  <c r="DO24" i="5" s="1"/>
  <c r="I24" i="5" s="1"/>
  <c r="BR24" i="5"/>
  <c r="CC24" i="5" s="1"/>
  <c r="CN24" i="5" s="1"/>
  <c r="CY23" i="5"/>
  <c r="DJ23" i="5" s="1"/>
  <c r="D23" i="5" s="1"/>
  <c r="CX23" i="5"/>
  <c r="DI23" i="5" s="1"/>
  <c r="C23" i="5" s="1"/>
  <c r="BQ24" i="5"/>
  <c r="CB24" i="5" s="1"/>
  <c r="CM24" i="5" s="1"/>
  <c r="BS24" i="5"/>
  <c r="CD24" i="5" s="1"/>
  <c r="CO24" i="5" s="1"/>
  <c r="CZ23" i="5"/>
  <c r="DK23" i="5" s="1"/>
  <c r="E23" i="5" s="1"/>
  <c r="CZ21" i="21"/>
  <c r="DK21" i="21" s="1"/>
  <c r="E21" i="21" s="1"/>
  <c r="BS22" i="21"/>
  <c r="CD22" i="21" s="1"/>
  <c r="CO22" i="21" s="1"/>
  <c r="DG20" i="21"/>
  <c r="DR20" i="21" s="1"/>
  <c r="L20" i="21" s="1"/>
  <c r="BZ21" i="21"/>
  <c r="CK21" i="21" s="1"/>
  <c r="CV21" i="21" s="1"/>
  <c r="DE24" i="5"/>
  <c r="DP24" i="5" s="1"/>
  <c r="J24" i="5" s="1"/>
  <c r="BX25" i="5"/>
  <c r="CI25" i="5" s="1"/>
  <c r="CT25" i="5" s="1"/>
  <c r="CY21" i="21"/>
  <c r="DJ21" i="21" s="1"/>
  <c r="D21" i="21" s="1"/>
  <c r="BR22" i="21"/>
  <c r="CC22" i="21" s="1"/>
  <c r="CN22" i="21" s="1"/>
  <c r="DH22" i="5"/>
  <c r="B22" i="5" s="1"/>
  <c r="CW23" i="5"/>
  <c r="BP24" i="5"/>
  <c r="CA24" i="5" s="1"/>
  <c r="CL24" i="5" s="1"/>
  <c r="CZ22" i="21" l="1"/>
  <c r="DK22" i="21" s="1"/>
  <c r="E22" i="21" s="1"/>
  <c r="BS23" i="21"/>
  <c r="CD23" i="21" s="1"/>
  <c r="CO23" i="21" s="1"/>
  <c r="DD17" i="21"/>
  <c r="DO17" i="21" s="1"/>
  <c r="BW18" i="21"/>
  <c r="CH18" i="21" s="1"/>
  <c r="CS18" i="21" s="1"/>
  <c r="BQ25" i="5"/>
  <c r="CB25" i="5" s="1"/>
  <c r="CM25" i="5" s="1"/>
  <c r="CX24" i="5"/>
  <c r="DI24" i="5" s="1"/>
  <c r="C24" i="5" s="1"/>
  <c r="BV19" i="21"/>
  <c r="CG19" i="21" s="1"/>
  <c r="CR19" i="21" s="1"/>
  <c r="DC18" i="21"/>
  <c r="DN18" i="21" s="1"/>
  <c r="H18" i="21" s="1"/>
  <c r="CY24" i="5"/>
  <c r="DJ24" i="5" s="1"/>
  <c r="D24" i="5" s="1"/>
  <c r="BR25" i="5"/>
  <c r="CC25" i="5" s="1"/>
  <c r="CN25" i="5" s="1"/>
  <c r="DB23" i="21"/>
  <c r="DM23" i="21" s="1"/>
  <c r="G23" i="21" s="1"/>
  <c r="BU24" i="21"/>
  <c r="CF24" i="21" s="1"/>
  <c r="CQ24" i="21" s="1"/>
  <c r="CZ24" i="5"/>
  <c r="DK24" i="5" s="1"/>
  <c r="E24" i="5" s="1"/>
  <c r="BS25" i="5"/>
  <c r="CD25" i="5" s="1"/>
  <c r="CO25" i="5" s="1"/>
  <c r="DD25" i="5"/>
  <c r="DO25" i="5" s="1"/>
  <c r="I25" i="5" s="1"/>
  <c r="BW26" i="5"/>
  <c r="CH26" i="5" s="1"/>
  <c r="CS26" i="5" s="1"/>
  <c r="BY21" i="21"/>
  <c r="CJ21" i="21" s="1"/>
  <c r="CU21" i="21" s="1"/>
  <c r="DF20" i="21"/>
  <c r="DQ20" i="21" s="1"/>
  <c r="K20" i="21" s="1"/>
  <c r="BX22" i="21"/>
  <c r="CI22" i="21" s="1"/>
  <c r="CT22" i="21" s="1"/>
  <c r="DE21" i="21"/>
  <c r="DP21" i="21" s="1"/>
  <c r="J21" i="21" s="1"/>
  <c r="CW20" i="21"/>
  <c r="DH20" i="21" s="1"/>
  <c r="B20" i="21" s="1"/>
  <c r="BP21" i="21"/>
  <c r="CA21" i="21" s="1"/>
  <c r="CL21" i="21" s="1"/>
  <c r="BZ22" i="5"/>
  <c r="CK22" i="5" s="1"/>
  <c r="CV22" i="5" s="1"/>
  <c r="DG21" i="5"/>
  <c r="DR21" i="5" s="1"/>
  <c r="L21" i="5" s="1"/>
  <c r="CY22" i="21"/>
  <c r="DJ22" i="21" s="1"/>
  <c r="D22" i="21" s="1"/>
  <c r="BR23" i="21"/>
  <c r="CC23" i="21" s="1"/>
  <c r="CN23" i="21" s="1"/>
  <c r="DE25" i="5"/>
  <c r="DP25" i="5" s="1"/>
  <c r="J25" i="5" s="1"/>
  <c r="BX26" i="5"/>
  <c r="CI26" i="5" s="1"/>
  <c r="CT26" i="5" s="1"/>
  <c r="DG21" i="21"/>
  <c r="DR21" i="21" s="1"/>
  <c r="L21" i="21" s="1"/>
  <c r="BZ22" i="21"/>
  <c r="CK22" i="21" s="1"/>
  <c r="CV22" i="21" s="1"/>
  <c r="BQ24" i="21"/>
  <c r="CB24" i="21" s="1"/>
  <c r="CM24" i="21" s="1"/>
  <c r="CX23" i="21"/>
  <c r="DI23" i="21" s="1"/>
  <c r="C23" i="21" s="1"/>
  <c r="BY25" i="5"/>
  <c r="CJ25" i="5" s="1"/>
  <c r="CU25" i="5" s="1"/>
  <c r="DF24" i="5"/>
  <c r="DQ24" i="5" s="1"/>
  <c r="K24" i="5" s="1"/>
  <c r="BV25" i="5"/>
  <c r="CG25" i="5" s="1"/>
  <c r="CR25" i="5" s="1"/>
  <c r="DC24" i="5"/>
  <c r="DN24" i="5" s="1"/>
  <c r="H24" i="5" s="1"/>
  <c r="BU25" i="5"/>
  <c r="CF25" i="5" s="1"/>
  <c r="CQ25" i="5" s="1"/>
  <c r="DB24" i="5"/>
  <c r="DM24" i="5" s="1"/>
  <c r="G24" i="5" s="1"/>
  <c r="DH23" i="5"/>
  <c r="B23" i="5" s="1"/>
  <c r="CW24" i="5"/>
  <c r="BP25" i="5"/>
  <c r="CA25" i="5" s="1"/>
  <c r="CL25" i="5" s="1"/>
  <c r="DG22" i="21" l="1"/>
  <c r="DR22" i="21" s="1"/>
  <c r="L22" i="21" s="1"/>
  <c r="BZ23" i="21"/>
  <c r="CK23" i="21" s="1"/>
  <c r="CV23" i="21" s="1"/>
  <c r="BS26" i="5"/>
  <c r="CD26" i="5" s="1"/>
  <c r="CO26" i="5" s="1"/>
  <c r="CZ25" i="5"/>
  <c r="DK25" i="5" s="1"/>
  <c r="E25" i="5" s="1"/>
  <c r="BQ25" i="21"/>
  <c r="CB25" i="21" s="1"/>
  <c r="CM25" i="21" s="1"/>
  <c r="CX24" i="21"/>
  <c r="DI24" i="21" s="1"/>
  <c r="C24" i="21" s="1"/>
  <c r="BX27" i="5"/>
  <c r="CI27" i="5" s="1"/>
  <c r="CT27" i="5" s="1"/>
  <c r="DE26" i="5"/>
  <c r="DP26" i="5" s="1"/>
  <c r="J26" i="5" s="1"/>
  <c r="DG22" i="5"/>
  <c r="DR22" i="5" s="1"/>
  <c r="L22" i="5" s="1"/>
  <c r="BZ23" i="5"/>
  <c r="CK23" i="5" s="1"/>
  <c r="CV23" i="5" s="1"/>
  <c r="DD26" i="5"/>
  <c r="DO26" i="5" s="1"/>
  <c r="I26" i="5" s="1"/>
  <c r="BW27" i="5"/>
  <c r="CH27" i="5" s="1"/>
  <c r="CS27" i="5" s="1"/>
  <c r="BU26" i="5"/>
  <c r="CF26" i="5" s="1"/>
  <c r="CQ26" i="5" s="1"/>
  <c r="DB25" i="5"/>
  <c r="DM25" i="5" s="1"/>
  <c r="G25" i="5" s="1"/>
  <c r="CX25" i="5"/>
  <c r="DI25" i="5" s="1"/>
  <c r="C25" i="5" s="1"/>
  <c r="BQ26" i="5"/>
  <c r="CB26" i="5" s="1"/>
  <c r="CM26" i="5" s="1"/>
  <c r="BW19" i="21"/>
  <c r="CH19" i="21" s="1"/>
  <c r="CS19" i="21" s="1"/>
  <c r="DD18" i="21"/>
  <c r="DO18" i="21" s="1"/>
  <c r="BU25" i="21"/>
  <c r="CF25" i="21" s="1"/>
  <c r="CQ25" i="21" s="1"/>
  <c r="DB24" i="21"/>
  <c r="DM24" i="21" s="1"/>
  <c r="G24" i="21" s="1"/>
  <c r="BR26" i="5"/>
  <c r="CC26" i="5" s="1"/>
  <c r="CN26" i="5" s="1"/>
  <c r="CY25" i="5"/>
  <c r="DJ25" i="5" s="1"/>
  <c r="D25" i="5" s="1"/>
  <c r="DE22" i="21"/>
  <c r="DP22" i="21" s="1"/>
  <c r="J22" i="21" s="1"/>
  <c r="BX23" i="21"/>
  <c r="CI23" i="21" s="1"/>
  <c r="CT23" i="21" s="1"/>
  <c r="DC19" i="21"/>
  <c r="DN19" i="21" s="1"/>
  <c r="H19" i="21" s="1"/>
  <c r="BV20" i="21"/>
  <c r="CG20" i="21" s="1"/>
  <c r="CR20" i="21" s="1"/>
  <c r="BP22" i="21"/>
  <c r="CA22" i="21" s="1"/>
  <c r="CL22" i="21" s="1"/>
  <c r="CW21" i="21"/>
  <c r="DH21" i="21" s="1"/>
  <c r="B21" i="21" s="1"/>
  <c r="BS24" i="21"/>
  <c r="CD24" i="21" s="1"/>
  <c r="CO24" i="21" s="1"/>
  <c r="CZ23" i="21"/>
  <c r="DK23" i="21" s="1"/>
  <c r="E23" i="21" s="1"/>
  <c r="CY23" i="21"/>
  <c r="DJ23" i="21" s="1"/>
  <c r="D23" i="21" s="1"/>
  <c r="BR24" i="21"/>
  <c r="CC24" i="21" s="1"/>
  <c r="CN24" i="21" s="1"/>
  <c r="BV26" i="5"/>
  <c r="CG26" i="5" s="1"/>
  <c r="CR26" i="5" s="1"/>
  <c r="DC25" i="5"/>
  <c r="DN25" i="5" s="1"/>
  <c r="H25" i="5" s="1"/>
  <c r="DF25" i="5"/>
  <c r="DQ25" i="5" s="1"/>
  <c r="K25" i="5" s="1"/>
  <c r="BY26" i="5"/>
  <c r="CJ26" i="5" s="1"/>
  <c r="CU26" i="5" s="1"/>
  <c r="BY22" i="21"/>
  <c r="CJ22" i="21" s="1"/>
  <c r="CU22" i="21" s="1"/>
  <c r="DF21" i="21"/>
  <c r="DQ21" i="21" s="1"/>
  <c r="K21" i="21" s="1"/>
  <c r="DH24" i="5"/>
  <c r="B24" i="5" s="1"/>
  <c r="CW25" i="5"/>
  <c r="BP26" i="5"/>
  <c r="CA26" i="5" s="1"/>
  <c r="CL26" i="5" s="1"/>
  <c r="BU27" i="5" l="1"/>
  <c r="CF27" i="5" s="1"/>
  <c r="CQ27" i="5" s="1"/>
  <c r="DB26" i="5"/>
  <c r="DM26" i="5" s="1"/>
  <c r="G26" i="5" s="1"/>
  <c r="DG23" i="5"/>
  <c r="DR23" i="5" s="1"/>
  <c r="L23" i="5" s="1"/>
  <c r="BZ24" i="5"/>
  <c r="CK24" i="5" s="1"/>
  <c r="CV24" i="5" s="1"/>
  <c r="DE27" i="5"/>
  <c r="DP27" i="5" s="1"/>
  <c r="J27" i="5" s="1"/>
  <c r="BX28" i="5"/>
  <c r="CI28" i="5" s="1"/>
  <c r="CT28" i="5" s="1"/>
  <c r="CX26" i="5"/>
  <c r="DI26" i="5" s="1"/>
  <c r="C26" i="5" s="1"/>
  <c r="BQ27" i="5"/>
  <c r="CB27" i="5" s="1"/>
  <c r="CM27" i="5" s="1"/>
  <c r="BW28" i="5"/>
  <c r="CH28" i="5" s="1"/>
  <c r="CS28" i="5" s="1"/>
  <c r="DD27" i="5"/>
  <c r="DO27" i="5" s="1"/>
  <c r="I27" i="5" s="1"/>
  <c r="BR27" i="5"/>
  <c r="CC27" i="5" s="1"/>
  <c r="CN27" i="5" s="1"/>
  <c r="CY26" i="5"/>
  <c r="DJ26" i="5" s="1"/>
  <c r="D26" i="5" s="1"/>
  <c r="BQ26" i="21"/>
  <c r="CB26" i="21" s="1"/>
  <c r="CM26" i="21" s="1"/>
  <c r="CX25" i="21"/>
  <c r="DI25" i="21" s="1"/>
  <c r="C25" i="21" s="1"/>
  <c r="BX24" i="21"/>
  <c r="CI24" i="21" s="1"/>
  <c r="CT24" i="21" s="1"/>
  <c r="DE23" i="21"/>
  <c r="DP23" i="21" s="1"/>
  <c r="J23" i="21" s="1"/>
  <c r="BU26" i="21"/>
  <c r="CF26" i="21" s="1"/>
  <c r="CQ26" i="21" s="1"/>
  <c r="DB25" i="21"/>
  <c r="DM25" i="21" s="1"/>
  <c r="G25" i="21" s="1"/>
  <c r="BS27" i="5"/>
  <c r="CD27" i="5" s="1"/>
  <c r="CO27" i="5" s="1"/>
  <c r="CZ26" i="5"/>
  <c r="DK26" i="5" s="1"/>
  <c r="E26" i="5" s="1"/>
  <c r="BP23" i="21"/>
  <c r="CA23" i="21" s="1"/>
  <c r="CL23" i="21" s="1"/>
  <c r="CW22" i="21"/>
  <c r="DH22" i="21" s="1"/>
  <c r="B22" i="21" s="1"/>
  <c r="BY27" i="5"/>
  <c r="CJ27" i="5" s="1"/>
  <c r="CU27" i="5" s="1"/>
  <c r="DF26" i="5"/>
  <c r="DQ26" i="5" s="1"/>
  <c r="K26" i="5" s="1"/>
  <c r="DG23" i="21"/>
  <c r="DR23" i="21" s="1"/>
  <c r="L23" i="21" s="1"/>
  <c r="BZ24" i="21"/>
  <c r="CK24" i="21" s="1"/>
  <c r="CV24" i="21" s="1"/>
  <c r="CY24" i="21"/>
  <c r="DJ24" i="21" s="1"/>
  <c r="D24" i="21" s="1"/>
  <c r="BR25" i="21"/>
  <c r="CC25" i="21" s="1"/>
  <c r="CN25" i="21" s="1"/>
  <c r="BS25" i="21"/>
  <c r="CD25" i="21" s="1"/>
  <c r="CO25" i="21" s="1"/>
  <c r="CZ24" i="21"/>
  <c r="DK24" i="21" s="1"/>
  <c r="E24" i="21" s="1"/>
  <c r="DC20" i="21"/>
  <c r="DN20" i="21" s="1"/>
  <c r="H20" i="21" s="1"/>
  <c r="BV21" i="21"/>
  <c r="CG21" i="21" s="1"/>
  <c r="CR21" i="21" s="1"/>
  <c r="DF22" i="21"/>
  <c r="DQ22" i="21" s="1"/>
  <c r="K22" i="21" s="1"/>
  <c r="BY23" i="21"/>
  <c r="CJ23" i="21" s="1"/>
  <c r="CU23" i="21" s="1"/>
  <c r="BV27" i="5"/>
  <c r="CG27" i="5" s="1"/>
  <c r="CR27" i="5" s="1"/>
  <c r="DC26" i="5"/>
  <c r="DN26" i="5" s="1"/>
  <c r="H26" i="5" s="1"/>
  <c r="BW20" i="21"/>
  <c r="CH20" i="21" s="1"/>
  <c r="CS20" i="21" s="1"/>
  <c r="DD19" i="21"/>
  <c r="DO19" i="21" s="1"/>
  <c r="DH25" i="5"/>
  <c r="B25" i="5" s="1"/>
  <c r="CW26" i="5"/>
  <c r="BP27" i="5"/>
  <c r="CA27" i="5" s="1"/>
  <c r="CL27" i="5" s="1"/>
  <c r="DE28" i="5" l="1"/>
  <c r="DP28" i="5" s="1"/>
  <c r="J28" i="5" s="1"/>
  <c r="BX29" i="5"/>
  <c r="CI29" i="5" s="1"/>
  <c r="CT29" i="5" s="1"/>
  <c r="CY25" i="21"/>
  <c r="DJ25" i="21" s="1"/>
  <c r="D25" i="21" s="1"/>
  <c r="BR26" i="21"/>
  <c r="CC26" i="21" s="1"/>
  <c r="CN26" i="21" s="1"/>
  <c r="BZ25" i="21"/>
  <c r="CK25" i="21" s="1"/>
  <c r="CV25" i="21" s="1"/>
  <c r="DG24" i="21"/>
  <c r="DR24" i="21" s="1"/>
  <c r="L24" i="21" s="1"/>
  <c r="BQ28" i="5"/>
  <c r="CB28" i="5" s="1"/>
  <c r="CM28" i="5" s="1"/>
  <c r="CX27" i="5"/>
  <c r="DI27" i="5" s="1"/>
  <c r="C27" i="5" s="1"/>
  <c r="DC21" i="21"/>
  <c r="DN21" i="21" s="1"/>
  <c r="H21" i="21" s="1"/>
  <c r="BV22" i="21"/>
  <c r="CG22" i="21" s="1"/>
  <c r="CR22" i="21" s="1"/>
  <c r="BW29" i="5"/>
  <c r="CH29" i="5" s="1"/>
  <c r="CS29" i="5" s="1"/>
  <c r="DD28" i="5"/>
  <c r="DO28" i="5" s="1"/>
  <c r="I28" i="5" s="1"/>
  <c r="DG24" i="5"/>
  <c r="DR24" i="5" s="1"/>
  <c r="L24" i="5" s="1"/>
  <c r="BZ25" i="5"/>
  <c r="CK25" i="5" s="1"/>
  <c r="CV25" i="5" s="1"/>
  <c r="BP24" i="21"/>
  <c r="CA24" i="21" s="1"/>
  <c r="CL24" i="21" s="1"/>
  <c r="CW23" i="21"/>
  <c r="DH23" i="21" s="1"/>
  <c r="B23" i="21" s="1"/>
  <c r="BV28" i="5"/>
  <c r="CG28" i="5" s="1"/>
  <c r="CR28" i="5" s="1"/>
  <c r="DC27" i="5"/>
  <c r="DN27" i="5" s="1"/>
  <c r="H27" i="5" s="1"/>
  <c r="BS28" i="5"/>
  <c r="CD28" i="5" s="1"/>
  <c r="CO28" i="5" s="1"/>
  <c r="CZ27" i="5"/>
  <c r="DK27" i="5" s="1"/>
  <c r="E27" i="5" s="1"/>
  <c r="DE24" i="21"/>
  <c r="DP24" i="21" s="1"/>
  <c r="J24" i="21" s="1"/>
  <c r="BX25" i="21"/>
  <c r="CI25" i="21" s="1"/>
  <c r="CT25" i="21" s="1"/>
  <c r="CZ25" i="21"/>
  <c r="DK25" i="21" s="1"/>
  <c r="E25" i="21" s="1"/>
  <c r="BS26" i="21"/>
  <c r="CD26" i="21" s="1"/>
  <c r="CO26" i="21" s="1"/>
  <c r="BR28" i="5"/>
  <c r="CC28" i="5" s="1"/>
  <c r="CN28" i="5" s="1"/>
  <c r="CY27" i="5"/>
  <c r="DJ27" i="5" s="1"/>
  <c r="D27" i="5" s="1"/>
  <c r="BW21" i="21"/>
  <c r="CH21" i="21" s="1"/>
  <c r="CS21" i="21" s="1"/>
  <c r="DD20" i="21"/>
  <c r="DO20" i="21" s="1"/>
  <c r="DF23" i="21"/>
  <c r="DQ23" i="21" s="1"/>
  <c r="K23" i="21" s="1"/>
  <c r="BY24" i="21"/>
  <c r="CJ24" i="21" s="1"/>
  <c r="CU24" i="21" s="1"/>
  <c r="BQ27" i="21"/>
  <c r="CB27" i="21" s="1"/>
  <c r="CM27" i="21" s="1"/>
  <c r="CX26" i="21"/>
  <c r="DI26" i="21" s="1"/>
  <c r="C26" i="21" s="1"/>
  <c r="BY28" i="5"/>
  <c r="CJ28" i="5" s="1"/>
  <c r="CU28" i="5" s="1"/>
  <c r="DF27" i="5"/>
  <c r="DQ27" i="5" s="1"/>
  <c r="K27" i="5" s="1"/>
  <c r="DB26" i="21"/>
  <c r="DM26" i="21" s="1"/>
  <c r="G26" i="21" s="1"/>
  <c r="BU27" i="21"/>
  <c r="CF27" i="21" s="1"/>
  <c r="CQ27" i="21" s="1"/>
  <c r="DB27" i="5"/>
  <c r="DM27" i="5" s="1"/>
  <c r="G27" i="5" s="1"/>
  <c r="BU28" i="5"/>
  <c r="CF28" i="5" s="1"/>
  <c r="CQ28" i="5" s="1"/>
  <c r="DH26" i="5"/>
  <c r="B26" i="5" s="1"/>
  <c r="CW27" i="5"/>
  <c r="BP28" i="5"/>
  <c r="CA28" i="5" s="1"/>
  <c r="CL28" i="5" s="1"/>
  <c r="DG25" i="5" l="1"/>
  <c r="DR25" i="5" s="1"/>
  <c r="L25" i="5" s="1"/>
  <c r="BZ26" i="5"/>
  <c r="CK26" i="5" s="1"/>
  <c r="CV26" i="5" s="1"/>
  <c r="BZ26" i="21"/>
  <c r="CK26" i="21" s="1"/>
  <c r="CV26" i="21" s="1"/>
  <c r="DG25" i="21"/>
  <c r="DR25" i="21" s="1"/>
  <c r="L25" i="21" s="1"/>
  <c r="CX27" i="21"/>
  <c r="DI27" i="21" s="1"/>
  <c r="C27" i="21" s="1"/>
  <c r="BQ28" i="21"/>
  <c r="CB28" i="21" s="1"/>
  <c r="CM28" i="21" s="1"/>
  <c r="DF24" i="21"/>
  <c r="DQ24" i="21" s="1"/>
  <c r="K24" i="21" s="1"/>
  <c r="BY25" i="21"/>
  <c r="CJ25" i="21" s="1"/>
  <c r="CU25" i="21" s="1"/>
  <c r="CX28" i="5"/>
  <c r="DI28" i="5" s="1"/>
  <c r="C28" i="5" s="1"/>
  <c r="BQ29" i="5"/>
  <c r="CB29" i="5" s="1"/>
  <c r="CM29" i="5" s="1"/>
  <c r="BR27" i="21"/>
  <c r="CC27" i="21" s="1"/>
  <c r="CN27" i="21" s="1"/>
  <c r="CY26" i="21"/>
  <c r="DJ26" i="21" s="1"/>
  <c r="D26" i="21" s="1"/>
  <c r="BU29" i="5"/>
  <c r="CF29" i="5" s="1"/>
  <c r="CQ29" i="5" s="1"/>
  <c r="DB28" i="5"/>
  <c r="DM28" i="5" s="1"/>
  <c r="G28" i="5" s="1"/>
  <c r="BS29" i="5"/>
  <c r="CD29" i="5" s="1"/>
  <c r="CO29" i="5" s="1"/>
  <c r="CZ28" i="5"/>
  <c r="DK28" i="5" s="1"/>
  <c r="E28" i="5" s="1"/>
  <c r="CW24" i="21"/>
  <c r="DH24" i="21" s="1"/>
  <c r="B24" i="21" s="1"/>
  <c r="BP25" i="21"/>
  <c r="CA25" i="21" s="1"/>
  <c r="CL25" i="21" s="1"/>
  <c r="BW30" i="5"/>
  <c r="CH30" i="5" s="1"/>
  <c r="CS30" i="5" s="1"/>
  <c r="DD29" i="5"/>
  <c r="DO29" i="5" s="1"/>
  <c r="I29" i="5" s="1"/>
  <c r="BR29" i="5"/>
  <c r="CC29" i="5" s="1"/>
  <c r="CN29" i="5" s="1"/>
  <c r="CY28" i="5"/>
  <c r="DJ28" i="5" s="1"/>
  <c r="D28" i="5" s="1"/>
  <c r="BS27" i="21"/>
  <c r="CD27" i="21" s="1"/>
  <c r="CO27" i="21" s="1"/>
  <c r="CZ26" i="21"/>
  <c r="DK26" i="21" s="1"/>
  <c r="E26" i="21" s="1"/>
  <c r="DE29" i="5"/>
  <c r="DP29" i="5" s="1"/>
  <c r="J29" i="5" s="1"/>
  <c r="BX30" i="5"/>
  <c r="CI30" i="5" s="1"/>
  <c r="CT30" i="5" s="1"/>
  <c r="BW22" i="21"/>
  <c r="CH22" i="21" s="1"/>
  <c r="CS22" i="21" s="1"/>
  <c r="DD21" i="21"/>
  <c r="DO21" i="21" s="1"/>
  <c r="BV23" i="21"/>
  <c r="CG23" i="21" s="1"/>
  <c r="CR23" i="21" s="1"/>
  <c r="DC22" i="21"/>
  <c r="DN22" i="21" s="1"/>
  <c r="H22" i="21" s="1"/>
  <c r="DE25" i="21"/>
  <c r="DP25" i="21" s="1"/>
  <c r="J25" i="21" s="1"/>
  <c r="BX26" i="21"/>
  <c r="CI26" i="21" s="1"/>
  <c r="CT26" i="21" s="1"/>
  <c r="BU28" i="21"/>
  <c r="CF28" i="21" s="1"/>
  <c r="CQ28" i="21" s="1"/>
  <c r="DB27" i="21"/>
  <c r="DM27" i="21" s="1"/>
  <c r="G27" i="21" s="1"/>
  <c r="BY29" i="5"/>
  <c r="CJ29" i="5" s="1"/>
  <c r="CU29" i="5" s="1"/>
  <c r="DF28" i="5"/>
  <c r="DQ28" i="5" s="1"/>
  <c r="K28" i="5" s="1"/>
  <c r="BV29" i="5"/>
  <c r="CG29" i="5" s="1"/>
  <c r="CR29" i="5" s="1"/>
  <c r="DC28" i="5"/>
  <c r="DN28" i="5" s="1"/>
  <c r="H28" i="5" s="1"/>
  <c r="DH27" i="5"/>
  <c r="B27" i="5" s="1"/>
  <c r="CW28" i="5"/>
  <c r="BP29" i="5"/>
  <c r="CA29" i="5" s="1"/>
  <c r="CL29" i="5" s="1"/>
  <c r="BR28" i="21" l="1"/>
  <c r="CC28" i="21" s="1"/>
  <c r="CN28" i="21" s="1"/>
  <c r="CY27" i="21"/>
  <c r="DJ27" i="21" s="1"/>
  <c r="D27" i="21" s="1"/>
  <c r="BQ30" i="5"/>
  <c r="CB30" i="5" s="1"/>
  <c r="CM30" i="5" s="1"/>
  <c r="CX29" i="5"/>
  <c r="DI29" i="5" s="1"/>
  <c r="C29" i="5" s="1"/>
  <c r="BW23" i="21"/>
  <c r="CH23" i="21" s="1"/>
  <c r="CS23" i="21" s="1"/>
  <c r="DD22" i="21"/>
  <c r="DO22" i="21" s="1"/>
  <c r="BX31" i="5"/>
  <c r="CI31" i="5" s="1"/>
  <c r="CT31" i="5" s="1"/>
  <c r="DE30" i="5"/>
  <c r="DP30" i="5" s="1"/>
  <c r="J30" i="5" s="1"/>
  <c r="CZ27" i="21"/>
  <c r="DK27" i="21" s="1"/>
  <c r="E27" i="21" s="1"/>
  <c r="BS28" i="21"/>
  <c r="CD28" i="21" s="1"/>
  <c r="CO28" i="21" s="1"/>
  <c r="BX27" i="21"/>
  <c r="CI27" i="21" s="1"/>
  <c r="CT27" i="21" s="1"/>
  <c r="DE26" i="21"/>
  <c r="DP26" i="21" s="1"/>
  <c r="J26" i="21" s="1"/>
  <c r="BS30" i="5"/>
  <c r="CD30" i="5" s="1"/>
  <c r="CO30" i="5" s="1"/>
  <c r="CZ29" i="5"/>
  <c r="DK29" i="5" s="1"/>
  <c r="E29" i="5" s="1"/>
  <c r="DB29" i="5"/>
  <c r="DM29" i="5" s="1"/>
  <c r="G29" i="5" s="1"/>
  <c r="BU30" i="5"/>
  <c r="CF30" i="5" s="1"/>
  <c r="CQ30" i="5" s="1"/>
  <c r="BW31" i="5"/>
  <c r="CH31" i="5" s="1"/>
  <c r="CS31" i="5" s="1"/>
  <c r="DD30" i="5"/>
  <c r="DO30" i="5" s="1"/>
  <c r="I30" i="5" s="1"/>
  <c r="BZ27" i="21"/>
  <c r="CK27" i="21" s="1"/>
  <c r="CV27" i="21" s="1"/>
  <c r="DG26" i="21"/>
  <c r="DR26" i="21" s="1"/>
  <c r="L26" i="21" s="1"/>
  <c r="DF25" i="21"/>
  <c r="DQ25" i="21" s="1"/>
  <c r="K25" i="21" s="1"/>
  <c r="BY26" i="21"/>
  <c r="CJ26" i="21" s="1"/>
  <c r="CU26" i="21" s="1"/>
  <c r="BV30" i="5"/>
  <c r="CG30" i="5" s="1"/>
  <c r="CR30" i="5" s="1"/>
  <c r="DC29" i="5"/>
  <c r="DN29" i="5" s="1"/>
  <c r="H29" i="5" s="1"/>
  <c r="BR30" i="5"/>
  <c r="CC30" i="5" s="1"/>
  <c r="CN30" i="5" s="1"/>
  <c r="CY29" i="5"/>
  <c r="DJ29" i="5" s="1"/>
  <c r="D29" i="5" s="1"/>
  <c r="CW25" i="21"/>
  <c r="DH25" i="21" s="1"/>
  <c r="B25" i="21" s="1"/>
  <c r="BP26" i="21"/>
  <c r="CA26" i="21" s="1"/>
  <c r="CL26" i="21" s="1"/>
  <c r="DG26" i="5"/>
  <c r="DR26" i="5" s="1"/>
  <c r="L26" i="5" s="1"/>
  <c r="BZ27" i="5"/>
  <c r="CK27" i="5" s="1"/>
  <c r="CV27" i="5" s="1"/>
  <c r="DC23" i="21"/>
  <c r="DN23" i="21" s="1"/>
  <c r="H23" i="21" s="1"/>
  <c r="BV24" i="21"/>
  <c r="CG24" i="21" s="1"/>
  <c r="CR24" i="21" s="1"/>
  <c r="BQ29" i="21"/>
  <c r="CB29" i="21" s="1"/>
  <c r="CM29" i="21" s="1"/>
  <c r="CX28" i="21"/>
  <c r="DI28" i="21" s="1"/>
  <c r="C28" i="21" s="1"/>
  <c r="BY30" i="5"/>
  <c r="CJ30" i="5" s="1"/>
  <c r="CU30" i="5" s="1"/>
  <c r="DF29" i="5"/>
  <c r="DQ29" i="5" s="1"/>
  <c r="K29" i="5" s="1"/>
  <c r="DB28" i="21"/>
  <c r="DM28" i="21" s="1"/>
  <c r="G28" i="21" s="1"/>
  <c r="BU29" i="21"/>
  <c r="CF29" i="21" s="1"/>
  <c r="CQ29" i="21" s="1"/>
  <c r="DH28" i="5"/>
  <c r="B28" i="5" s="1"/>
  <c r="CW29" i="5"/>
  <c r="BP30" i="5"/>
  <c r="CA30" i="5" s="1"/>
  <c r="CL30" i="5" s="1"/>
  <c r="BX28" i="21" l="1"/>
  <c r="CI28" i="21" s="1"/>
  <c r="CT28" i="21" s="1"/>
  <c r="DE27" i="21"/>
  <c r="DP27" i="21" s="1"/>
  <c r="J27" i="21" s="1"/>
  <c r="DF26" i="21"/>
  <c r="DQ26" i="21" s="1"/>
  <c r="K26" i="21" s="1"/>
  <c r="BY27" i="21"/>
  <c r="CJ27" i="21" s="1"/>
  <c r="CU27" i="21" s="1"/>
  <c r="CZ30" i="5"/>
  <c r="DK30" i="5" s="1"/>
  <c r="E30" i="5" s="1"/>
  <c r="BS31" i="5"/>
  <c r="CD31" i="5" s="1"/>
  <c r="CO31" i="5" s="1"/>
  <c r="BW24" i="21"/>
  <c r="CH24" i="21" s="1"/>
  <c r="CS24" i="21" s="1"/>
  <c r="DD23" i="21"/>
  <c r="DO23" i="21" s="1"/>
  <c r="BP27" i="21"/>
  <c r="CA27" i="21" s="1"/>
  <c r="CL27" i="21" s="1"/>
  <c r="CW26" i="21"/>
  <c r="DH26" i="21" s="1"/>
  <c r="B26" i="21" s="1"/>
  <c r="BS29" i="21"/>
  <c r="CD29" i="21" s="1"/>
  <c r="CO29" i="21" s="1"/>
  <c r="CZ28" i="21"/>
  <c r="DK28" i="21" s="1"/>
  <c r="E28" i="21" s="1"/>
  <c r="CY30" i="5"/>
  <c r="DJ30" i="5" s="1"/>
  <c r="D30" i="5" s="1"/>
  <c r="BR31" i="5"/>
  <c r="CC31" i="5" s="1"/>
  <c r="CN31" i="5" s="1"/>
  <c r="DE31" i="5"/>
  <c r="DP31" i="5" s="1"/>
  <c r="J31" i="5" s="1"/>
  <c r="BX32" i="5"/>
  <c r="CI32" i="5" s="1"/>
  <c r="CT32" i="5" s="1"/>
  <c r="BV25" i="21"/>
  <c r="CG25" i="21" s="1"/>
  <c r="CR25" i="21" s="1"/>
  <c r="DC24" i="21"/>
  <c r="DN24" i="21" s="1"/>
  <c r="H24" i="21" s="1"/>
  <c r="BU30" i="21"/>
  <c r="CF30" i="21" s="1"/>
  <c r="CQ30" i="21" s="1"/>
  <c r="DB29" i="21"/>
  <c r="DM29" i="21" s="1"/>
  <c r="G29" i="21" s="1"/>
  <c r="DF30" i="5"/>
  <c r="DQ30" i="5" s="1"/>
  <c r="K30" i="5" s="1"/>
  <c r="BY31" i="5"/>
  <c r="CJ31" i="5" s="1"/>
  <c r="CU31" i="5" s="1"/>
  <c r="BZ28" i="21"/>
  <c r="CK28" i="21" s="1"/>
  <c r="CV28" i="21" s="1"/>
  <c r="DG27" i="21"/>
  <c r="DR27" i="21" s="1"/>
  <c r="L27" i="21" s="1"/>
  <c r="BQ31" i="5"/>
  <c r="CB31" i="5" s="1"/>
  <c r="CM31" i="5" s="1"/>
  <c r="CX30" i="5"/>
  <c r="DI30" i="5" s="1"/>
  <c r="C30" i="5" s="1"/>
  <c r="BV31" i="5"/>
  <c r="CG31" i="5" s="1"/>
  <c r="CR31" i="5" s="1"/>
  <c r="DC30" i="5"/>
  <c r="DN30" i="5" s="1"/>
  <c r="H30" i="5" s="1"/>
  <c r="DB30" i="5"/>
  <c r="DM30" i="5" s="1"/>
  <c r="G30" i="5" s="1"/>
  <c r="BU31" i="5"/>
  <c r="CF31" i="5" s="1"/>
  <c r="CQ31" i="5" s="1"/>
  <c r="DG27" i="5"/>
  <c r="DR27" i="5" s="1"/>
  <c r="L27" i="5" s="1"/>
  <c r="BZ28" i="5"/>
  <c r="CK28" i="5" s="1"/>
  <c r="CV28" i="5" s="1"/>
  <c r="CX29" i="21"/>
  <c r="DI29" i="21" s="1"/>
  <c r="C29" i="21" s="1"/>
  <c r="BQ30" i="21"/>
  <c r="CB30" i="21" s="1"/>
  <c r="CM30" i="21" s="1"/>
  <c r="BW32" i="5"/>
  <c r="CH32" i="5" s="1"/>
  <c r="CS32" i="5" s="1"/>
  <c r="DD31" i="5"/>
  <c r="DO31" i="5" s="1"/>
  <c r="I31" i="5" s="1"/>
  <c r="CY28" i="21"/>
  <c r="DJ28" i="21" s="1"/>
  <c r="D28" i="21" s="1"/>
  <c r="BR29" i="21"/>
  <c r="CC29" i="21" s="1"/>
  <c r="CN29" i="21" s="1"/>
  <c r="DH29" i="5"/>
  <c r="B29" i="5" s="1"/>
  <c r="CW30" i="5"/>
  <c r="BP31" i="5"/>
  <c r="CA31" i="5" s="1"/>
  <c r="CL31" i="5" s="1"/>
  <c r="DG28" i="5" l="1"/>
  <c r="DR28" i="5" s="1"/>
  <c r="L28" i="5" s="1"/>
  <c r="BZ29" i="5"/>
  <c r="CK29" i="5" s="1"/>
  <c r="CV29" i="5" s="1"/>
  <c r="BR32" i="5"/>
  <c r="CC32" i="5" s="1"/>
  <c r="CN32" i="5" s="1"/>
  <c r="CY31" i="5"/>
  <c r="DJ31" i="5" s="1"/>
  <c r="D31" i="5" s="1"/>
  <c r="BX33" i="5"/>
  <c r="CI33" i="5" s="1"/>
  <c r="DE32" i="5"/>
  <c r="DP32" i="5" s="1"/>
  <c r="J32" i="5" s="1"/>
  <c r="DB31" i="5"/>
  <c r="DM31" i="5" s="1"/>
  <c r="G31" i="5" s="1"/>
  <c r="BU32" i="5"/>
  <c r="CF32" i="5" s="1"/>
  <c r="CQ32" i="5" s="1"/>
  <c r="BY28" i="21"/>
  <c r="CJ28" i="21" s="1"/>
  <c r="CU28" i="21" s="1"/>
  <c r="DF27" i="21"/>
  <c r="DQ27" i="21" s="1"/>
  <c r="K27" i="21" s="1"/>
  <c r="BV32" i="5"/>
  <c r="CG32" i="5" s="1"/>
  <c r="CR32" i="5" s="1"/>
  <c r="DC31" i="5"/>
  <c r="DN31" i="5" s="1"/>
  <c r="H31" i="5" s="1"/>
  <c r="CX31" i="5"/>
  <c r="DI31" i="5" s="1"/>
  <c r="C31" i="5" s="1"/>
  <c r="BQ32" i="5"/>
  <c r="CB32" i="5" s="1"/>
  <c r="CM32" i="5" s="1"/>
  <c r="DD24" i="21"/>
  <c r="DO24" i="21" s="1"/>
  <c r="BW25" i="21"/>
  <c r="CH25" i="21" s="1"/>
  <c r="CS25" i="21" s="1"/>
  <c r="BP28" i="21"/>
  <c r="CA28" i="21" s="1"/>
  <c r="CL28" i="21" s="1"/>
  <c r="CW27" i="21"/>
  <c r="DH27" i="21" s="1"/>
  <c r="B27" i="21" s="1"/>
  <c r="DG28" i="21"/>
  <c r="DR28" i="21" s="1"/>
  <c r="L28" i="21" s="1"/>
  <c r="BZ29" i="21"/>
  <c r="CK29" i="21" s="1"/>
  <c r="CV29" i="21" s="1"/>
  <c r="DF31" i="5"/>
  <c r="DQ31" i="5" s="1"/>
  <c r="K31" i="5" s="1"/>
  <c r="BY32" i="5"/>
  <c r="CJ32" i="5" s="1"/>
  <c r="CU32" i="5" s="1"/>
  <c r="CZ29" i="21"/>
  <c r="DK29" i="21" s="1"/>
  <c r="E29" i="21" s="1"/>
  <c r="BS30" i="21"/>
  <c r="CD30" i="21" s="1"/>
  <c r="CO30" i="21" s="1"/>
  <c r="CY29" i="21"/>
  <c r="DJ29" i="21" s="1"/>
  <c r="D29" i="21" s="1"/>
  <c r="BR30" i="21"/>
  <c r="CC30" i="21" s="1"/>
  <c r="CN30" i="21" s="1"/>
  <c r="BS32" i="5"/>
  <c r="CD32" i="5" s="1"/>
  <c r="CO32" i="5" s="1"/>
  <c r="CZ31" i="5"/>
  <c r="DK31" i="5" s="1"/>
  <c r="E31" i="5" s="1"/>
  <c r="BW33" i="5"/>
  <c r="CH33" i="5" s="1"/>
  <c r="DD32" i="5"/>
  <c r="DO32" i="5" s="1"/>
  <c r="I32" i="5" s="1"/>
  <c r="BU31" i="21"/>
  <c r="CF31" i="21" s="1"/>
  <c r="CQ31" i="21" s="1"/>
  <c r="DB30" i="21"/>
  <c r="DM30" i="21" s="1"/>
  <c r="G30" i="21" s="1"/>
  <c r="CX30" i="21"/>
  <c r="DI30" i="21" s="1"/>
  <c r="C30" i="21" s="1"/>
  <c r="BQ31" i="21"/>
  <c r="CB31" i="21" s="1"/>
  <c r="CM31" i="21" s="1"/>
  <c r="BV26" i="21"/>
  <c r="CG26" i="21" s="1"/>
  <c r="CR26" i="21" s="1"/>
  <c r="DC25" i="21"/>
  <c r="DN25" i="21" s="1"/>
  <c r="H25" i="21" s="1"/>
  <c r="BX29" i="21"/>
  <c r="CI29" i="21" s="1"/>
  <c r="CT29" i="21" s="1"/>
  <c r="DE28" i="21"/>
  <c r="DP28" i="21" s="1"/>
  <c r="J28" i="21" s="1"/>
  <c r="DH30" i="5"/>
  <c r="B30" i="5" s="1"/>
  <c r="CW31" i="5"/>
  <c r="BP32" i="5"/>
  <c r="CA32" i="5" s="1"/>
  <c r="CL32" i="5" s="1"/>
  <c r="CS33" i="5" l="1"/>
  <c r="DD33" i="5" s="1"/>
  <c r="DO33" i="5" s="1"/>
  <c r="I33" i="5" s="1"/>
  <c r="I49" i="1" s="1"/>
  <c r="CT33" i="5"/>
  <c r="DE33" i="5" s="1"/>
  <c r="DP33" i="5" s="1"/>
  <c r="J33" i="5" s="1"/>
  <c r="J49" i="1" s="1"/>
  <c r="BW26" i="21"/>
  <c r="CH26" i="21" s="1"/>
  <c r="CS26" i="21" s="1"/>
  <c r="DD25" i="21"/>
  <c r="DO25" i="21" s="1"/>
  <c r="BR31" i="21"/>
  <c r="CC31" i="21" s="1"/>
  <c r="CN31" i="21" s="1"/>
  <c r="CY30" i="21"/>
  <c r="DJ30" i="21" s="1"/>
  <c r="D30" i="21" s="1"/>
  <c r="BU33" i="5"/>
  <c r="CF33" i="5" s="1"/>
  <c r="DB32" i="5"/>
  <c r="DM32" i="5" s="1"/>
  <c r="G32" i="5" s="1"/>
  <c r="CZ30" i="21"/>
  <c r="DK30" i="21" s="1"/>
  <c r="E30" i="21" s="1"/>
  <c r="BS31" i="21"/>
  <c r="CD31" i="21" s="1"/>
  <c r="CO31" i="21" s="1"/>
  <c r="BV33" i="5"/>
  <c r="CG33" i="5" s="1"/>
  <c r="DC32" i="5"/>
  <c r="DN32" i="5" s="1"/>
  <c r="H32" i="5" s="1"/>
  <c r="DF32" i="5"/>
  <c r="DQ32" i="5" s="1"/>
  <c r="K32" i="5" s="1"/>
  <c r="BY33" i="5"/>
  <c r="CJ33" i="5" s="1"/>
  <c r="DE29" i="21"/>
  <c r="DP29" i="21" s="1"/>
  <c r="J29" i="21" s="1"/>
  <c r="BX30" i="21"/>
  <c r="CI30" i="21" s="1"/>
  <c r="CT30" i="21" s="1"/>
  <c r="CY32" i="5"/>
  <c r="DJ32" i="5" s="1"/>
  <c r="D32" i="5" s="1"/>
  <c r="BR33" i="5"/>
  <c r="CC33" i="5" s="1"/>
  <c r="BS33" i="5"/>
  <c r="CD33" i="5" s="1"/>
  <c r="CZ32" i="5"/>
  <c r="DK32" i="5" s="1"/>
  <c r="E32" i="5" s="1"/>
  <c r="BY29" i="21"/>
  <c r="CJ29" i="21" s="1"/>
  <c r="CU29" i="21" s="1"/>
  <c r="DF28" i="21"/>
  <c r="DQ28" i="21" s="1"/>
  <c r="K28" i="21" s="1"/>
  <c r="BZ30" i="21"/>
  <c r="CK30" i="21" s="1"/>
  <c r="CV30" i="21" s="1"/>
  <c r="DG29" i="21"/>
  <c r="DR29" i="21" s="1"/>
  <c r="L29" i="21" s="1"/>
  <c r="BQ32" i="21"/>
  <c r="CB32" i="21" s="1"/>
  <c r="CM32" i="21" s="1"/>
  <c r="CX31" i="21"/>
  <c r="DI31" i="21" s="1"/>
  <c r="C31" i="21" s="1"/>
  <c r="DG29" i="5"/>
  <c r="DR29" i="5" s="1"/>
  <c r="L29" i="5" s="1"/>
  <c r="BZ30" i="5"/>
  <c r="CK30" i="5" s="1"/>
  <c r="CV30" i="5" s="1"/>
  <c r="BU32" i="21"/>
  <c r="CF32" i="21" s="1"/>
  <c r="CQ32" i="21" s="1"/>
  <c r="DB31" i="21"/>
  <c r="DM31" i="21" s="1"/>
  <c r="G31" i="21" s="1"/>
  <c r="BQ33" i="5"/>
  <c r="CB33" i="5" s="1"/>
  <c r="CX32" i="5"/>
  <c r="DI32" i="5" s="1"/>
  <c r="C32" i="5" s="1"/>
  <c r="BV27" i="21"/>
  <c r="CG27" i="21" s="1"/>
  <c r="CR27" i="21" s="1"/>
  <c r="DC26" i="21"/>
  <c r="DN26" i="21" s="1"/>
  <c r="H26" i="21" s="1"/>
  <c r="CW28" i="21"/>
  <c r="DH28" i="21" s="1"/>
  <c r="B28" i="21" s="1"/>
  <c r="BP29" i="21"/>
  <c r="CA29" i="21" s="1"/>
  <c r="CL29" i="21" s="1"/>
  <c r="DH31" i="5"/>
  <c r="B31" i="5" s="1"/>
  <c r="CW32" i="5"/>
  <c r="BP33" i="5"/>
  <c r="CA33" i="5" s="1"/>
  <c r="CL33" i="5" s="1"/>
  <c r="CM33" i="5" l="1"/>
  <c r="CX33" i="5" s="1"/>
  <c r="DI33" i="5" s="1"/>
  <c r="CU33" i="5"/>
  <c r="DF33" i="5" s="1"/>
  <c r="DQ33" i="5" s="1"/>
  <c r="K33" i="5" s="1"/>
  <c r="K49" i="1" s="1"/>
  <c r="CR33" i="5"/>
  <c r="DC33" i="5" s="1"/>
  <c r="DN33" i="5" s="1"/>
  <c r="CQ33" i="5"/>
  <c r="DB33" i="5" s="1"/>
  <c r="DM33" i="5" s="1"/>
  <c r="G33" i="5" s="1"/>
  <c r="G49" i="1" s="1"/>
  <c r="CO33" i="5"/>
  <c r="CZ33" i="5" s="1"/>
  <c r="DK33" i="5" s="1"/>
  <c r="E33" i="5" s="1"/>
  <c r="E49" i="1" s="1"/>
  <c r="CN33" i="5"/>
  <c r="CY33" i="5" s="1"/>
  <c r="DJ33" i="5" s="1"/>
  <c r="D33" i="5" s="1"/>
  <c r="D49" i="1" s="1"/>
  <c r="H33" i="5"/>
  <c r="H49" i="1" s="1"/>
  <c r="C33" i="5"/>
  <c r="C49" i="1" s="1"/>
  <c r="DC27" i="21"/>
  <c r="DN27" i="21" s="1"/>
  <c r="H27" i="21" s="1"/>
  <c r="BV28" i="21"/>
  <c r="CG28" i="21" s="1"/>
  <c r="CR28" i="21" s="1"/>
  <c r="DB32" i="21"/>
  <c r="DM32" i="21" s="1"/>
  <c r="G32" i="21" s="1"/>
  <c r="BU33" i="21"/>
  <c r="CF33" i="21" s="1"/>
  <c r="CZ31" i="21"/>
  <c r="DK31" i="21" s="1"/>
  <c r="E31" i="21" s="1"/>
  <c r="BS32" i="21"/>
  <c r="CD32" i="21" s="1"/>
  <c r="CO32" i="21" s="1"/>
  <c r="BQ33" i="21"/>
  <c r="CB33" i="21" s="1"/>
  <c r="CX32" i="21"/>
  <c r="DI32" i="21" s="1"/>
  <c r="C32" i="21" s="1"/>
  <c r="DG30" i="21"/>
  <c r="DR30" i="21" s="1"/>
  <c r="L30" i="21" s="1"/>
  <c r="BZ31" i="21"/>
  <c r="CK31" i="21" s="1"/>
  <c r="CV31" i="21" s="1"/>
  <c r="DF29" i="21"/>
  <c r="DQ29" i="21" s="1"/>
  <c r="K29" i="21" s="1"/>
  <c r="BY30" i="21"/>
  <c r="CJ30" i="21" s="1"/>
  <c r="CU30" i="21" s="1"/>
  <c r="BR32" i="21"/>
  <c r="CC32" i="21" s="1"/>
  <c r="CN32" i="21" s="1"/>
  <c r="CY31" i="21"/>
  <c r="DJ31" i="21" s="1"/>
  <c r="D31" i="21" s="1"/>
  <c r="DE30" i="21"/>
  <c r="DP30" i="21" s="1"/>
  <c r="J30" i="21" s="1"/>
  <c r="BX31" i="21"/>
  <c r="CI31" i="21" s="1"/>
  <c r="CT31" i="21" s="1"/>
  <c r="DG30" i="5"/>
  <c r="DR30" i="5" s="1"/>
  <c r="L30" i="5" s="1"/>
  <c r="BZ31" i="5"/>
  <c r="CK31" i="5" s="1"/>
  <c r="CV31" i="5" s="1"/>
  <c r="CW29" i="21"/>
  <c r="DH29" i="21" s="1"/>
  <c r="B29" i="21" s="1"/>
  <c r="BP30" i="21"/>
  <c r="CA30" i="21" s="1"/>
  <c r="CL30" i="21" s="1"/>
  <c r="BW27" i="21"/>
  <c r="CH27" i="21" s="1"/>
  <c r="CS27" i="21" s="1"/>
  <c r="DD26" i="21"/>
  <c r="DO26" i="21" s="1"/>
  <c r="DH32" i="5"/>
  <c r="B32" i="5" s="1"/>
  <c r="CW33" i="5"/>
  <c r="CM33" i="21" l="1"/>
  <c r="CX33" i="21" s="1"/>
  <c r="DI33" i="21" s="1"/>
  <c r="C33" i="21" s="1"/>
  <c r="C12" i="1" s="1"/>
  <c r="CQ33" i="21"/>
  <c r="DB33" i="21" s="1"/>
  <c r="DM33" i="21" s="1"/>
  <c r="BR33" i="21"/>
  <c r="CC33" i="21" s="1"/>
  <c r="CY32" i="21"/>
  <c r="DJ32" i="21" s="1"/>
  <c r="D32" i="21" s="1"/>
  <c r="DG31" i="21"/>
  <c r="DR31" i="21" s="1"/>
  <c r="L31" i="21" s="1"/>
  <c r="BZ32" i="21"/>
  <c r="CK32" i="21" s="1"/>
  <c r="CV32" i="21" s="1"/>
  <c r="BP31" i="21"/>
  <c r="CA31" i="21" s="1"/>
  <c r="CL31" i="21" s="1"/>
  <c r="CW30" i="21"/>
  <c r="DH30" i="21" s="1"/>
  <c r="B30" i="21" s="1"/>
  <c r="DG31" i="5"/>
  <c r="DR31" i="5" s="1"/>
  <c r="L31" i="5" s="1"/>
  <c r="BZ32" i="5"/>
  <c r="CK32" i="5" s="1"/>
  <c r="CV32" i="5" s="1"/>
  <c r="BY31" i="21"/>
  <c r="CJ31" i="21" s="1"/>
  <c r="CU31" i="21" s="1"/>
  <c r="DF30" i="21"/>
  <c r="DQ30" i="21" s="1"/>
  <c r="K30" i="21" s="1"/>
  <c r="DD27" i="21"/>
  <c r="DO27" i="21" s="1"/>
  <c r="BW28" i="21"/>
  <c r="CH28" i="21" s="1"/>
  <c r="CS28" i="21" s="1"/>
  <c r="BS33" i="21"/>
  <c r="CD33" i="21" s="1"/>
  <c r="CZ32" i="21"/>
  <c r="DK32" i="21" s="1"/>
  <c r="E32" i="21" s="1"/>
  <c r="DC28" i="21"/>
  <c r="DN28" i="21" s="1"/>
  <c r="H28" i="21" s="1"/>
  <c r="BV29" i="21"/>
  <c r="CG29" i="21" s="1"/>
  <c r="CR29" i="21" s="1"/>
  <c r="G33" i="21"/>
  <c r="G12" i="1" s="1"/>
  <c r="BX32" i="21"/>
  <c r="CI32" i="21" s="1"/>
  <c r="CT32" i="21" s="1"/>
  <c r="DE31" i="21"/>
  <c r="DP31" i="21" s="1"/>
  <c r="J31" i="21" s="1"/>
  <c r="DH33" i="5"/>
  <c r="B33" i="5" s="1"/>
  <c r="B49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CO33" i="21" l="1"/>
  <c r="CZ33" i="21" s="1"/>
  <c r="DK33" i="21" s="1"/>
  <c r="E33" i="21" s="1"/>
  <c r="E12" i="1" s="1"/>
  <c r="CN33" i="21"/>
  <c r="CY33" i="21" s="1"/>
  <c r="DJ33" i="21" s="1"/>
  <c r="D33" i="21" s="1"/>
  <c r="D12" i="1" s="1"/>
  <c r="I27" i="21"/>
  <c r="DC29" i="21"/>
  <c r="DN29" i="21" s="1"/>
  <c r="H29" i="21" s="1"/>
  <c r="BV30" i="21"/>
  <c r="CG30" i="21" s="1"/>
  <c r="CR30" i="21" s="1"/>
  <c r="DD28" i="21"/>
  <c r="DO28" i="21" s="1"/>
  <c r="I28" i="21" s="1"/>
  <c r="BW29" i="21"/>
  <c r="CH29" i="21" s="1"/>
  <c r="CS29" i="21" s="1"/>
  <c r="DF31" i="21"/>
  <c r="DQ31" i="21" s="1"/>
  <c r="K31" i="21" s="1"/>
  <c r="BY32" i="21"/>
  <c r="CJ32" i="21" s="1"/>
  <c r="CU32" i="21" s="1"/>
  <c r="BZ33" i="5"/>
  <c r="CK33" i="5" s="1"/>
  <c r="DG32" i="5"/>
  <c r="DR32" i="5" s="1"/>
  <c r="L32" i="5" s="1"/>
  <c r="DG32" i="21"/>
  <c r="DR32" i="21" s="1"/>
  <c r="L32" i="21" s="1"/>
  <c r="BZ33" i="21"/>
  <c r="CK33" i="21" s="1"/>
  <c r="CW31" i="21"/>
  <c r="DH31" i="21" s="1"/>
  <c r="B31" i="21" s="1"/>
  <c r="BP32" i="21"/>
  <c r="CA32" i="21" s="1"/>
  <c r="CL32" i="21" s="1"/>
  <c r="BX33" i="21"/>
  <c r="CI33" i="21" s="1"/>
  <c r="DE32" i="21"/>
  <c r="DP32" i="21" s="1"/>
  <c r="J32" i="21" s="1"/>
  <c r="CT33" i="21" l="1"/>
  <c r="DE33" i="21" s="1"/>
  <c r="DP33" i="21" s="1"/>
  <c r="CV33" i="21"/>
  <c r="DG33" i="21" s="1"/>
  <c r="DR33" i="21" s="1"/>
  <c r="L33" i="21" s="1"/>
  <c r="L12" i="1" s="1"/>
  <c r="CV33" i="5"/>
  <c r="DG33" i="5" s="1"/>
  <c r="DR33" i="5" s="1"/>
  <c r="L33" i="5" s="1"/>
  <c r="L49" i="1" s="1"/>
  <c r="J33" i="21"/>
  <c r="J12" i="1" s="1"/>
  <c r="CW32" i="21"/>
  <c r="DH32" i="21" s="1"/>
  <c r="B32" i="21" s="1"/>
  <c r="BP33" i="21"/>
  <c r="CA33" i="21" s="1"/>
  <c r="BY33" i="21"/>
  <c r="CJ33" i="21" s="1"/>
  <c r="DF32" i="21"/>
  <c r="DQ32" i="21" s="1"/>
  <c r="K32" i="21" s="1"/>
  <c r="BW30" i="21"/>
  <c r="CH30" i="21" s="1"/>
  <c r="CS30" i="21" s="1"/>
  <c r="DD29" i="21"/>
  <c r="DO29" i="21" s="1"/>
  <c r="I29" i="21" s="1"/>
  <c r="DC30" i="21"/>
  <c r="DN30" i="21" s="1"/>
  <c r="H30" i="21" s="1"/>
  <c r="BV31" i="21"/>
  <c r="CG31" i="21" s="1"/>
  <c r="CR31" i="21" s="1"/>
  <c r="CU33" i="21" l="1"/>
  <c r="DF33" i="21" s="1"/>
  <c r="DQ33" i="21" s="1"/>
  <c r="CL33" i="21"/>
  <c r="CW33" i="21" s="1"/>
  <c r="DH33" i="21" s="1"/>
  <c r="B33" i="21" s="1"/>
  <c r="B12" i="1" s="1"/>
  <c r="K33" i="21"/>
  <c r="K12" i="1" s="1"/>
  <c r="BV32" i="21"/>
  <c r="CG32" i="21" s="1"/>
  <c r="CR32" i="21" s="1"/>
  <c r="DC31" i="21"/>
  <c r="DN31" i="21" s="1"/>
  <c r="H31" i="21" s="1"/>
  <c r="DD30" i="21"/>
  <c r="DO30" i="21" s="1"/>
  <c r="I30" i="21" s="1"/>
  <c r="BW31" i="21"/>
  <c r="CH31" i="21" s="1"/>
  <c r="CS31" i="21" s="1"/>
  <c r="DD31" i="21" l="1"/>
  <c r="DO31" i="21" s="1"/>
  <c r="I31" i="21" s="1"/>
  <c r="BW32" i="21"/>
  <c r="CH32" i="21" s="1"/>
  <c r="CS32" i="21" s="1"/>
  <c r="BV33" i="21"/>
  <c r="CG33" i="21" s="1"/>
  <c r="DC32" i="21"/>
  <c r="DN32" i="21" s="1"/>
  <c r="H32" i="21" s="1"/>
  <c r="CR33" i="21" l="1"/>
  <c r="DC33" i="21" s="1"/>
  <c r="DN33" i="21" s="1"/>
  <c r="H33" i="21" s="1"/>
  <c r="H12" i="1" s="1"/>
  <c r="BW33" i="21"/>
  <c r="CH33" i="21" s="1"/>
  <c r="DD32" i="21"/>
  <c r="DO32" i="21" s="1"/>
  <c r="I32" i="21" s="1"/>
  <c r="CS33" i="21" l="1"/>
  <c r="DD33" i="21" s="1"/>
  <c r="DO33" i="21" s="1"/>
  <c r="I33" i="21" s="1"/>
  <c r="I12" i="1" s="1"/>
  <c r="B13" i="2"/>
  <c r="B9" i="2" l="1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tc={B3F49DD2-3261-45A7-8703-8880B4A423E0}</author>
  </authors>
  <commentList>
    <comment ref="E1" authorId="0" shapeId="0" xr:uid="{B3F49DD2-3261-45A7-8703-8880B4A423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UPDATE ALL!!!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tc={6FFD99A0-3B7C-4FC2-9C63-DD20C654478D}</author>
    <author>tc={96A985E3-97D3-4595-8BDE-FB5FADD8460E}</author>
    <author>tc={664922F6-6E63-41BB-A45C-092A7087495E}</author>
    <author>Jack Smith</author>
    <author>tc={F6302DDB-F970-4303-BAB9-2013C45B293D}</author>
    <author>tc={CAAB3AB6-CB76-47FF-A5F9-2C2442AC8490}</author>
  </authors>
  <commentList>
    <comment ref="B8" authorId="0" shapeId="0" xr:uid="{6FFD99A0-3B7C-4FC2-9C63-DD20C654478D}">
      <text>
        <t>[Threaded comment]
Your version of Excel allows you to read this threaded comment; however, any edits to it will get removed if the file is opened in a newer version of Excel. Learn more: https://go.microsoft.com/fwlink/?linkid=870924
Comment:
    Scaled for 50% stover removal</t>
      </text>
    </comment>
    <comment ref="B13" authorId="1" shapeId="0" xr:uid="{96A985E3-97D3-4595-8BDE-FB5FADD8460E}">
      <text>
        <t>[Threaded comment]
Your version of Excel allows you to read this threaded comment; however, any edits to it will get removed if the file is opened in a newer version of Excel. Learn more: https://go.microsoft.com/fwlink/?linkid=870924
Comment:
    Scaled for 50% stover removal</t>
      </text>
    </comment>
    <comment ref="B14" authorId="2" shapeId="0" xr:uid="{664922F6-6E63-41BB-A45C-092A7087495E}">
      <text>
        <t>[Threaded comment]
Your version of Excel allows you to read this threaded comment; however, any edits to it will get removed if the file is opened in a newer version of Excel. Learn more: https://go.microsoft.com/fwlink/?linkid=870924
Comment:
    Scaled for 50% stover removal</t>
      </text>
    </comment>
    <comment ref="A16" authorId="3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6" authorId="3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7" authorId="3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8" authorId="3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9" authorId="3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21" authorId="4" shapeId="0" xr:uid="{F6302DDB-F970-4303-BAB9-2013C45B29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</t>
      </text>
    </comment>
    <comment ref="B25" authorId="5" shapeId="0" xr:uid="{CAAB3AB6-CB76-47FF-A5F9-2C2442AC8490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7BAEAC1B-2B6C-466A-BC7F-257025B6509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On farm</t>
        </r>
      </text>
    </comment>
    <comment ref="A16" authorId="0" shapeId="0" xr:uid="{DB36768E-BB01-43A1-8D5D-6495FA27FC6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Switchgrass - need to update the substance list to include switchgrass as a unique substance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  <author>tc={50A13183-F367-44B5-BDF0-28C46CC05157}</author>
    <author>tc={4DE2FB49-B977-4D7A-A716-710DB929734D}</author>
  </authors>
  <commentList>
    <comment ref="A2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B2" authorId="1" shapeId="0" xr:uid="{50A13183-F367-44B5-BDF0-28C46CC0515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high, check later</t>
      </text>
    </comment>
    <comment ref="D2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  <comment ref="B15" authorId="2" shapeId="0" xr:uid="{4DE2FB49-B977-4D7A-A716-710DB92973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2.665 $/kg - Too high - need to revise - set based on AltJet
</t>
      </text>
    </comment>
  </commentList>
</comments>
</file>

<file path=xl/sharedStrings.xml><?xml version="1.0" encoding="utf-8"?>
<sst xmlns="http://schemas.openxmlformats.org/spreadsheetml/2006/main" count="14626" uniqueCount="2684">
  <si>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</si>
  <si>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</si>
  <si>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</si>
  <si>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</si>
  <si>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</si>
  <si>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</si>
  <si>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</si>
  <si>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</si>
  <si>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</si>
  <si>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</si>
  <si>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</si>
  <si>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</si>
  <si>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</si>
  <si>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</si>
  <si>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</si>
  <si>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</si>
  <si>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</si>
  <si>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</si>
  <si>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</si>
  <si>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</si>
  <si>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</si>
  <si>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</si>
  <si>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</si>
  <si>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</si>
  <si>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</si>
  <si>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</si>
  <si>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</si>
  <si>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</si>
  <si>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</si>
  <si>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</si>
  <si>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</si>
  <si>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</si>
  <si>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</si>
  <si>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</si>
  <si>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</si>
  <si>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</si>
  <si>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</si>
  <si>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</si>
  <si>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</si>
  <si>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</si>
  <si>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</si>
  <si>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</si>
  <si>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</si>
  <si>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</si>
  <si>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</si>
  <si>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</si>
  <si>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</si>
  <si>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</si>
  <si>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</si>
  <si>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</si>
  <si>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</si>
  <si>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</si>
  <si>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</si>
  <si>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</si>
  <si>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</si>
  <si>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</si>
  <si>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</si>
  <si>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Quads/yr</t>
  </si>
  <si>
    <t>EJ/yr</t>
  </si>
  <si>
    <t>MJ/yr</t>
  </si>
  <si>
    <t>gge/yr</t>
  </si>
  <si>
    <t>gal EtOH eq/yr</t>
  </si>
  <si>
    <t>Renewable Fuel Standards (2010)</t>
  </si>
  <si>
    <t>Corn Ethanol</t>
  </si>
  <si>
    <t>Cellulosic</t>
  </si>
  <si>
    <t>Biomass Diesel</t>
  </si>
  <si>
    <t>Other Avanced Fuels</t>
  </si>
  <si>
    <t>Total</t>
  </si>
  <si>
    <t>Renewable Fuel Standards (2020)</t>
  </si>
  <si>
    <t>EIA Annual Energy Outlook</t>
  </si>
  <si>
    <t>Transport Delivered Energy (2020)</t>
  </si>
  <si>
    <t>Transport Delivered Energy (2030)</t>
  </si>
  <si>
    <t>Transport Delivered Energy (2040)</t>
  </si>
  <si>
    <t>Transport Delivered Energy (2050)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</si>
  <si>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</si>
  <si>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</si>
  <si>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</si>
  <si>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</si>
  <si>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</si>
  <si>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</si>
  <si>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</si>
  <si>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</si>
  <si>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</si>
  <si>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</si>
  <si>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</si>
  <si>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</si>
  <si>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</si>
  <si>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</si>
  <si>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</si>
  <si>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</si>
  <si>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</si>
  <si>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</si>
  <si>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</si>
  <si>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</si>
  <si>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</si>
  <si>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</si>
  <si>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</si>
  <si>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Federal Corporate Tax Rate (-)</t>
  </si>
  <si>
    <t>State Corporate 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</si>
  <si>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</si>
  <si>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</si>
  <si>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</si>
  <si>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</si>
  <si>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</si>
  <si>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</si>
  <si>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</si>
  <si>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kg gasoline per GGE</t>
  </si>
  <si>
    <t>MJ per GGE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</si>
  <si>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</si>
  <si>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</si>
  <si>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</si>
  <si>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</si>
  <si>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</si>
  <si>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</si>
  <si>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</si>
  <si>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</si>
  <si>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</si>
  <si>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</si>
  <si>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</si>
  <si>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</si>
  <si>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</si>
  <si>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</si>
  <si>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</si>
  <si>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</si>
  <si>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</si>
  <si>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</si>
  <si>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</si>
  <si>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</si>
  <si>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</si>
  <si>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</si>
  <si>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</si>
  <si>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</si>
  <si>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</si>
  <si>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</si>
  <si>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</si>
  <si>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</si>
  <si>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</si>
  <si>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LCA Metrics</t>
  </si>
  <si>
    <t>Energy Allocation Pre-Comb GHG (g CO2e/MJ)</t>
  </si>
  <si>
    <t>Energy Allocation Post-Comb GHG (g CO2e/MJ)</t>
  </si>
  <si>
    <t>Mass Allocation Pre-Comb GHG (g CO2e/kg)</t>
  </si>
  <si>
    <t>Mass Allocation Post-Comb GHG (g CO2e/kg)</t>
  </si>
  <si>
    <t>Economic Allocation Pre-Comb GHG (g CO2e/$ baseline rev)</t>
  </si>
  <si>
    <t>Economic Allocation Post-Comb GHG (g CO2e/$ baseline rev)</t>
  </si>
  <si>
    <t>System Expansion Energy Allocation Pre-Comb (g CO2e/MJ liq trans fuel)</t>
  </si>
  <si>
    <t>System Expansion Energy Allocation Post-Comb (g CO2e/MJ liq trans fuel)</t>
  </si>
  <si>
    <t>Combustion Emissions (g CO2e/yr)</t>
  </si>
  <si>
    <t>Co-Product End-Use Emissions (Digestion) (g CO2e/yr)</t>
  </si>
  <si>
    <t>ASSUMES ALL FEED PRODUCTS ARE 50% CARBON</t>
  </si>
  <si>
    <t>HHV Yield (MJ/yr):</t>
  </si>
  <si>
    <t>End Use Emissions (g/yr)</t>
  </si>
  <si>
    <t>Total (MJ/yr)</t>
  </si>
  <si>
    <t>Total (g/yr)</t>
  </si>
  <si>
    <t>Total (g/MJ All)</t>
  </si>
  <si>
    <t>Name_Units</t>
  </si>
  <si>
    <t>Key_String</t>
  </si>
  <si>
    <t>In_or_out</t>
  </si>
  <si>
    <t>Default_Unit</t>
  </si>
  <si>
    <t>HHV</t>
  </si>
  <si>
    <t>Energy_Impact (MJ/X)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</si>
  <si>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</si>
  <si>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</si>
  <si>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</si>
  <si>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</si>
  <si>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</si>
  <si>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</si>
  <si>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</si>
  <si>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</si>
  <si>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</si>
  <si>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</si>
  <si>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</si>
  <si>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</si>
  <si>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</si>
  <si>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</si>
  <si>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</si>
  <si>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</si>
  <si>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</si>
  <si>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</si>
  <si>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</si>
  <si>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</si>
  <si>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</si>
  <si>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</si>
  <si>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</si>
  <si>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</si>
  <si>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</si>
  <si>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</si>
  <si>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</si>
  <si>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</si>
  <si>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Alpha-Amylase (kg/yr)</t>
  </si>
  <si>
    <t>Alpha-Amylase</t>
  </si>
  <si>
    <t>Ammonia (kg/yr)</t>
  </si>
  <si>
    <t>Ammonia</t>
  </si>
  <si>
    <t>ammonia production, partial oxidation, liquid | ammonia, liquid | Cutoff, U - RoW</t>
  </si>
  <si>
    <t>CO2, Atmospheric (kg/yr)</t>
  </si>
  <si>
    <t>CO2, Commercial (kg/yr)</t>
  </si>
  <si>
    <t>CO2, Commercial</t>
  </si>
  <si>
    <t>Corn Grain (kg/yr)</t>
  </si>
  <si>
    <t>Corn Grain</t>
  </si>
  <si>
    <t>Corn Seed (kg/yr)</t>
  </si>
  <si>
    <t>Corn Seed</t>
  </si>
  <si>
    <t>maize seed production, at farm | maize seed, at farm | Cutoff, U - GLO</t>
  </si>
  <si>
    <t>Corn Stover (kg/yr)</t>
  </si>
  <si>
    <t>Corn Stover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</si>
  <si>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</si>
  <si>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</si>
  <si>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</si>
  <si>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</si>
  <si>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</si>
  <si>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</si>
  <si>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</si>
  <si>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</si>
  <si>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</si>
  <si>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</si>
  <si>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</si>
  <si>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</si>
  <si>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</si>
  <si>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</si>
  <si>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</si>
  <si>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</si>
  <si>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</si>
  <si>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Glyphosate (kg/yr)</t>
  </si>
  <si>
    <t>Glyphosate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</si>
  <si>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</si>
  <si>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</si>
  <si>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</si>
  <si>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</si>
  <si>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</si>
  <si>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</si>
  <si>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</si>
  <si>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 Loss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</si>
  <si>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</si>
  <si>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</si>
  <si>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</si>
  <si>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</si>
  <si>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</si>
  <si>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</si>
  <si>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</si>
  <si>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</si>
  <si>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</si>
  <si>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</si>
  <si>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</si>
  <si>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</si>
  <si>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</si>
  <si>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</si>
  <si>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</si>
  <si>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</si>
  <si>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</si>
  <si>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</si>
  <si>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</si>
  <si>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</si>
  <si>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</si>
  <si>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</si>
  <si>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</si>
  <si>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</si>
  <si>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</si>
  <si>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</si>
  <si>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</si>
  <si>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</si>
  <si>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</si>
  <si>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</si>
  <si>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</si>
  <si>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</si>
  <si>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</si>
  <si>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</si>
  <si>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</si>
  <si>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</si>
  <si>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</si>
  <si>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</si>
  <si>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</si>
  <si>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</si>
  <si>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</si>
  <si>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</si>
  <si>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</si>
  <si>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</si>
  <si>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</si>
  <si>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</si>
  <si>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</si>
  <si>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Woody Biomass (kg/yr)</t>
  </si>
  <si>
    <t>Woody Biomass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</si>
  <si>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</si>
  <si>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</si>
  <si>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</si>
  <si>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</si>
  <si>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</si>
  <si>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</si>
  <si>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</si>
  <si>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</si>
  <si>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</si>
  <si>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</si>
  <si>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</si>
  <si>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</si>
  <si>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</si>
  <si>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</si>
  <si>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</si>
  <si>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LNG (kg/yr)</t>
  </si>
  <si>
    <t>LNG</t>
  </si>
  <si>
    <t>heat production, natural gas, at boiler modulating &gt;100kW | heat, district or industrial, natural gas | Cutoff, U - RoW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</si>
  <si>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</si>
  <si>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</si>
  <si>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</si>
  <si>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</si>
  <si>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</si>
  <si>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</si>
  <si>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</si>
  <si>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</si>
  <si>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</si>
  <si>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</si>
  <si>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</si>
  <si>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</si>
  <si>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</si>
  <si>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</si>
  <si>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</si>
  <si>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</si>
  <si>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</si>
  <si>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</si>
  <si>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</si>
  <si>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</si>
  <si>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</si>
  <si>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</si>
  <si>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</si>
  <si>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</si>
  <si>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</si>
  <si>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</si>
  <si>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</si>
  <si>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</si>
  <si>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</si>
  <si>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</si>
  <si>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Biochar (kg/yr)</t>
  </si>
  <si>
    <t>Biochar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</si>
  <si>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</si>
  <si>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</si>
  <si>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</si>
  <si>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</si>
  <si>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</si>
  <si>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</si>
  <si>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</si>
  <si>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</si>
  <si>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</si>
  <si>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</si>
  <si>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</si>
  <si>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</si>
  <si>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</si>
  <si>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</si>
  <si>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</si>
  <si>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</si>
  <si>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</si>
  <si>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</si>
  <si>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</si>
  <si>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</si>
  <si>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</si>
  <si>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</si>
  <si>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</si>
  <si>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Syncrude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</si>
  <si>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</si>
  <si>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</si>
  <si>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</si>
  <si>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</si>
  <si>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</si>
  <si>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</si>
  <si>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</si>
  <si>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</si>
  <si>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</si>
  <si>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</si>
  <si>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</si>
  <si>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</si>
  <si>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</si>
  <si>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</si>
  <si>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</si>
  <si>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</si>
  <si>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</si>
  <si>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</si>
  <si>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</si>
  <si>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</si>
  <si>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</si>
  <si>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</si>
  <si>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</si>
  <si>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</si>
  <si>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</si>
  <si>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</si>
  <si>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</si>
  <si>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</si>
  <si>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</si>
  <si>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</si>
  <si>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</si>
  <si>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</si>
  <si>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</si>
  <si>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substance_id</t>
  </si>
  <si>
    <t>ag_lime</t>
  </si>
  <si>
    <t>air</t>
  </si>
  <si>
    <t>algal_biomass_lea_meal</t>
  </si>
  <si>
    <t>algal_biomass_whole</t>
  </si>
  <si>
    <t>algal_oil</t>
  </si>
  <si>
    <t>alpha-amylase</t>
  </si>
  <si>
    <t>ammonia</t>
  </si>
  <si>
    <t>Ammonium Sulfate</t>
  </si>
  <si>
    <t>ammonium_sulfate</t>
  </si>
  <si>
    <t>arable_land</t>
  </si>
  <si>
    <t>biochar</t>
  </si>
  <si>
    <t>Biocrude</t>
  </si>
  <si>
    <t>biocrude</t>
  </si>
  <si>
    <t>biodiesel_produced</t>
  </si>
  <si>
    <t>Calcium Chloride</t>
  </si>
  <si>
    <t>calcium_chloride</t>
  </si>
  <si>
    <t>capital_cost</t>
  </si>
  <si>
    <t>ch4_emissions</t>
  </si>
  <si>
    <t>co_emissions</t>
  </si>
  <si>
    <t>co2_emissions</t>
  </si>
  <si>
    <t>CO2 Released from Algae Ponds</t>
  </si>
  <si>
    <t>co2_from_algae_ponds</t>
  </si>
  <si>
    <t>CO2, Atmospheric</t>
  </si>
  <si>
    <t>co2_atmospheric</t>
  </si>
  <si>
    <t>co2_commercial</t>
  </si>
  <si>
    <t>Corn Beer</t>
  </si>
  <si>
    <t>corn_beer</t>
  </si>
  <si>
    <t>corn_grain</t>
  </si>
  <si>
    <t>Corn Oil</t>
  </si>
  <si>
    <t>corn_oil</t>
  </si>
  <si>
    <t>corn_seed</t>
  </si>
  <si>
    <t>corn_steep_liquor</t>
  </si>
  <si>
    <t>corn_stover</t>
  </si>
  <si>
    <t>corn_stover_collected</t>
  </si>
  <si>
    <t>corn_stover_left</t>
  </si>
  <si>
    <t>ddgs</t>
  </si>
  <si>
    <t>Diammonium Phosphate</t>
  </si>
  <si>
    <t>diammonium_phosphate</t>
  </si>
  <si>
    <t>diesel</t>
  </si>
  <si>
    <t>diesel_produced</t>
  </si>
  <si>
    <t>electricity_generated</t>
  </si>
  <si>
    <t>electricity_grid</t>
  </si>
  <si>
    <t>electricity_pv</t>
  </si>
  <si>
    <t>enzymes</t>
  </si>
  <si>
    <t>ethanol</t>
  </si>
  <si>
    <t>etoh_catalysts</t>
  </si>
  <si>
    <t>Fertilizer N2O</t>
  </si>
  <si>
    <t>fertilizer_n2o</t>
  </si>
  <si>
    <t>forestry_residue</t>
  </si>
  <si>
    <t>forestry_seed</t>
  </si>
  <si>
    <t>ft_catalysts</t>
  </si>
  <si>
    <t>gasoline</t>
  </si>
  <si>
    <t>gasoline_produced</t>
  </si>
  <si>
    <t>glucoamylase</t>
  </si>
  <si>
    <t>glucose</t>
  </si>
  <si>
    <t>glycerin</t>
  </si>
  <si>
    <t>glyphosate</t>
  </si>
  <si>
    <t>grass_seed</t>
  </si>
  <si>
    <t>heat</t>
  </si>
  <si>
    <t>herbicide</t>
  </si>
  <si>
    <t>hexane_loss</t>
  </si>
  <si>
    <t>hydrogen</t>
  </si>
  <si>
    <t>hydrogen_produced</t>
  </si>
  <si>
    <t>insecticide</t>
  </si>
  <si>
    <t>jet_a-1</t>
  </si>
  <si>
    <t>jet_a</t>
  </si>
  <si>
    <t>jp5</t>
  </si>
  <si>
    <t>jp8</t>
  </si>
  <si>
    <t>labor</t>
  </si>
  <si>
    <t>Land Area</t>
  </si>
  <si>
    <t>land_area</t>
  </si>
  <si>
    <t>land_cost</t>
  </si>
  <si>
    <t>lime_hydrated</t>
  </si>
  <si>
    <t>lng</t>
  </si>
  <si>
    <t>lpg</t>
  </si>
  <si>
    <t>lpg_produced</t>
  </si>
  <si>
    <t>luc_emissions</t>
  </si>
  <si>
    <t>marginal_land</t>
  </si>
  <si>
    <t>methanol</t>
  </si>
  <si>
    <t>Miscanthus</t>
  </si>
  <si>
    <t>miscanthus</t>
  </si>
  <si>
    <t>msw</t>
  </si>
  <si>
    <t>msw_co-products</t>
  </si>
  <si>
    <t>n2o_emissions</t>
  </si>
  <si>
    <t>naptha</t>
  </si>
  <si>
    <t>natural_gas</t>
  </si>
  <si>
    <t>nitrogen_gas</t>
  </si>
  <si>
    <t>nitrogen_in_fertilizer</t>
  </si>
  <si>
    <t>nox_emissions</t>
  </si>
  <si>
    <t>phosphoric_acid</t>
  </si>
  <si>
    <t>phosphorus_in_fertilizer</t>
  </si>
  <si>
    <t>plastic</t>
  </si>
  <si>
    <t>potassium_in_fertilizer</t>
  </si>
  <si>
    <t>propane_input</t>
  </si>
  <si>
    <t>propane_produced</t>
  </si>
  <si>
    <t>Rain Water (Blue Water)</t>
  </si>
  <si>
    <t>rain_water_blue_water</t>
  </si>
  <si>
    <t>refused_derived_fuel</t>
  </si>
  <si>
    <t>Rhizome Plugs</t>
  </si>
  <si>
    <t>rhizome_plugs</t>
  </si>
  <si>
    <t>slag</t>
  </si>
  <si>
    <t>sodium_hydroxide</t>
  </si>
  <si>
    <t>soybean_meal</t>
  </si>
  <si>
    <t>soybean_oil</t>
  </si>
  <si>
    <t>soybean_seed</t>
  </si>
  <si>
    <t>soybeans</t>
  </si>
  <si>
    <t>steam</t>
  </si>
  <si>
    <t>Sulfur Dioxide</t>
  </si>
  <si>
    <t>sulfur_dioxide</t>
  </si>
  <si>
    <t>sulfuric_acid</t>
  </si>
  <si>
    <t>syncrude</t>
  </si>
  <si>
    <t>urea</t>
  </si>
  <si>
    <t>Wastewater</t>
  </si>
  <si>
    <t>wastewater</t>
  </si>
  <si>
    <t>wastewater_gasification</t>
  </si>
  <si>
    <t>water_output</t>
  </si>
  <si>
    <t>water_process</t>
  </si>
  <si>
    <t>water_rain_blue</t>
  </si>
  <si>
    <t>water_saline</t>
  </si>
  <si>
    <t>wdgs</t>
  </si>
  <si>
    <t>wog_delivered</t>
  </si>
  <si>
    <t>wog_raw</t>
  </si>
  <si>
    <t>woody_biomass</t>
  </si>
  <si>
    <t>yeast</t>
  </si>
  <si>
    <t>FIPS</t>
  </si>
  <si>
    <t>State</t>
  </si>
  <si>
    <t>County</t>
  </si>
  <si>
    <t>Longitude Centroid</t>
  </si>
  <si>
    <t>Latitude Centroid</t>
  </si>
  <si>
    <t>Unified Units (t/ha/yr in each county)</t>
  </si>
  <si>
    <t>CHECK FIPS</t>
  </si>
  <si>
    <t>Unified Units (ha/county/yr in each county)</t>
  </si>
  <si>
    <t>Unified Units (t/county/yr in each county)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</si>
  <si>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</si>
  <si>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</si>
  <si>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</si>
  <si>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</si>
  <si>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</si>
  <si>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</si>
  <si>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</si>
  <si>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</si>
  <si>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</si>
  <si>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</si>
  <si>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</si>
  <si>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</si>
  <si>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</si>
  <si>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</si>
  <si>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</si>
  <si>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</si>
  <si>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</si>
  <si>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</si>
  <si>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</si>
  <si>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</si>
  <si>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</si>
  <si>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</si>
  <si>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</si>
  <si>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</si>
  <si>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</si>
  <si>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</si>
  <si>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</si>
  <si>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</si>
  <si>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</si>
  <si>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</si>
  <si>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</si>
  <si>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</si>
  <si>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</si>
  <si>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</si>
  <si>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</si>
  <si>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</si>
  <si>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</si>
  <si>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</si>
  <si>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</si>
  <si>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</si>
  <si>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</si>
  <si>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</si>
  <si>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</si>
  <si>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</si>
  <si>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</si>
  <si>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</si>
  <si>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</si>
  <si>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</si>
  <si>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</si>
  <si>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</si>
  <si>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</si>
  <si>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</si>
  <si>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</si>
  <si>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</si>
  <si>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</si>
  <si>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</si>
  <si>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</si>
  <si>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</si>
  <si>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</si>
  <si>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</si>
  <si>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</si>
  <si>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</si>
  <si>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</si>
  <si>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</si>
  <si>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</si>
  <si>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</si>
  <si>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</si>
  <si>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</si>
  <si>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</si>
  <si>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</si>
  <si>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</si>
  <si>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</si>
  <si>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</si>
  <si>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</si>
  <si>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</si>
  <si>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</si>
  <si>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</si>
  <si>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</si>
  <si>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</si>
  <si>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</si>
  <si>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</si>
  <si>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</si>
  <si>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</si>
  <si>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</si>
  <si>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</si>
  <si>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</si>
  <si>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</si>
  <si>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</si>
  <si>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</si>
  <si>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</si>
  <si>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</si>
  <si>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</si>
  <si>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</si>
  <si>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</si>
  <si>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</si>
  <si>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</si>
  <si>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</si>
  <si>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</si>
  <si>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</si>
  <si>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</si>
  <si>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</si>
  <si>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</si>
  <si>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</si>
  <si>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</si>
  <si>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</si>
  <si>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</si>
  <si>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</si>
  <si>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</si>
  <si>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</si>
  <si>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</si>
  <si>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</si>
  <si>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</si>
  <si>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</si>
  <si>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</si>
  <si>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</si>
  <si>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</si>
  <si>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</si>
  <si>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</si>
  <si>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</si>
  <si>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</si>
  <si>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</si>
  <si>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</si>
  <si>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</si>
  <si>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</si>
  <si>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</si>
  <si>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</si>
  <si>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</si>
  <si>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</si>
  <si>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</si>
  <si>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</si>
  <si>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</si>
  <si>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</si>
  <si>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</si>
  <si>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</si>
  <si>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</si>
  <si>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</si>
  <si>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</si>
  <si>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</si>
  <si>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</si>
  <si>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</si>
  <si>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</si>
  <si>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</si>
  <si>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</si>
  <si>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</si>
  <si>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</si>
  <si>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</si>
  <si>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</si>
  <si>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</si>
  <si>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</si>
  <si>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</si>
  <si>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</si>
  <si>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</si>
  <si>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</si>
  <si>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</si>
  <si>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</si>
  <si>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</si>
  <si>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</si>
  <si>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</si>
  <si>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</si>
  <si>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</si>
  <si>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</si>
  <si>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</si>
  <si>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</si>
  <si>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</si>
  <si>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</si>
  <si>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</si>
  <si>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</si>
  <si>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</si>
  <si>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</si>
  <si>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</si>
  <si>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</si>
  <si>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</si>
  <si>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</si>
  <si>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</si>
  <si>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</si>
  <si>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</si>
  <si>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</si>
  <si>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</si>
  <si>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</si>
  <si>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</si>
  <si>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</si>
  <si>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</si>
  <si>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</si>
  <si>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</si>
  <si>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</si>
  <si>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</si>
  <si>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</si>
  <si>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</si>
  <si>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</si>
  <si>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</si>
  <si>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</si>
  <si>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</si>
  <si>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</si>
  <si>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</si>
  <si>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</si>
  <si>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</si>
  <si>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</si>
  <si>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</si>
  <si>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</si>
  <si>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</si>
  <si>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</si>
  <si>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</si>
  <si>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</si>
  <si>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</si>
  <si>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</si>
  <si>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</si>
  <si>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</si>
  <si>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</si>
  <si>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</si>
  <si>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</si>
  <si>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</si>
  <si>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</si>
  <si>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</si>
  <si>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</si>
  <si>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</si>
  <si>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</si>
  <si>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</si>
  <si>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</si>
  <si>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</si>
  <si>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</si>
  <si>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</si>
  <si>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</si>
  <si>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</si>
  <si>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</si>
  <si>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</si>
  <si>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</si>
  <si>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</si>
  <si>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</si>
  <si>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</si>
  <si>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</si>
  <si>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</si>
  <si>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</si>
  <si>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</si>
  <si>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</si>
  <si>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</si>
  <si>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</si>
  <si>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</si>
  <si>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</si>
  <si>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</si>
  <si>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</si>
  <si>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</si>
  <si>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</si>
  <si>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</si>
  <si>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</si>
  <si>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</si>
  <si>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</si>
  <si>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</si>
  <si>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</si>
  <si>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</si>
  <si>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</si>
  <si>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</si>
  <si>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</si>
  <si>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</si>
  <si>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</si>
  <si>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</si>
  <si>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</si>
  <si>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</si>
  <si>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</si>
  <si>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</si>
  <si>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</si>
  <si>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</si>
  <si>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</si>
  <si>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</si>
  <si>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</si>
  <si>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</si>
  <si>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</si>
  <si>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</si>
  <si>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</si>
  <si>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</si>
  <si>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</si>
  <si>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</si>
  <si>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</si>
  <si>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</si>
  <si>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</si>
  <si>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</si>
  <si>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</si>
  <si>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</si>
  <si>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</si>
  <si>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</si>
  <si>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</si>
  <si>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</si>
  <si>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</si>
  <si>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</si>
  <si>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</si>
  <si>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</si>
  <si>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</si>
  <si>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</si>
  <si>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</si>
  <si>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</si>
  <si>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</si>
  <si>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</si>
  <si>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</si>
  <si>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</si>
  <si>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</si>
  <si>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</si>
  <si>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</si>
  <si>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</si>
  <si>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</si>
  <si>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</si>
  <si>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</si>
  <si>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</si>
  <si>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</si>
  <si>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</si>
  <si>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</si>
  <si>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</si>
  <si>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</si>
  <si>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</si>
  <si>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</si>
  <si>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</si>
  <si>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</si>
  <si>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</si>
  <si>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</si>
  <si>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</si>
  <si>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</si>
  <si>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</si>
  <si>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</si>
  <si>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</si>
  <si>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</si>
  <si>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</si>
  <si>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</si>
  <si>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</si>
  <si>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</si>
  <si>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</si>
  <si>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</si>
  <si>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</si>
  <si>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</si>
  <si>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</si>
  <si>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</si>
  <si>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</si>
  <si>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</si>
  <si>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</si>
  <si>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</si>
  <si>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</si>
  <si>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</si>
  <si>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</si>
  <si>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</si>
  <si>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</si>
  <si>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</si>
  <si>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</si>
  <si>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</si>
  <si>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</si>
  <si>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</si>
  <si>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</si>
  <si>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</si>
  <si>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</si>
  <si>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</si>
  <si>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</si>
  <si>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</si>
  <si>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</si>
  <si>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</si>
  <si>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</si>
  <si>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</si>
  <si>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</si>
  <si>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</si>
  <si>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</si>
  <si>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</si>
  <si>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</si>
  <si>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</si>
  <si>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</si>
  <si>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</si>
  <si>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</si>
  <si>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</si>
  <si>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</si>
  <si>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</si>
  <si>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</si>
  <si>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</si>
  <si>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</si>
  <si>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</si>
  <si>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</si>
  <si>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</si>
  <si>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</si>
  <si>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</si>
  <si>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</si>
  <si>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</si>
  <si>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</si>
  <si>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</si>
  <si>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</si>
  <si>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</si>
  <si>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</si>
  <si>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</si>
  <si>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</si>
  <si>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</si>
  <si>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</si>
  <si>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</si>
  <si>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</si>
  <si>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</si>
  <si>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</si>
  <si>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</si>
  <si>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</si>
  <si>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</si>
  <si>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</si>
  <si>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</si>
  <si>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</si>
  <si>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</si>
  <si>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</si>
  <si>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</si>
  <si>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</si>
  <si>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</si>
  <si>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</si>
  <si>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</si>
  <si>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</si>
  <si>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</si>
  <si>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</si>
  <si>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</si>
  <si>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</si>
  <si>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</si>
  <si>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</si>
  <si>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</si>
  <si>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</si>
  <si>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</si>
  <si>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</si>
  <si>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</si>
  <si>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</si>
  <si>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</si>
  <si>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</si>
  <si>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</si>
  <si>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</si>
  <si>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</si>
  <si>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</si>
  <si>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</si>
  <si>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</si>
  <si>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</si>
  <si>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</si>
  <si>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</si>
  <si>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</si>
  <si>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</si>
  <si>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</si>
  <si>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</si>
  <si>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</si>
  <si>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</si>
  <si>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</si>
  <si>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</si>
  <si>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</si>
  <si>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</si>
  <si>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Wailuku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</si>
  <si>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</si>
  <si>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</si>
  <si>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</si>
  <si>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</si>
  <si>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</si>
  <si>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</si>
  <si>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</si>
  <si>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</si>
  <si>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</si>
  <si>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</si>
  <si>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</si>
  <si>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</si>
  <si>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</si>
  <si>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</si>
  <si>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</si>
  <si>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</si>
  <si>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</si>
  <si>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</si>
  <si>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</si>
  <si>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</si>
  <si>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</si>
  <si>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</si>
  <si>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</si>
  <si>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</si>
  <si>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</si>
  <si>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</si>
  <si>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</si>
  <si>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</si>
  <si>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</si>
  <si>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</si>
  <si>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</si>
  <si>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</si>
  <si>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</si>
  <si>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</si>
  <si>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</si>
  <si>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</si>
  <si>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</si>
  <si>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</si>
  <si>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</si>
  <si>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</si>
  <si>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</si>
  <si>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</si>
  <si>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</si>
  <si>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</si>
  <si>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</si>
  <si>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</si>
  <si>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</si>
  <si>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</si>
  <si>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</si>
  <si>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</si>
  <si>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</si>
  <si>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</si>
  <si>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</si>
  <si>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</si>
  <si>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</si>
  <si>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</si>
  <si>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</si>
  <si>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</si>
  <si>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</si>
  <si>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</si>
  <si>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</si>
  <si>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</si>
  <si>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</si>
  <si>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</si>
  <si>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</si>
  <si>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</si>
  <si>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</si>
  <si>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</si>
  <si>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</si>
  <si>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</si>
  <si>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</si>
  <si>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</si>
  <si>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</si>
  <si>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</si>
  <si>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</si>
  <si>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</si>
  <si>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</si>
  <si>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</si>
  <si>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</si>
  <si>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</si>
  <si>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</si>
  <si>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</si>
  <si>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</si>
  <si>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</si>
  <si>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</si>
  <si>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</si>
  <si>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</si>
  <si>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</si>
  <si>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</si>
  <si>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</si>
  <si>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</si>
  <si>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</si>
  <si>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</si>
  <si>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</si>
  <si>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</si>
  <si>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</si>
  <si>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</si>
  <si>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</si>
  <si>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</si>
  <si>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</si>
  <si>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</si>
  <si>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</si>
  <si>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</si>
  <si>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</si>
  <si>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</si>
  <si>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</si>
  <si>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</si>
  <si>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</si>
  <si>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</si>
  <si>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</si>
  <si>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</si>
  <si>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</si>
  <si>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</si>
  <si>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</si>
  <si>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</si>
  <si>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</si>
  <si>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</si>
  <si>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</si>
  <si>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</si>
  <si>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</si>
  <si>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</si>
  <si>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</si>
  <si>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</si>
  <si>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</si>
  <si>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</si>
  <si>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</si>
  <si>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</si>
  <si>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</si>
  <si>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</si>
  <si>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</si>
  <si>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</si>
  <si>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</si>
  <si>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</si>
  <si>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</si>
  <si>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</si>
  <si>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</si>
  <si>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</si>
  <si>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</si>
  <si>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</si>
  <si>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</si>
  <si>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</si>
  <si>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</si>
  <si>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</si>
  <si>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</si>
  <si>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</si>
  <si>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</si>
  <si>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</si>
  <si>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</si>
  <si>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</si>
  <si>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</si>
  <si>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</si>
  <si>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</si>
  <si>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</si>
  <si>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</si>
  <si>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</si>
  <si>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</si>
  <si>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</si>
  <si>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</si>
  <si>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</si>
  <si>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</si>
  <si>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</si>
  <si>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</si>
  <si>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</si>
  <si>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</si>
  <si>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</si>
  <si>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</si>
  <si>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</si>
  <si>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</si>
  <si>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</si>
  <si>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</si>
  <si>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</si>
  <si>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</si>
  <si>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</si>
  <si>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</si>
  <si>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</si>
  <si>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</si>
  <si>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</si>
  <si>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</si>
  <si>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</si>
  <si>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</si>
  <si>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</si>
  <si>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</si>
  <si>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</si>
  <si>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</si>
  <si>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</si>
  <si>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</si>
  <si>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</si>
  <si>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</si>
  <si>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</si>
  <si>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</si>
  <si>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</si>
  <si>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</si>
  <si>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</si>
  <si>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</si>
  <si>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</si>
  <si>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</si>
  <si>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</si>
  <si>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</si>
  <si>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</si>
  <si>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</si>
  <si>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</si>
  <si>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</si>
  <si>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</si>
  <si>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</si>
  <si>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</si>
  <si>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</si>
  <si>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</si>
  <si>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</si>
  <si>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</si>
  <si>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</si>
  <si>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</si>
  <si>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</si>
  <si>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</si>
  <si>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</si>
  <si>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</si>
  <si>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</si>
  <si>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</si>
  <si>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</si>
  <si>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</si>
  <si>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</si>
  <si>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</si>
  <si>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</si>
  <si>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</si>
  <si>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</si>
  <si>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</si>
  <si>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</si>
  <si>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</si>
  <si>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</si>
  <si>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</si>
  <si>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</si>
  <si>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</si>
  <si>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</si>
  <si>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</si>
  <si>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</si>
  <si>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</si>
  <si>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</si>
  <si>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</si>
  <si>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</si>
  <si>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</si>
  <si>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</si>
  <si>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</si>
  <si>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</si>
  <si>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</si>
  <si>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</si>
  <si>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</si>
  <si>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</si>
  <si>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</si>
  <si>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</si>
  <si>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</si>
  <si>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</si>
  <si>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</si>
  <si>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</si>
  <si>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</si>
  <si>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</si>
  <si>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</si>
  <si>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</si>
  <si>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</si>
  <si>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</si>
  <si>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</si>
  <si>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</si>
  <si>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</si>
  <si>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</si>
  <si>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</si>
  <si>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</si>
  <si>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</si>
  <si>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</si>
  <si>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</si>
  <si>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</si>
  <si>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</si>
  <si>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</si>
  <si>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</si>
  <si>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</si>
  <si>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</si>
  <si>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</si>
  <si>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</si>
  <si>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</si>
  <si>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</si>
  <si>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</si>
  <si>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</si>
  <si>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</si>
  <si>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</si>
  <si>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</si>
  <si>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</si>
  <si>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</si>
  <si>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</si>
  <si>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</si>
  <si>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</si>
  <si>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</si>
  <si>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</si>
  <si>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</si>
  <si>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</si>
  <si>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</si>
  <si>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</si>
  <si>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</si>
  <si>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</si>
  <si>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</si>
  <si>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</si>
  <si>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</si>
  <si>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</si>
  <si>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</si>
  <si>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</si>
  <si>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</si>
  <si>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</si>
  <si>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</si>
  <si>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</si>
  <si>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</si>
  <si>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</si>
  <si>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</si>
  <si>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</si>
  <si>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</si>
  <si>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</si>
  <si>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</si>
  <si>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</si>
  <si>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</si>
  <si>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</si>
  <si>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</si>
  <si>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</si>
  <si>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</si>
  <si>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</si>
  <si>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</si>
  <si>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</si>
  <si>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</si>
  <si>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</si>
  <si>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</si>
  <si>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</si>
  <si>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</si>
  <si>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</si>
  <si>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</si>
  <si>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</si>
  <si>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</si>
  <si>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</si>
  <si>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</si>
  <si>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</si>
  <si>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</si>
  <si>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</si>
  <si>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</si>
  <si>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</si>
  <si>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</si>
  <si>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</si>
  <si>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</si>
  <si>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</si>
  <si>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</si>
  <si>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</si>
  <si>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</si>
  <si>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</si>
  <si>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</si>
  <si>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</si>
  <si>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</si>
  <si>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</si>
  <si>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</si>
  <si>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</si>
  <si>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</si>
  <si>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</si>
  <si>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</si>
  <si>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</si>
  <si>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</si>
  <si>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</si>
  <si>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</si>
  <si>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</si>
  <si>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</si>
  <si>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</si>
  <si>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</si>
  <si>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</si>
  <si>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</si>
  <si>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</si>
  <si>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</si>
  <si>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</si>
  <si>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</si>
  <si>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</si>
  <si>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</si>
  <si>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</si>
  <si>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</si>
  <si>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</si>
  <si>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</si>
  <si>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</si>
  <si>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</si>
  <si>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</si>
  <si>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</si>
  <si>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</si>
  <si>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</si>
  <si>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</si>
  <si>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</si>
  <si>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</si>
  <si>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</si>
  <si>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</si>
  <si>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</si>
  <si>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</si>
  <si>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</si>
  <si>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</si>
  <si>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</si>
  <si>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</si>
  <si>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</si>
  <si>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</si>
  <si>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</si>
  <si>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</si>
  <si>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</si>
  <si>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</si>
  <si>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</si>
  <si>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</si>
  <si>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</si>
  <si>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</si>
  <si>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</si>
  <si>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</si>
  <si>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</si>
  <si>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</si>
  <si>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</si>
  <si>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</si>
  <si>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</si>
  <si>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</si>
  <si>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</si>
  <si>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</si>
  <si>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</si>
  <si>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</si>
  <si>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</si>
  <si>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</si>
  <si>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</si>
  <si>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</si>
  <si>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</si>
  <si>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</si>
  <si>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</si>
  <si>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</si>
  <si>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</si>
  <si>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</si>
  <si>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</si>
  <si>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</si>
  <si>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</si>
  <si>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</si>
  <si>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</si>
  <si>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</si>
  <si>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</si>
  <si>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</si>
  <si>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</si>
  <si>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</si>
  <si>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</si>
  <si>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</si>
  <si>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</si>
  <si>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</si>
  <si>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</si>
  <si>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</si>
  <si>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</si>
  <si>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</si>
  <si>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</si>
  <si>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</si>
  <si>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</si>
  <si>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</si>
  <si>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</si>
  <si>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</si>
  <si>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</si>
  <si>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</si>
  <si>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</si>
  <si>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</si>
  <si>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</si>
  <si>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</si>
  <si>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</si>
  <si>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</si>
  <si>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</si>
  <si>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</si>
  <si>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</si>
  <si>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</si>
  <si>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</si>
  <si>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</si>
  <si>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</si>
  <si>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</si>
  <si>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</si>
  <si>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</si>
  <si>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</si>
  <si>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</si>
  <si>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</si>
  <si>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</si>
  <si>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</si>
  <si>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</si>
  <si>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</si>
  <si>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</si>
  <si>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</si>
  <si>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</si>
  <si>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</si>
  <si>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</si>
  <si>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</si>
  <si>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</si>
  <si>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</si>
  <si>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</si>
  <si>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</si>
  <si>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</si>
  <si>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</si>
  <si>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</si>
  <si>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</si>
  <si>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</si>
  <si>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</si>
  <si>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</si>
  <si>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</si>
  <si>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</si>
  <si>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</si>
  <si>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</si>
  <si>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</si>
  <si>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</si>
  <si>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</si>
  <si>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</si>
  <si>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</si>
  <si>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</si>
  <si>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</si>
  <si>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</si>
  <si>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</si>
  <si>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</si>
  <si>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</si>
  <si>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</si>
  <si>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</si>
  <si>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</si>
  <si>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</si>
  <si>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</si>
  <si>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</si>
  <si>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</si>
  <si>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</si>
  <si>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</si>
  <si>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</si>
  <si>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</si>
  <si>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</si>
  <si>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</si>
  <si>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</si>
  <si>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</si>
  <si>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</si>
  <si>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</si>
  <si>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</si>
  <si>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</si>
  <si>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</si>
  <si>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</si>
  <si>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</si>
  <si>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</si>
  <si>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</si>
  <si>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</si>
  <si>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</si>
  <si>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</si>
  <si>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</si>
  <si>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</si>
  <si>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</si>
  <si>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</si>
  <si>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</si>
  <si>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</si>
  <si>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</si>
  <si>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</si>
  <si>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</si>
  <si>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</si>
  <si>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</si>
  <si>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</si>
  <si>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</si>
  <si>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</si>
  <si>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</si>
  <si>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</si>
  <si>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</si>
  <si>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</si>
  <si>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</si>
  <si>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</si>
  <si>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</si>
  <si>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</si>
  <si>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</si>
  <si>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</si>
  <si>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</si>
  <si>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</si>
  <si>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</si>
  <si>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</si>
  <si>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</si>
  <si>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</si>
  <si>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</si>
  <si>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</si>
  <si>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</si>
  <si>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</si>
  <si>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</si>
  <si>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</si>
  <si>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</si>
  <si>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</si>
  <si>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</si>
  <si>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</si>
  <si>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</si>
  <si>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</si>
  <si>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</si>
  <si>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</si>
  <si>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</si>
  <si>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</si>
  <si>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</si>
  <si>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</si>
  <si>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</si>
  <si>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</si>
  <si>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</si>
  <si>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</si>
  <si>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</si>
  <si>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</si>
  <si>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</si>
  <si>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</si>
  <si>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</si>
  <si>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</si>
  <si>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</si>
  <si>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</si>
  <si>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</si>
  <si>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</si>
  <si>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</si>
  <si>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</si>
  <si>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</si>
  <si>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</si>
  <si>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</si>
  <si>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</si>
  <si>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</si>
  <si>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</si>
  <si>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</si>
  <si>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</si>
  <si>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</si>
  <si>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</si>
  <si>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</si>
  <si>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</si>
  <si>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</si>
  <si>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</si>
  <si>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</si>
  <si>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</si>
  <si>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</si>
  <si>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</si>
  <si>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</si>
  <si>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</si>
  <si>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</si>
  <si>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</si>
  <si>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</si>
  <si>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</si>
  <si>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</si>
  <si>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</si>
  <si>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</si>
  <si>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</si>
  <si>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</si>
  <si>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</si>
  <si>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</si>
  <si>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</si>
  <si>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</si>
  <si>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</si>
  <si>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</si>
  <si>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</si>
  <si>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</si>
  <si>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</si>
  <si>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</si>
  <si>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</si>
  <si>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</si>
  <si>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</si>
  <si>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</si>
  <si>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</si>
  <si>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</si>
  <si>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</si>
  <si>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</si>
  <si>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</si>
  <si>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</si>
  <si>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</si>
  <si>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</si>
  <si>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</si>
  <si>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</si>
  <si>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</si>
  <si>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</si>
  <si>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</si>
  <si>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</si>
  <si>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</si>
  <si>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</si>
  <si>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</si>
  <si>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</si>
  <si>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</si>
  <si>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</si>
  <si>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</si>
  <si>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</si>
  <si>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</si>
  <si>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</si>
  <si>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</si>
  <si>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</si>
  <si>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</si>
  <si>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</si>
  <si>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</si>
  <si>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</si>
  <si>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</si>
  <si>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</si>
  <si>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</si>
  <si>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</si>
  <si>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</si>
  <si>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</si>
  <si>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</si>
  <si>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</si>
  <si>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</si>
  <si>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</si>
  <si>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</si>
  <si>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</si>
  <si>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</si>
  <si>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</si>
  <si>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</si>
  <si>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</si>
  <si>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</si>
  <si>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</si>
  <si>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</si>
  <si>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</si>
  <si>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</si>
  <si>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</si>
  <si>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</si>
  <si>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</si>
  <si>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</si>
  <si>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</si>
  <si>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</si>
  <si>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</si>
  <si>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</si>
  <si>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</si>
  <si>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</si>
  <si>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</si>
  <si>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</si>
  <si>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</si>
  <si>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</si>
  <si>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</si>
  <si>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</si>
  <si>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</si>
  <si>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</si>
  <si>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</si>
  <si>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</si>
  <si>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</si>
  <si>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</si>
  <si>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</si>
  <si>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</si>
  <si>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</si>
  <si>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</si>
  <si>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</si>
  <si>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</si>
  <si>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</si>
  <si>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</si>
  <si>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</si>
  <si>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</si>
  <si>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</si>
  <si>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</si>
  <si>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</si>
  <si>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</si>
  <si>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</si>
  <si>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</si>
  <si>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</si>
  <si>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</si>
  <si>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</si>
  <si>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</si>
  <si>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</si>
  <si>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</si>
  <si>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</si>
  <si>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</si>
  <si>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</si>
  <si>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</si>
  <si>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</si>
  <si>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</si>
  <si>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</si>
  <si>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</si>
  <si>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</si>
  <si>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</si>
  <si>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</si>
  <si>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</si>
  <si>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</si>
  <si>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</si>
  <si>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</si>
  <si>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</si>
  <si>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</si>
  <si>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</si>
  <si>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</si>
  <si>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</si>
  <si>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</si>
  <si>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</si>
  <si>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</si>
  <si>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</si>
  <si>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</si>
  <si>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</si>
  <si>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</si>
  <si>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</si>
  <si>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</si>
  <si>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</si>
  <si>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</si>
  <si>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</si>
  <si>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</si>
  <si>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</si>
  <si>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</si>
  <si>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</si>
  <si>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</si>
  <si>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</si>
  <si>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</si>
  <si>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</si>
  <si>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</si>
  <si>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</si>
  <si>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</si>
  <si>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</si>
  <si>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</si>
  <si>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</si>
  <si>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</si>
  <si>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</si>
  <si>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</si>
  <si>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</si>
  <si>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</si>
  <si>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</si>
  <si>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</si>
  <si>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</si>
  <si>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</si>
  <si>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</si>
  <si>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</si>
  <si>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</si>
  <si>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</si>
  <si>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</si>
  <si>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</si>
  <si>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</si>
  <si>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</si>
  <si>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</si>
  <si>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</si>
  <si>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</si>
  <si>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</si>
  <si>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</si>
  <si>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</si>
  <si>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</si>
  <si>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</si>
  <si>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</si>
  <si>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</si>
  <si>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</si>
  <si>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</si>
  <si>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</si>
  <si>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</si>
  <si>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</si>
  <si>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</si>
  <si>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</si>
  <si>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</si>
  <si>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</si>
  <si>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</si>
  <si>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</si>
  <si>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</si>
  <si>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</si>
  <si>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</si>
  <si>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</si>
  <si>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</si>
  <si>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</si>
  <si>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</si>
  <si>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</si>
  <si>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</si>
  <si>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</si>
  <si>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</si>
  <si>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</si>
  <si>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</si>
  <si>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</si>
  <si>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</si>
  <si>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</si>
  <si>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</si>
  <si>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</si>
  <si>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</si>
  <si>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</si>
  <si>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</si>
  <si>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</si>
  <si>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</si>
  <si>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</si>
  <si>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</si>
  <si>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</si>
  <si>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</si>
  <si>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</si>
  <si>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</si>
  <si>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</si>
  <si>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</si>
  <si>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</si>
  <si>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</si>
  <si>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</si>
  <si>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</si>
  <si>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</si>
  <si>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</si>
  <si>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</si>
  <si>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</si>
  <si>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</si>
  <si>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</si>
  <si>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</si>
  <si>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</si>
  <si>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</si>
  <si>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</si>
  <si>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</si>
  <si>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</si>
  <si>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</si>
  <si>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</si>
  <si>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</si>
  <si>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</si>
  <si>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</si>
  <si>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</si>
  <si>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</si>
  <si>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</si>
  <si>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</si>
  <si>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</si>
  <si>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</si>
  <si>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</si>
  <si>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</si>
  <si>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</si>
  <si>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</si>
  <si>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</si>
  <si>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</si>
  <si>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</si>
  <si>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</si>
  <si>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</si>
  <si>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</si>
  <si>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</si>
  <si>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</si>
  <si>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</si>
  <si>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</si>
  <si>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</si>
  <si>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</si>
  <si>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</si>
  <si>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</si>
  <si>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</si>
  <si>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</si>
  <si>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</si>
  <si>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</si>
  <si>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</si>
  <si>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</si>
  <si>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</si>
  <si>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</si>
  <si>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</si>
  <si>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</si>
  <si>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</si>
  <si>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</si>
  <si>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</si>
  <si>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</si>
  <si>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</si>
  <si>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</si>
  <si>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</si>
  <si>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</si>
  <si>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</si>
  <si>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</si>
  <si>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</si>
  <si>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</si>
  <si>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</si>
  <si>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</si>
  <si>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</si>
  <si>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</si>
  <si>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</si>
  <si>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</si>
  <si>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</si>
  <si>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</si>
  <si>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</si>
  <si>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</si>
  <si>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</si>
  <si>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</si>
  <si>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</si>
  <si>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</si>
  <si>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</si>
  <si>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</si>
  <si>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</si>
  <si>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</si>
  <si>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</si>
  <si>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</si>
  <si>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</si>
  <si>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</si>
  <si>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</si>
  <si>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</si>
  <si>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</si>
  <si>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</si>
  <si>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</si>
  <si>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</si>
  <si>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</si>
  <si>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</si>
  <si>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</si>
  <si>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</si>
  <si>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</si>
  <si>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</si>
  <si>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</si>
  <si>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</si>
  <si>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</si>
  <si>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</si>
  <si>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</si>
  <si>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</si>
  <si>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</si>
  <si>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</si>
  <si>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</si>
  <si>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</si>
  <si>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</si>
  <si>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</si>
  <si>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</si>
  <si>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</si>
  <si>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</si>
  <si>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</si>
  <si>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</si>
  <si>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</si>
  <si>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</si>
  <si>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</si>
  <si>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</si>
  <si>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</si>
  <si>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</si>
  <si>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</si>
  <si>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</si>
  <si>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</si>
  <si>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</si>
  <si>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</si>
  <si>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</si>
  <si>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</si>
  <si>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</si>
  <si>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</si>
  <si>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</si>
  <si>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</si>
  <si>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</si>
  <si>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</si>
  <si>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</si>
  <si>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</si>
  <si>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</si>
  <si>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</si>
  <si>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</si>
  <si>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</si>
  <si>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</si>
  <si>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</si>
  <si>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</si>
  <si>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</si>
  <si>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</si>
  <si>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</si>
  <si>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</si>
  <si>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</si>
  <si>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</si>
  <si>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</si>
  <si>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</si>
  <si>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</si>
  <si>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</si>
  <si>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</si>
  <si>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</si>
  <si>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</si>
  <si>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</si>
  <si>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</si>
  <si>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</si>
  <si>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</si>
  <si>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</si>
  <si>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</si>
  <si>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</si>
  <si>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</si>
  <si>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</si>
  <si>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</si>
  <si>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</si>
  <si>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</si>
  <si>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</si>
  <si>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</si>
  <si>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</si>
  <si>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</si>
  <si>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</si>
  <si>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</si>
  <si>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</si>
  <si>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</si>
  <si>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</si>
  <si>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</si>
  <si>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</si>
  <si>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</si>
  <si>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</si>
  <si>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</si>
  <si>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</si>
  <si>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</si>
  <si>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</si>
  <si>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</si>
  <si>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</si>
  <si>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</si>
  <si>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</si>
  <si>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</si>
  <si>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</si>
  <si>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</si>
  <si>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</si>
  <si>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</si>
  <si>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</si>
  <si>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</si>
  <si>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</si>
  <si>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</si>
  <si>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</si>
  <si>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</si>
  <si>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</si>
  <si>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</si>
  <si>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</si>
  <si>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</si>
  <si>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</si>
  <si>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</si>
  <si>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</si>
  <si>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</si>
  <si>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</si>
  <si>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</si>
  <si>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</si>
  <si>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</si>
  <si>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</si>
  <si>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</si>
  <si>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</si>
  <si>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</si>
  <si>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</si>
  <si>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</si>
  <si>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</si>
  <si>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</si>
  <si>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</si>
  <si>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</si>
  <si>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</si>
  <si>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</si>
  <si>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</si>
  <si>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</si>
  <si>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</si>
  <si>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</si>
  <si>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</si>
  <si>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</si>
  <si>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</si>
  <si>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</si>
  <si>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</si>
  <si>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</si>
  <si>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</si>
  <si>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</si>
  <si>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</si>
  <si>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</si>
  <si>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</si>
  <si>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</si>
  <si>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</si>
  <si>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</si>
  <si>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</si>
  <si>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</si>
  <si>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</si>
  <si>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</si>
  <si>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</si>
  <si>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</si>
  <si>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</si>
  <si>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</si>
  <si>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</si>
  <si>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</si>
  <si>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</si>
  <si>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</si>
  <si>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</si>
  <si>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</si>
  <si>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</si>
  <si>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</si>
  <si>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</si>
  <si>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</si>
  <si>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</si>
  <si>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</si>
  <si>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</si>
  <si>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</si>
  <si>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</si>
  <si>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</si>
  <si>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</si>
  <si>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</si>
  <si>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</si>
  <si>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</si>
  <si>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</si>
  <si>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</si>
  <si>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</si>
  <si>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</si>
  <si>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</si>
  <si>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</si>
  <si>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</si>
  <si>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</si>
  <si>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</si>
  <si>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</si>
  <si>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</si>
  <si>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</si>
  <si>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</si>
  <si>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</si>
  <si>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</si>
  <si>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</si>
  <si>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</si>
  <si>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</si>
  <si>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</si>
  <si>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</si>
  <si>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</si>
  <si>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</si>
  <si>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</si>
  <si>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</si>
  <si>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</si>
  <si>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</si>
  <si>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</si>
  <si>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</si>
  <si>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</si>
  <si>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</si>
  <si>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</si>
  <si>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</si>
  <si>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</si>
  <si>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</si>
  <si>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</si>
  <si>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</si>
  <si>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</si>
  <si>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</si>
  <si>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</si>
  <si>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</si>
  <si>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</si>
  <si>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</si>
  <si>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</si>
  <si>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</si>
  <si>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</si>
  <si>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</si>
  <si>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</si>
  <si>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</si>
  <si>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</si>
  <si>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</si>
  <si>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</si>
  <si>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</si>
  <si>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</si>
  <si>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</si>
  <si>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</si>
  <si>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</si>
  <si>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</si>
  <si>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</si>
  <si>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</si>
  <si>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</si>
  <si>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</si>
  <si>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</si>
  <si>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</si>
  <si>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</si>
  <si>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</si>
  <si>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</si>
  <si>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</si>
  <si>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</si>
  <si>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</si>
  <si>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</si>
  <si>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</si>
  <si>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</si>
  <si>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</si>
  <si>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</si>
  <si>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</si>
  <si>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</si>
  <si>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</si>
  <si>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</si>
  <si>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</si>
  <si>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</si>
  <si>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</si>
  <si>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</si>
  <si>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</si>
  <si>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</si>
  <si>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</si>
  <si>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</si>
  <si>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</si>
  <si>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</si>
  <si>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</si>
  <si>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</si>
  <si>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</si>
  <si>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</si>
  <si>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</si>
  <si>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</si>
  <si>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</si>
  <si>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</si>
  <si>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</si>
  <si>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</si>
  <si>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</si>
  <si>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</si>
  <si>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</si>
  <si>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</si>
  <si>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</si>
  <si>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</si>
  <si>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</si>
  <si>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</si>
  <si>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</si>
  <si>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</si>
  <si>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</si>
  <si>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</si>
  <si>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</si>
  <si>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</si>
  <si>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</si>
  <si>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</si>
  <si>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</si>
  <si>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</si>
  <si>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</si>
  <si>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</si>
  <si>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</si>
  <si>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</si>
  <si>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</si>
  <si>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</si>
  <si>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</si>
  <si>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</si>
  <si>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</si>
  <si>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</si>
  <si>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</si>
  <si>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</si>
  <si>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</si>
  <si>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</si>
  <si>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</si>
  <si>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</si>
  <si>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</si>
  <si>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</si>
  <si>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</si>
  <si>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</si>
  <si>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</si>
  <si>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</si>
  <si>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</si>
  <si>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</si>
  <si>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</si>
  <si>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</si>
  <si>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</si>
  <si>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</si>
  <si>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</si>
  <si>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</si>
  <si>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</si>
  <si>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</si>
  <si>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</si>
  <si>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</si>
  <si>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</si>
  <si>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</si>
  <si>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</si>
  <si>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</si>
  <si>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</si>
  <si>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</si>
  <si>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</si>
  <si>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</si>
  <si>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</si>
  <si>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</si>
  <si>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</si>
  <si>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</si>
  <si>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</si>
  <si>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</si>
  <si>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</si>
  <si>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</si>
  <si>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</si>
  <si>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</si>
  <si>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</si>
  <si>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</si>
  <si>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</si>
  <si>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</si>
  <si>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</si>
  <si>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</si>
  <si>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</si>
  <si>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</si>
  <si>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</si>
  <si>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</si>
  <si>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</si>
  <si>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</si>
  <si>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</si>
  <si>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</si>
  <si>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</si>
  <si>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</si>
  <si>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</si>
  <si>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</si>
  <si>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</si>
  <si>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</si>
  <si>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</si>
  <si>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</si>
  <si>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</si>
  <si>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</si>
  <si>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</si>
  <si>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</si>
  <si>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</si>
  <si>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</si>
  <si>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</si>
  <si>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</si>
  <si>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</si>
  <si>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</si>
  <si>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</si>
  <si>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</si>
  <si>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</si>
  <si>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</si>
  <si>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</si>
  <si>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</si>
  <si>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</si>
  <si>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</si>
  <si>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</si>
  <si>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</si>
  <si>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</si>
  <si>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</si>
  <si>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</si>
  <si>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</si>
  <si>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</si>
  <si>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Chesapeake City</t>
  </si>
  <si>
    <t>Hampton city</t>
  </si>
  <si>
    <t>Newport News city</t>
  </si>
  <si>
    <t>Norfolk city</t>
  </si>
  <si>
    <t>Suffolk city</t>
  </si>
  <si>
    <t>Virginia Beach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</si>
  <si>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</si>
  <si>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</si>
  <si>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</si>
  <si>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</si>
  <si>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</si>
  <si>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</si>
  <si>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</si>
  <si>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</si>
  <si>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</si>
  <si>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</si>
  <si>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</si>
  <si>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</si>
  <si>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</si>
  <si>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</si>
  <si>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</si>
  <si>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</si>
  <si>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</si>
  <si>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</si>
  <si>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</si>
  <si>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</si>
  <si>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</si>
  <si>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</si>
  <si>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</si>
  <si>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</si>
  <si>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</si>
  <si>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</si>
  <si>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</si>
  <si>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</si>
  <si>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</si>
  <si>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</si>
  <si>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</si>
  <si>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</si>
  <si>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</si>
  <si>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</si>
  <si>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</si>
  <si>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</si>
  <si>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</si>
  <si>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</si>
  <si>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</si>
  <si>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</si>
  <si>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</si>
  <si>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</si>
  <si>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</si>
  <si>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</si>
  <si>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</si>
  <si>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</si>
  <si>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</si>
  <si>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</si>
  <si>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</si>
  <si>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</si>
  <si>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</si>
  <si>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</si>
  <si>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</si>
  <si>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</si>
  <si>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</si>
  <si>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</si>
  <si>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</si>
  <si>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</si>
  <si>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</si>
  <si>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</si>
  <si>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</si>
  <si>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</si>
  <si>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</si>
  <si>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</si>
  <si>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</si>
  <si>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</si>
  <si>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</si>
  <si>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</si>
  <si>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</si>
  <si>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</si>
  <si>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</si>
  <si>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</si>
  <si>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</si>
  <si>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</si>
  <si>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</si>
  <si>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</si>
  <si>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</si>
  <si>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</si>
  <si>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</si>
  <si>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</si>
  <si>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</si>
  <si>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</si>
  <si>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</si>
  <si>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</si>
  <si>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</si>
  <si>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</si>
  <si>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</si>
  <si>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</si>
  <si>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</si>
  <si>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Annual AFDW [g m^-1 day^-1]</t>
  </si>
  <si>
    <t>Arable Land Value ($/ha)</t>
  </si>
  <si>
    <t>Marginal Land Value ($/ha)</t>
  </si>
  <si>
    <t>Non-Arable Land Value ($/ha)</t>
  </si>
  <si>
    <t>CapEx Cost Mod (-)</t>
  </si>
  <si>
    <t>Labor Cost Mod (-)</t>
  </si>
  <si>
    <t>State Corporate Tax (%)</t>
  </si>
  <si>
    <t>Electricity Price ($/MJ)</t>
  </si>
  <si>
    <t>Electricity GHG (g/MJ)</t>
  </si>
  <si>
    <t>Fossil Fuel Mod (-)</t>
  </si>
  <si>
    <t>Practice Set (Python)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</si>
  <si>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</si>
  <si>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</si>
  <si>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</si>
  <si>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</si>
  <si>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</si>
  <si>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</si>
  <si>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</si>
  <si>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</si>
  <si>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Extraction/Conversion (ON=1/OFF=0?)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</si>
  <si>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</si>
  <si>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</si>
  <si>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</si>
  <si>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</si>
  <si>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</si>
  <si>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</si>
  <si>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</si>
  <si>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</si>
  <si>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</si>
  <si>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</si>
  <si>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</si>
  <si>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</si>
  <si>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</si>
  <si>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</si>
  <si>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</si>
  <si>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</si>
  <si>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</si>
  <si>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</si>
  <si>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</si>
  <si>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Biomass Production</t>
  </si>
  <si>
    <t>ha</t>
  </si>
  <si>
    <t>Substance Inputs</t>
  </si>
  <si>
    <t>dollars/ha</t>
  </si>
  <si>
    <t>$6700/ac, USDA land value?</t>
  </si>
  <si>
    <t>In</t>
  </si>
  <si>
    <t>Substance</t>
  </si>
  <si>
    <t>Value</t>
  </si>
  <si>
    <t>Beal 2020, USDA SoybeansCostReturn</t>
  </si>
  <si>
    <t>kg/yr</t>
  </si>
  <si>
    <t>dollars/ha/yr</t>
  </si>
  <si>
    <t>#/ha/yr</t>
  </si>
  <si>
    <t>Beal 2020 = 94.5 kg/ha</t>
  </si>
  <si>
    <t>Carbon Content</t>
  </si>
  <si>
    <t>%</t>
  </si>
  <si>
    <t>kg/kg Feedstock</t>
  </si>
  <si>
    <t>Beal 2020, Chen 2018</t>
  </si>
  <si>
    <t>Ag Lime (CaCO3)</t>
  </si>
  <si>
    <t>Beal 2020, Chen 2018 Huo 2009, Han 2013</t>
  </si>
  <si>
    <t>kg/ha/yr</t>
  </si>
  <si>
    <t>Chen 2018, Jack had 224 kg/ha-yr - Source??</t>
  </si>
  <si>
    <t>Chen 2018, Jack had 12.26 kg/ha-yr - Source??</t>
  </si>
  <si>
    <t>Water, Rain</t>
  </si>
  <si>
    <t>m3/yr</t>
  </si>
  <si>
    <t>USDA SoybeansCostReturn, Jack had 3698 kg/ha-yr - Source??</t>
  </si>
  <si>
    <t>Out</t>
  </si>
  <si>
    <t>Huo 2009, Han 2013</t>
  </si>
  <si>
    <t>m3/ha/yr</t>
  </si>
  <si>
    <t>Beal 2020, Chen 2018, Huo 2009</t>
  </si>
  <si>
    <t>Electricity</t>
  </si>
  <si>
    <t>$</t>
  </si>
  <si>
    <t>Land Capital Cost</t>
  </si>
  <si>
    <t>$/yr</t>
  </si>
  <si>
    <t>MJ/kg Feedstock</t>
  </si>
  <si>
    <t>Soybean Feedstock Cost</t>
  </si>
  <si>
    <t>Not Used Here</t>
  </si>
  <si>
    <t>$/kg</t>
  </si>
  <si>
    <t>Substance Outputs</t>
  </si>
  <si>
    <t>Hexane Solvent Cost</t>
  </si>
  <si>
    <t>Sodium Hydroxide Cost</t>
  </si>
  <si>
    <t>Primary Output</t>
  </si>
  <si>
    <t>Phosphoric Acid Cost</t>
  </si>
  <si>
    <t>Emissions</t>
  </si>
  <si>
    <t>Methanol Deficit Cost</t>
  </si>
  <si>
    <t>Steam Cost</t>
  </si>
  <si>
    <t>LNG Cost</t>
  </si>
  <si>
    <t>$/MJ</t>
  </si>
  <si>
    <t>Electricity Cost</t>
  </si>
  <si>
    <t>Jack Smith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</si>
  <si>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</si>
  <si>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</si>
  <si>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</si>
  <si>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</si>
  <si>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Beal 2020 (AltJet) - Ontario ministry of agirculture, food, and rural affairs, Biomass burn characteristics for Ontario biomass; dry matter basis</t>
  </si>
  <si>
    <t>Swanson - Beal 2020 (AltJet)</t>
  </si>
  <si>
    <t>Huo 2009, Han 2013, Zhang 2013</t>
  </si>
  <si>
    <t>Economic Value Stover</t>
  </si>
  <si>
    <t>$/t</t>
  </si>
  <si>
    <t>ISU Stover</t>
  </si>
  <si>
    <t>Economic Value Grain</t>
  </si>
  <si>
    <t>Estimate</t>
  </si>
  <si>
    <t>Herbicide (Atrazine)</t>
  </si>
  <si>
    <t>N2O Allocation to Grain</t>
  </si>
  <si>
    <t>N2O Allocation to Stover</t>
  </si>
  <si>
    <t>Nass 2016 Agricultural Chemical Use Service - Table 2</t>
  </si>
  <si>
    <t>Nass 2016 Agricultural Chemical Use Service - Fig 2, 12% apply Insect.</t>
  </si>
  <si>
    <t>USDA Crop Production 11/10/20.   184 Bu/acre from CornCostReturn - USDA excel file</t>
  </si>
  <si>
    <t xml:space="preserve">Corn Stover Harvesting - MSU Extension </t>
  </si>
  <si>
    <t>Beal 2020 (AltJet)</t>
  </si>
  <si>
    <t>GREET for corn and corn stover one pass plus transport</t>
  </si>
  <si>
    <t>GREET for corn and corn stover one pass</t>
  </si>
  <si>
    <t>MJ/ha/yr</t>
  </si>
  <si>
    <t>Stover Collected</t>
  </si>
  <si>
    <t>Fertilizer N2O Grain</t>
  </si>
  <si>
    <t>Fertilizer N2O Stover</t>
  </si>
  <si>
    <t> </t>
  </si>
  <si>
    <t>Iowa State Ag Decision Maker - Estimated Cost of Establishment - Hoque 2014</t>
  </si>
  <si>
    <t>Beal 2020 (AltJet) - Switchgrass Assumption</t>
  </si>
  <si>
    <t>Hoque 2014 - Table 2 - Worth Converting to Mass Somehow?</t>
  </si>
  <si>
    <t>Hoque 2014 - vii</t>
  </si>
  <si>
    <t>#/yr</t>
  </si>
  <si>
    <t>Same as Corn (see note) ! AltJet uses no AgLime for Switch</t>
  </si>
  <si>
    <t>Hoque 2014 - Table 2</t>
  </si>
  <si>
    <t>Heaton 2004</t>
  </si>
  <si>
    <t>Beal 2020 (AltJet) - GREET, Monti, Sanderson, Nelson, Vadas</t>
  </si>
  <si>
    <t>Beal 2020 (AltJet) - Sanderson, Nelson</t>
  </si>
  <si>
    <t>Beal 2020 (AltJet) - GREET, Monti, Sanderson, Nelson</t>
  </si>
  <si>
    <t>Beal 2020 (AltJet) - GREET, Sanderson</t>
  </si>
  <si>
    <t>hectares</t>
  </si>
  <si>
    <t>Beal 2020 (AltJet) - Sanderson</t>
  </si>
  <si>
    <t>Lime, Ag</t>
  </si>
  <si>
    <t>Beal 2020 (AltJet) - Monti, Sanderson, Nelson</t>
  </si>
  <si>
    <t>Beal 2020 (AltJet) - GREET</t>
  </si>
  <si>
    <t>Beal 2020 (AltJet) - Vadas 2008</t>
  </si>
  <si>
    <t xml:space="preserve">Water, Rain </t>
  </si>
  <si>
    <t>Diesel on Farm</t>
  </si>
  <si>
    <t>kg/ha-yr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</si>
  <si>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</si>
  <si>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</si>
  <si>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</si>
  <si>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</si>
  <si>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</si>
  <si>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</si>
  <si>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</si>
  <si>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</si>
  <si>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</si>
  <si>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</si>
  <si>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</si>
  <si>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</si>
  <si>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</si>
  <si>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</si>
  <si>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</si>
  <si>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</si>
  <si>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</si>
  <si>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</si>
  <si>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</si>
  <si>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</si>
  <si>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</si>
  <si>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</si>
  <si>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</si>
  <si>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</si>
  <si>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</si>
  <si>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</si>
  <si>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</si>
  <si>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</si>
  <si>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</si>
  <si>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</si>
  <si>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</si>
  <si>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</si>
  <si>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</si>
  <si>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</si>
  <si>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</si>
  <si>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</si>
  <si>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</si>
  <si>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</si>
  <si>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</si>
  <si>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</si>
  <si>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</si>
  <si>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</si>
  <si>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</si>
  <si>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</si>
  <si>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</si>
  <si>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</si>
  <si>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</si>
  <si>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</si>
  <si>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</si>
  <si>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</si>
  <si>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</si>
  <si>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</si>
  <si>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</si>
  <si>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</si>
  <si>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Wallace 2005 - NREL Co-Located Corn Stover to EtOH Dry Mill Excel Sheet</t>
  </si>
  <si>
    <t>Wallace 2005</t>
  </si>
  <si>
    <t>From Corn Cultivation Sheet</t>
  </si>
  <si>
    <t>Lime</t>
  </si>
  <si>
    <t>Should be about 5% of final EtOH value</t>
  </si>
  <si>
    <t>dollars/kg Feedstock</t>
  </si>
  <si>
    <t>Cooling Water</t>
  </si>
  <si>
    <t>Neglected - Need to work out where this is held</t>
  </si>
  <si>
    <t>AltJet for 100 ha</t>
  </si>
  <si>
    <t>AltJet</t>
  </si>
  <si>
    <t>CO2</t>
  </si>
  <si>
    <t>Humbird 2011 - Excel Sheet (Opex sheet)</t>
  </si>
  <si>
    <t>Humbird 2011 - On-site Boiler Burns Lignin - Displaces LNG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</si>
  <si>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</si>
  <si>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</si>
  <si>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</si>
  <si>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</si>
  <si>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</si>
  <si>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</si>
  <si>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</si>
  <si>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</si>
  <si>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</si>
  <si>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</si>
  <si>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</si>
  <si>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</si>
  <si>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Protein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</si>
  <si>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</si>
  <si>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</si>
  <si>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</si>
  <si>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</si>
  <si>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</si>
  <si>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</si>
  <si>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</si>
  <si>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</si>
  <si>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</si>
  <si>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</si>
  <si>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LNG to Heat Efficiency</t>
  </si>
  <si>
    <t>MJ LNG / MJ Heat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</si>
  <si>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</si>
  <si>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</si>
  <si>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</si>
  <si>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</si>
  <si>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</si>
  <si>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</si>
  <si>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</si>
  <si>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</si>
  <si>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</si>
  <si>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</si>
  <si>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Probably should be replaced with actual costs of electricity, LNG, algae</t>
  </si>
  <si>
    <t>Fixed Operational Cost</t>
  </si>
  <si>
    <t>Algae Biocrude Production</t>
  </si>
  <si>
    <t>Algae (AFDW)</t>
  </si>
  <si>
    <t>Feedstock</t>
  </si>
  <si>
    <t>tonnes/year</t>
  </si>
  <si>
    <t xml:space="preserve">Sand to Feedstock </t>
  </si>
  <si>
    <t>kg/kg</t>
  </si>
  <si>
    <t>Zeolite Catalyst to Feedstock</t>
  </si>
  <si>
    <t>Natural Gas to Feedstock</t>
  </si>
  <si>
    <t>Includes upgrading, need to separate out</t>
  </si>
  <si>
    <t>Caustic to Feedstock</t>
  </si>
  <si>
    <t>Need to define what this is</t>
  </si>
  <si>
    <t>Boiler Chemicals to Feedstock</t>
  </si>
  <si>
    <t>Cooling Tower Chemicals to Feedstock</t>
  </si>
  <si>
    <t>Makeup Water to Feedstock</t>
  </si>
  <si>
    <t>Diesel Input to Feedstock</t>
  </si>
  <si>
    <t>Biocrude Output to Feedstock</t>
  </si>
  <si>
    <t>Electricity Output to Feedstock</t>
  </si>
  <si>
    <t>kWh/kg</t>
  </si>
  <si>
    <t>Biochar Output to Feedstock</t>
  </si>
  <si>
    <t>Capital Cost to Annual Feedstock Throughput</t>
  </si>
  <si>
    <t>Adjusted for inflation at 1.81% from 2011 to 2021</t>
  </si>
  <si>
    <t>Fixed Operational Cost to Annual Feedstock Thoughput</t>
  </si>
  <si>
    <t>Biocrude Production</t>
  </si>
  <si>
    <t>Sand</t>
  </si>
  <si>
    <t>Zeolite Catalyst</t>
  </si>
  <si>
    <t>Caustic</t>
  </si>
  <si>
    <t>Pulled from TEA OpEX breakdowns in Excel model, need to clarify what this is</t>
  </si>
  <si>
    <t>Boiler Chemicals</t>
  </si>
  <si>
    <t>Pulled from TEA OpEX breakdowns in Excel model, need to resolve into individual chemicals</t>
  </si>
  <si>
    <t>Cooling Tower Chemicals</t>
  </si>
  <si>
    <t>Makeup Water</t>
  </si>
  <si>
    <t>kWh/yr</t>
  </si>
  <si>
    <t>Source: Dutta et al. https://www.nrel.gov/docs/fy15osti/62455.pdf</t>
  </si>
  <si>
    <t>Soybeans Conversion/Extraction</t>
  </si>
  <si>
    <t>Algae Conversion/Extraction</t>
  </si>
  <si>
    <t>Neglected</t>
  </si>
  <si>
    <t>Beal 2020</t>
  </si>
  <si>
    <t>Beal 2020, Chen 2018, Phan 2008</t>
  </si>
  <si>
    <t>Process Water</t>
  </si>
  <si>
    <t>Chen 2018 (w/ Coal)</t>
  </si>
  <si>
    <t>$/ha-yr</t>
  </si>
  <si>
    <t>Soy Oil</t>
  </si>
  <si>
    <t>Algae Oil</t>
  </si>
  <si>
    <t>Soybean  Meal</t>
  </si>
  <si>
    <t>Algae Meal, LEA</t>
  </si>
  <si>
    <t>Veg Oil Transesterification</t>
  </si>
  <si>
    <t>Chemicals &lt;100 g/kg biodiesel</t>
  </si>
  <si>
    <t>NEGLECT</t>
  </si>
  <si>
    <t>Chen Total Yield</t>
  </si>
  <si>
    <t>kg biodiesel/kg veg oil</t>
  </si>
  <si>
    <t>kg biodiesel/kg soy</t>
  </si>
  <si>
    <t>Jack Source?</t>
  </si>
  <si>
    <t>Neglect</t>
  </si>
  <si>
    <t>Biodiesel</t>
  </si>
  <si>
    <t>Gasification</t>
  </si>
  <si>
    <t>Veg Oil Hydroprocessing</t>
  </si>
  <si>
    <t>Cost</t>
  </si>
  <si>
    <t>GHG_Impact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</si>
</sst>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  <numFmt numFmtId="169" formatCode="0.0000"/>
    <numFmt numFmtId="170" formatCode="&quot;$&quot;#,##0.000000"/>
    <numFmt numFmtId="171" formatCode="&quot;$&quot;#,##0.00000"/>
    <numFmt numFmtId="172" formatCode="#,##0.00000000"/>
    <numFmt numFmtId="173" formatCode="0.000000000E+0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9"/>
      <color rgb="FF333333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0"/>
    <xf numFmtId="0" fontId="14" fillId="21" borderId="3" applyNumberFormat="0" applyAlignment="0" applyProtection="0"/>
    <xf numFmtId="0" fontId="15" fillId="2" borderId="0" applyNumberFormat="0" applyBorder="0" applyAlignment="0" applyProtection="0"/>
    <xf numFmtId="0" fontId="16" fillId="22" borderId="4" applyNumberFormat="0" applyAlignment="0" applyProtection="0"/>
    <xf numFmtId="0" fontId="17" fillId="19" borderId="0" applyNumberFormat="0" applyBorder="0" applyAlignment="0" applyProtection="0"/>
    <xf numFmtId="44" fontId="12" fillId="0" borderId="0" applyFont="0" applyFill="0" applyBorder="0" applyAlignment="0" applyProtection="0"/>
    <xf numFmtId="0" fontId="18" fillId="20" borderId="0" applyNumberFormat="0" applyBorder="0" applyAlignment="0" applyProtection="0"/>
    <xf numFmtId="9" fontId="12" fillId="0" borderId="0" applyFont="0" applyFill="0" applyBorder="0" applyAlignment="0" applyProtection="0"/>
    <xf numFmtId="0" fontId="18" fillId="20" borderId="0" applyNumberFormat="0" applyBorder="0" applyAlignment="0" applyProtection="0"/>
  </cellStyleXfs>
  <cellXfs count="357">
    <xf numFmtId="0" fontId="0" fillId="0" borderId="0" xfId="0"/>
    <xf numFmtId="0" fontId="6" fillId="0" borderId="0" xfId="0" applyFont="1"/>
    <xf numFmtId="0" fontId="7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2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7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0" fillId="16" borderId="1" xfId="0" applyFill="1" applyBorder="1"/>
    <xf numFmtId="0" fontId="8" fillId="16" borderId="1" xfId="0" applyFont="1" applyFill="1" applyBorder="1" applyAlignment="1">
      <alignment horizontal="center"/>
    </xf>
    <xf numFmtId="165" fontId="7" fillId="17" borderId="1" xfId="0" applyNumberFormat="1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6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7" fillId="9" borderId="1" xfId="0" applyFont="1" applyFill="1" applyBorder="1"/>
    <xf numFmtId="0" fontId="11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1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4" fillId="0" borderId="0" xfId="3"/>
    <xf numFmtId="4" fontId="4" fillId="0" borderId="0" xfId="3" applyNumberFormat="1"/>
    <xf numFmtId="0" fontId="6" fillId="0" borderId="0" xfId="3" applyFont="1"/>
    <xf numFmtId="0" fontId="12" fillId="0" borderId="0" xfId="4"/>
    <xf numFmtId="0" fontId="12" fillId="0" borderId="0" xfId="4" applyAlignment="1">
      <alignment horizontal="right"/>
    </xf>
    <xf numFmtId="0" fontId="19" fillId="3" borderId="0" xfId="4" applyFont="1" applyFill="1"/>
    <xf numFmtId="0" fontId="0" fillId="25" borderId="0" xfId="0" applyFill="1"/>
    <xf numFmtId="0" fontId="6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7" fillId="4" borderId="0" xfId="0" applyFont="1" applyFill="1"/>
    <xf numFmtId="0" fontId="9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9" fillId="0" borderId="1" xfId="4" applyFont="1" applyBorder="1" applyAlignment="1">
      <alignment horizontal="right"/>
    </xf>
    <xf numFmtId="0" fontId="9" fillId="0" borderId="1" xfId="4" applyFont="1" applyBorder="1" applyAlignment="1">
      <alignment horizontal="center"/>
    </xf>
    <xf numFmtId="0" fontId="9" fillId="0" borderId="1" xfId="4" applyFont="1" applyBorder="1" applyAlignment="1">
      <alignment horizontal="left"/>
    </xf>
    <xf numFmtId="0" fontId="9" fillId="0" borderId="1" xfId="4" applyFont="1" applyBorder="1"/>
    <xf numFmtId="0" fontId="12" fillId="4" borderId="1" xfId="4" applyFill="1" applyBorder="1" applyAlignment="1">
      <alignment horizontal="right"/>
    </xf>
    <xf numFmtId="0" fontId="11" fillId="0" borderId="1" xfId="4" applyFont="1" applyBorder="1"/>
    <xf numFmtId="0" fontId="12" fillId="0" borderId="1" xfId="4" applyBorder="1"/>
    <xf numFmtId="0" fontId="12" fillId="5" borderId="1" xfId="4" applyFill="1" applyBorder="1" applyAlignment="1">
      <alignment horizontal="right"/>
    </xf>
    <xf numFmtId="0" fontId="12" fillId="6" borderId="1" xfId="4" applyFill="1" applyBorder="1" applyAlignment="1">
      <alignment horizontal="right"/>
    </xf>
    <xf numFmtId="0" fontId="12" fillId="26" borderId="1" xfId="4" applyFill="1" applyBorder="1" applyAlignment="1">
      <alignment horizontal="right"/>
    </xf>
    <xf numFmtId="0" fontId="9" fillId="0" borderId="6" xfId="4" applyFont="1" applyBorder="1" applyAlignment="1">
      <alignment horizontal="right"/>
    </xf>
    <xf numFmtId="0" fontId="12" fillId="0" borderId="1" xfId="4" applyBorder="1" applyAlignment="1">
      <alignment horizontal="right"/>
    </xf>
    <xf numFmtId="1" fontId="12" fillId="0" borderId="1" xfId="4" applyNumberFormat="1" applyBorder="1"/>
    <xf numFmtId="2" fontId="12" fillId="0" borderId="1" xfId="4" applyNumberFormat="1" applyBorder="1"/>
    <xf numFmtId="168" fontId="12" fillId="0" borderId="1" xfId="4" applyNumberFormat="1" applyBorder="1"/>
    <xf numFmtId="0" fontId="11" fillId="0" borderId="1" xfId="4" applyFont="1" applyBorder="1" applyAlignment="1">
      <alignment horizontal="right"/>
    </xf>
    <xf numFmtId="4" fontId="12" fillId="0" borderId="1" xfId="4" applyNumberFormat="1" applyBorder="1"/>
    <xf numFmtId="0" fontId="11" fillId="0" borderId="0" xfId="4" applyFont="1"/>
    <xf numFmtId="0" fontId="13" fillId="24" borderId="0" xfId="4" applyFont="1" applyFill="1" applyAlignment="1">
      <alignment horizontal="center" vertical="center"/>
    </xf>
    <xf numFmtId="0" fontId="12" fillId="0" borderId="0" xfId="4" applyBorder="1"/>
    <xf numFmtId="0" fontId="7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1" fillId="28" borderId="1" xfId="4" applyFont="1" applyFill="1" applyBorder="1"/>
    <xf numFmtId="0" fontId="12" fillId="28" borderId="1" xfId="4" applyFill="1" applyBorder="1" applyAlignment="1">
      <alignment horizontal="left"/>
    </xf>
    <xf numFmtId="0" fontId="11" fillId="0" borderId="1" xfId="4" applyFont="1" applyFill="1" applyBorder="1"/>
    <xf numFmtId="0" fontId="12" fillId="0" borderId="1" xfId="4" applyFill="1" applyBorder="1" applyAlignment="1">
      <alignment horizontal="left"/>
    </xf>
    <xf numFmtId="0" fontId="12" fillId="0" borderId="1" xfId="4" applyBorder="1" applyAlignment="1">
      <alignment horizontal="left"/>
    </xf>
    <xf numFmtId="1" fontId="0" fillId="8" borderId="1" xfId="0" applyNumberFormat="1" applyFill="1" applyBorder="1" applyAlignment="1">
      <alignment horizontal="center"/>
    </xf>
    <xf numFmtId="0" fontId="12" fillId="28" borderId="1" xfId="4" applyFill="1" applyBorder="1"/>
    <xf numFmtId="1" fontId="0" fillId="4" borderId="1" xfId="0" applyNumberForma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9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9" fillId="3" borderId="0" xfId="4" applyFont="1" applyFill="1" applyAlignment="1">
      <alignment horizontal="left"/>
    </xf>
    <xf numFmtId="0" fontId="11" fillId="0" borderId="1" xfId="0" applyFont="1" applyBorder="1"/>
    <xf numFmtId="168" fontId="11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25" fillId="0" borderId="1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8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0" fontId="26" fillId="0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9" fontId="26" fillId="0" borderId="9" xfId="0" applyNumberFormat="1" applyFont="1" applyFill="1" applyBorder="1" applyAlignment="1">
      <alignment wrapText="1"/>
    </xf>
    <xf numFmtId="0" fontId="0" fillId="0" borderId="1" xfId="0" applyBorder="1"/>
    <xf numFmtId="0" fontId="25" fillId="0" borderId="0" xfId="0" applyFont="1" applyFill="1" applyBorder="1" applyAlignment="1">
      <alignment wrapText="1"/>
    </xf>
    <xf numFmtId="0" fontId="25" fillId="0" borderId="10" xfId="0" applyFont="1" applyFill="1" applyBorder="1" applyAlignment="1">
      <alignment wrapText="1"/>
    </xf>
    <xf numFmtId="2" fontId="26" fillId="0" borderId="10" xfId="0" applyNumberFormat="1" applyFont="1" applyFill="1" applyBorder="1" applyAlignment="1">
      <alignment wrapText="1"/>
    </xf>
    <xf numFmtId="2" fontId="11" fillId="0" borderId="10" xfId="0" applyNumberFormat="1" applyFont="1" applyBorder="1"/>
    <xf numFmtId="0" fontId="25" fillId="0" borderId="5" xfId="0" applyFont="1" applyFill="1" applyBorder="1" applyAlignment="1">
      <alignment wrapText="1"/>
    </xf>
    <xf numFmtId="0" fontId="25" fillId="0" borderId="11" xfId="0" applyFont="1" applyFill="1" applyBorder="1" applyAlignment="1">
      <alignment wrapText="1"/>
    </xf>
    <xf numFmtId="0" fontId="27" fillId="0" borderId="6" xfId="0" applyFont="1" applyFill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5" fillId="0" borderId="7" xfId="0" applyFont="1" applyFill="1" applyBorder="1" applyAlignment="1">
      <alignment wrapText="1"/>
    </xf>
    <xf numFmtId="0" fontId="25" fillId="0" borderId="1" xfId="0" applyFont="1" applyFill="1" applyBorder="1" applyAlignment="1">
      <alignment horizontal="right" wrapText="1"/>
    </xf>
    <xf numFmtId="0" fontId="29" fillId="30" borderId="1" xfId="0" applyFont="1" applyFill="1" applyBorder="1" applyAlignment="1">
      <alignment wrapText="1"/>
    </xf>
    <xf numFmtId="0" fontId="29" fillId="30" borderId="6" xfId="0" applyFont="1" applyFill="1" applyBorder="1" applyAlignment="1">
      <alignment wrapText="1"/>
    </xf>
    <xf numFmtId="0" fontId="27" fillId="0" borderId="9" xfId="0" applyFont="1" applyFill="1" applyBorder="1" applyAlignment="1">
      <alignment wrapText="1"/>
    </xf>
    <xf numFmtId="0" fontId="27" fillId="0" borderId="7" xfId="0" applyFont="1" applyFill="1" applyBorder="1" applyAlignment="1">
      <alignment wrapText="1"/>
    </xf>
    <xf numFmtId="0" fontId="25" fillId="31" borderId="8" xfId="0" applyFont="1" applyFill="1" applyBorder="1" applyAlignment="1">
      <alignment horizontal="right" wrapText="1"/>
    </xf>
    <xf numFmtId="0" fontId="27" fillId="0" borderId="9" xfId="0" applyFont="1" applyFill="1" applyBorder="1" applyAlignment="1">
      <alignment horizontal="right" wrapText="1"/>
    </xf>
    <xf numFmtId="0" fontId="25" fillId="32" borderId="8" xfId="0" applyFont="1" applyFill="1" applyBorder="1" applyAlignment="1">
      <alignment horizontal="right" wrapText="1"/>
    </xf>
    <xf numFmtId="2" fontId="11" fillId="0" borderId="0" xfId="0" applyNumberFormat="1" applyFont="1" applyBorder="1"/>
    <xf numFmtId="0" fontId="25" fillId="0" borderId="14" xfId="0" applyFont="1" applyFill="1" applyBorder="1" applyAlignment="1">
      <alignment wrapText="1"/>
    </xf>
    <xf numFmtId="2" fontId="11" fillId="0" borderId="14" xfId="0" applyNumberFormat="1" applyFont="1" applyBorder="1"/>
    <xf numFmtId="0" fontId="10" fillId="11" borderId="8" xfId="4" applyFont="1" applyFill="1" applyBorder="1" applyAlignment="1">
      <alignment vertical="center"/>
    </xf>
    <xf numFmtId="0" fontId="25" fillId="0" borderId="10" xfId="0" applyFont="1" applyFill="1" applyBorder="1" applyAlignment="1">
      <alignment horizontal="right" wrapText="1"/>
    </xf>
    <xf numFmtId="0" fontId="26" fillId="0" borderId="10" xfId="0" applyFont="1" applyFill="1" applyBorder="1" applyAlignment="1">
      <alignment wrapText="1"/>
    </xf>
    <xf numFmtId="0" fontId="11" fillId="0" borderId="10" xfId="0" applyFont="1" applyBorder="1"/>
    <xf numFmtId="0" fontId="9" fillId="0" borderId="12" xfId="4" applyFont="1" applyBorder="1" applyAlignment="1">
      <alignment horizontal="right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0" fontId="11" fillId="0" borderId="14" xfId="0" applyFont="1" applyBorder="1"/>
    <xf numFmtId="0" fontId="30" fillId="0" borderId="10" xfId="0" applyFont="1" applyBorder="1"/>
    <xf numFmtId="0" fontId="12" fillId="0" borderId="1" xfId="4" applyFill="1" applyBorder="1" applyAlignment="1">
      <alignment horizontal="right"/>
    </xf>
    <xf numFmtId="0" fontId="12" fillId="0" borderId="1" xfId="4" applyFill="1" applyBorder="1"/>
    <xf numFmtId="0" fontId="10" fillId="24" borderId="7" xfId="4" applyFont="1" applyFill="1" applyBorder="1" applyAlignment="1">
      <alignment vertical="center"/>
    </xf>
    <xf numFmtId="2" fontId="12" fillId="0" borderId="6" xfId="4" applyNumberFormat="1" applyBorder="1"/>
    <xf numFmtId="1" fontId="12" fillId="0" borderId="6" xfId="4" applyNumberFormat="1" applyBorder="1"/>
    <xf numFmtId="0" fontId="26" fillId="0" borderId="11" xfId="0" applyFont="1" applyFill="1" applyBorder="1" applyAlignment="1">
      <alignment wrapText="1"/>
    </xf>
    <xf numFmtId="0" fontId="25" fillId="0" borderId="17" xfId="0" applyFont="1" applyFill="1" applyBorder="1" applyAlignment="1">
      <alignment wrapText="1"/>
    </xf>
    <xf numFmtId="2" fontId="26" fillId="0" borderId="17" xfId="0" applyNumberFormat="1" applyFont="1" applyFill="1" applyBorder="1" applyAlignment="1">
      <alignment wrapText="1"/>
    </xf>
    <xf numFmtId="0" fontId="28" fillId="29" borderId="0" xfId="0" applyFont="1" applyFill="1" applyBorder="1" applyAlignment="1"/>
    <xf numFmtId="0" fontId="29" fillId="30" borderId="1" xfId="0" applyFont="1" applyFill="1" applyBorder="1" applyAlignment="1"/>
    <xf numFmtId="0" fontId="29" fillId="30" borderId="6" xfId="0" applyFont="1" applyFill="1" applyBorder="1" applyAlignment="1"/>
    <xf numFmtId="0" fontId="27" fillId="0" borderId="6" xfId="0" applyFont="1" applyFill="1" applyBorder="1" applyAlignment="1">
      <alignment horizontal="right"/>
    </xf>
    <xf numFmtId="0" fontId="27" fillId="0" borderId="6" xfId="0" applyFont="1" applyFill="1" applyBorder="1" applyAlignment="1"/>
    <xf numFmtId="0" fontId="27" fillId="0" borderId="13" xfId="0" applyFont="1" applyFill="1" applyBorder="1" applyAlignment="1"/>
    <xf numFmtId="0" fontId="25" fillId="0" borderId="9" xfId="0" applyFont="1" applyFill="1" applyBorder="1" applyAlignment="1">
      <alignment horizontal="right"/>
    </xf>
    <xf numFmtId="1" fontId="25" fillId="0" borderId="9" xfId="0" applyNumberFormat="1" applyFont="1" applyFill="1" applyBorder="1" applyAlignment="1"/>
    <xf numFmtId="0" fontId="25" fillId="0" borderId="9" xfId="0" applyFont="1" applyFill="1" applyBorder="1" applyAlignment="1"/>
    <xf numFmtId="0" fontId="27" fillId="0" borderId="7" xfId="0" applyFont="1" applyFill="1" applyBorder="1" applyAlignment="1"/>
    <xf numFmtId="0" fontId="25" fillId="0" borderId="8" xfId="0" applyFont="1" applyFill="1" applyBorder="1" applyAlignment="1">
      <alignment horizontal="right"/>
    </xf>
    <xf numFmtId="168" fontId="25" fillId="0" borderId="9" xfId="0" applyNumberFormat="1" applyFont="1" applyFill="1" applyBorder="1" applyAlignment="1"/>
    <xf numFmtId="0" fontId="0" fillId="0" borderId="0" xfId="0" applyAlignment="1"/>
    <xf numFmtId="0" fontId="27" fillId="0" borderId="9" xfId="0" applyFont="1" applyFill="1" applyBorder="1" applyAlignment="1">
      <alignment horizontal="right"/>
    </xf>
    <xf numFmtId="0" fontId="27" fillId="0" borderId="9" xfId="0" applyFont="1" applyFill="1" applyBorder="1" applyAlignment="1"/>
    <xf numFmtId="0" fontId="27" fillId="0" borderId="15" xfId="0" applyFont="1" applyFill="1" applyBorder="1" applyAlignment="1">
      <alignment horizontal="right"/>
    </xf>
    <xf numFmtId="0" fontId="27" fillId="0" borderId="15" xfId="0" applyFont="1" applyFill="1" applyBorder="1" applyAlignment="1"/>
    <xf numFmtId="0" fontId="27" fillId="0" borderId="16" xfId="0" applyFont="1" applyFill="1" applyBorder="1" applyAlignment="1"/>
    <xf numFmtId="1" fontId="12" fillId="0" borderId="1" xfId="4" applyNumberFormat="1" applyFill="1" applyBorder="1"/>
    <xf numFmtId="0" fontId="3" fillId="6" borderId="1" xfId="4" applyFont="1" applyFill="1" applyBorder="1" applyAlignment="1">
      <alignment horizontal="right"/>
    </xf>
    <xf numFmtId="0" fontId="3" fillId="0" borderId="1" xfId="4" applyFont="1" applyBorder="1" applyAlignment="1">
      <alignment horizontal="right"/>
    </xf>
    <xf numFmtId="0" fontId="3" fillId="0" borderId="1" xfId="4" applyFont="1" applyBorder="1" applyAlignment="1">
      <alignment horizontal="left"/>
    </xf>
    <xf numFmtId="0" fontId="3" fillId="0" borderId="1" xfId="4" applyFont="1" applyBorder="1"/>
    <xf numFmtId="0" fontId="3" fillId="4" borderId="1" xfId="4" applyFont="1" applyFill="1" applyBorder="1" applyAlignment="1">
      <alignment horizontal="right"/>
    </xf>
    <xf numFmtId="0" fontId="3" fillId="0" borderId="0" xfId="4" applyFont="1"/>
    <xf numFmtId="0" fontId="3" fillId="0" borderId="2" xfId="4" applyFont="1" applyBorder="1"/>
    <xf numFmtId="0" fontId="3" fillId="0" borderId="0" xfId="4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0" xfId="0" applyFont="1" applyBorder="1"/>
    <xf numFmtId="0" fontId="3" fillId="0" borderId="10" xfId="0" applyFont="1" applyBorder="1" applyAlignment="1">
      <alignment horizontal="right"/>
    </xf>
    <xf numFmtId="4" fontId="3" fillId="0" borderId="10" xfId="0" applyNumberFormat="1" applyFont="1" applyBorder="1" applyAlignment="1"/>
    <xf numFmtId="0" fontId="3" fillId="0" borderId="10" xfId="0" applyFont="1" applyBorder="1" applyAlignment="1"/>
    <xf numFmtId="4" fontId="3" fillId="0" borderId="10" xfId="0" applyNumberFormat="1" applyFont="1" applyBorder="1"/>
    <xf numFmtId="0" fontId="3" fillId="0" borderId="14" xfId="0" applyFont="1" applyBorder="1" applyAlignment="1">
      <alignment horizontal="right"/>
    </xf>
    <xf numFmtId="0" fontId="3" fillId="0" borderId="14" xfId="0" applyFont="1" applyBorder="1"/>
    <xf numFmtId="0" fontId="3" fillId="0" borderId="1" xfId="4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1" fontId="3" fillId="0" borderId="0" xfId="0" applyNumberFormat="1" applyFont="1"/>
    <xf numFmtId="0" fontId="3" fillId="0" borderId="1" xfId="0" applyFont="1" applyFill="1" applyBorder="1"/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0" xfId="0" applyFont="1" applyBorder="1"/>
    <xf numFmtId="0" fontId="3" fillId="5" borderId="1" xfId="4" applyFont="1" applyFill="1" applyBorder="1" applyAlignment="1">
      <alignment horizontal="right"/>
    </xf>
    <xf numFmtId="2" fontId="3" fillId="0" borderId="6" xfId="4" applyNumberFormat="1" applyFont="1" applyBorder="1"/>
    <xf numFmtId="2" fontId="3" fillId="0" borderId="1" xfId="4" applyNumberFormat="1" applyFont="1" applyBorder="1"/>
    <xf numFmtId="0" fontId="3" fillId="0" borderId="1" xfId="4" applyFont="1" applyBorder="1" applyAlignment="1">
      <alignment horizontal="center"/>
    </xf>
    <xf numFmtId="1" fontId="26" fillId="0" borderId="10" xfId="0" applyNumberFormat="1" applyFont="1" applyFill="1" applyBorder="1" applyAlignment="1">
      <alignment wrapText="1"/>
    </xf>
    <xf numFmtId="0" fontId="0" fillId="0" borderId="10" xfId="0" applyBorder="1"/>
    <xf numFmtId="0" fontId="0" fillId="0" borderId="12" xfId="0" applyBorder="1"/>
    <xf numFmtId="1" fontId="3" fillId="0" borderId="12" xfId="0" applyNumberFormat="1" applyFont="1" applyBorder="1"/>
    <xf numFmtId="169" fontId="26" fillId="0" borderId="10" xfId="0" applyNumberFormat="1" applyFont="1" applyFill="1" applyBorder="1" applyAlignment="1">
      <alignment wrapText="1"/>
    </xf>
    <xf numFmtId="0" fontId="25" fillId="0" borderId="0" xfId="0" applyFont="1" applyFill="1" applyBorder="1" applyAlignment="1"/>
    <xf numFmtId="0" fontId="33" fillId="33" borderId="0" xfId="0" applyFont="1" applyFill="1" applyBorder="1" applyAlignment="1"/>
    <xf numFmtId="0" fontId="33" fillId="0" borderId="0" xfId="0" applyFont="1" applyFill="1" applyBorder="1" applyAlignment="1"/>
    <xf numFmtId="11" fontId="33" fillId="0" borderId="0" xfId="0" applyNumberFormat="1" applyFont="1" applyFill="1" applyBorder="1" applyAlignment="1"/>
    <xf numFmtId="0" fontId="33" fillId="34" borderId="0" xfId="0" applyFont="1" applyFill="1" applyBorder="1" applyAlignment="1"/>
    <xf numFmtId="0" fontId="33" fillId="35" borderId="0" xfId="0" applyFont="1" applyFill="1" applyBorder="1" applyAlignment="1"/>
    <xf numFmtId="170" fontId="0" fillId="3" borderId="1" xfId="0" applyNumberFormat="1" applyFill="1" applyBorder="1" applyAlignment="1">
      <alignment horizontal="center"/>
    </xf>
    <xf numFmtId="0" fontId="25" fillId="3" borderId="0" xfId="0" applyFont="1" applyFill="1" applyBorder="1" applyAlignment="1">
      <alignment wrapText="1"/>
    </xf>
    <xf numFmtId="0" fontId="12" fillId="6" borderId="10" xfId="4" applyFill="1" applyBorder="1" applyAlignment="1">
      <alignment horizontal="right"/>
    </xf>
    <xf numFmtId="0" fontId="6" fillId="0" borderId="10" xfId="0" applyFont="1" applyBorder="1"/>
    <xf numFmtId="0" fontId="12" fillId="0" borderId="10" xfId="4" applyBorder="1"/>
    <xf numFmtId="0" fontId="12" fillId="6" borderId="12" xfId="4" applyFill="1" applyBorder="1" applyAlignment="1">
      <alignment horizontal="right"/>
    </xf>
    <xf numFmtId="0" fontId="11" fillId="0" borderId="12" xfId="4" applyFont="1" applyBorder="1"/>
    <xf numFmtId="0" fontId="12" fillId="0" borderId="12" xfId="4" applyBorder="1"/>
    <xf numFmtId="0" fontId="12" fillId="0" borderId="0" xfId="4" applyBorder="1" applyAlignment="1">
      <alignment horizontal="right"/>
    </xf>
    <xf numFmtId="0" fontId="10" fillId="27" borderId="10" xfId="4" applyFont="1" applyFill="1" applyBorder="1" applyAlignment="1">
      <alignment horizontal="center"/>
    </xf>
    <xf numFmtId="0" fontId="9" fillId="0" borderId="10" xfId="4" applyFont="1" applyBorder="1" applyAlignment="1">
      <alignment horizontal="right"/>
    </xf>
    <xf numFmtId="0" fontId="9" fillId="0" borderId="10" xfId="4" applyFont="1" applyBorder="1" applyAlignment="1">
      <alignment horizontal="left"/>
    </xf>
    <xf numFmtId="0" fontId="9" fillId="0" borderId="10" xfId="4" applyFont="1" applyBorder="1"/>
    <xf numFmtId="0" fontId="12" fillId="0" borderId="10" xfId="4" applyBorder="1" applyAlignment="1">
      <alignment horizontal="right"/>
    </xf>
    <xf numFmtId="168" fontId="12" fillId="0" borderId="10" xfId="4" applyNumberFormat="1" applyBorder="1"/>
    <xf numFmtId="0" fontId="21" fillId="36" borderId="1" xfId="0" applyFont="1" applyFill="1" applyBorder="1" applyAlignment="1">
      <alignment horizontal="center"/>
    </xf>
    <xf numFmtId="4" fontId="0" fillId="31" borderId="1" xfId="0" applyNumberFormat="1" applyFill="1" applyBorder="1" applyAlignment="1">
      <alignment horizontal="center"/>
    </xf>
    <xf numFmtId="0" fontId="11" fillId="32" borderId="1" xfId="0" applyFont="1" applyFill="1" applyBorder="1"/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5" fillId="32" borderId="0" xfId="0" applyFont="1" applyFill="1" applyBorder="1" applyAlignment="1">
      <alignment wrapText="1"/>
    </xf>
    <xf numFmtId="0" fontId="34" fillId="0" borderId="0" xfId="0" quotePrefix="1" applyFont="1"/>
    <xf numFmtId="0" fontId="0" fillId="0" borderId="0" xfId="0" applyAlignment="1">
      <alignment wrapText="1"/>
    </xf>
    <xf numFmtId="0" fontId="11" fillId="32" borderId="1" xfId="12" applyFont="1" applyFill="1" applyBorder="1"/>
    <xf numFmtId="4" fontId="6" fillId="31" borderId="1" xfId="0" applyNumberFormat="1" applyFont="1" applyFill="1" applyBorder="1" applyAlignment="1">
      <alignment horizontal="center"/>
    </xf>
    <xf numFmtId="4" fontId="24" fillId="31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  <xf numFmtId="4" fontId="24" fillId="4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4" fontId="0" fillId="3" borderId="1" xfId="0" applyNumberFormat="1" applyFill="1" applyBorder="1" applyAlignment="1">
      <alignment horizontal="center"/>
    </xf>
    <xf numFmtId="1" fontId="3" fillId="3" borderId="1" xfId="0" applyNumberFormat="1" applyFont="1" applyFill="1" applyBorder="1"/>
    <xf numFmtId="11" fontId="0" fillId="0" borderId="0" xfId="0" applyNumberFormat="1" applyFill="1"/>
    <xf numFmtId="0" fontId="25" fillId="3" borderId="0" xfId="0" applyFont="1" applyFill="1" applyBorder="1" applyAlignment="1"/>
    <xf numFmtId="0" fontId="7" fillId="0" borderId="0" xfId="0" applyFont="1" applyFill="1" applyBorder="1"/>
    <xf numFmtId="4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4" fontId="7" fillId="31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11" fontId="6" fillId="3" borderId="0" xfId="0" applyNumberFormat="1" applyFont="1" applyFill="1" applyAlignment="1">
      <alignment horizontal="center"/>
    </xf>
    <xf numFmtId="4" fontId="7" fillId="37" borderId="1" xfId="0" applyNumberFormat="1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4" fontId="0" fillId="4" borderId="1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4" fontId="0" fillId="5" borderId="10" xfId="0" applyNumberFormat="1" applyFill="1" applyBorder="1" applyAlignment="1">
      <alignment horizontal="center"/>
    </xf>
    <xf numFmtId="3" fontId="0" fillId="5" borderId="10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3" fontId="0" fillId="5" borderId="2" xfId="0" applyNumberFormat="1" applyFont="1" applyFill="1" applyBorder="1" applyAlignment="1">
      <alignment horizontal="center"/>
    </xf>
    <xf numFmtId="164" fontId="0" fillId="14" borderId="0" xfId="0" applyNumberFormat="1" applyFill="1" applyBorder="1" applyAlignment="1">
      <alignment horizontal="center"/>
    </xf>
    <xf numFmtId="0" fontId="0" fillId="6" borderId="10" xfId="0" applyFill="1" applyBorder="1"/>
    <xf numFmtId="164" fontId="0" fillId="6" borderId="10" xfId="0" applyNumberFormat="1" applyFill="1" applyBorder="1" applyAlignment="1">
      <alignment horizontal="center"/>
    </xf>
    <xf numFmtId="0" fontId="0" fillId="6" borderId="2" xfId="0" applyFill="1" applyBorder="1"/>
    <xf numFmtId="164" fontId="0" fillId="6" borderId="2" xfId="0" applyNumberForma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1" fillId="10" borderId="18" xfId="0" applyFont="1" applyFill="1" applyBorder="1" applyAlignment="1">
      <alignment horizontal="center"/>
    </xf>
    <xf numFmtId="4" fontId="0" fillId="4" borderId="18" xfId="0" applyNumberForma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4" fontId="0" fillId="5" borderId="18" xfId="0" applyNumberFormat="1" applyFill="1" applyBorder="1" applyAlignment="1">
      <alignment horizontal="center"/>
    </xf>
    <xf numFmtId="3" fontId="0" fillId="5" borderId="18" xfId="0" applyNumberFormat="1" applyFont="1" applyFill="1" applyBorder="1" applyAlignment="1">
      <alignment horizontal="center"/>
    </xf>
    <xf numFmtId="0" fontId="10" fillId="27" borderId="1" xfId="4" applyFont="1" applyFill="1" applyBorder="1" applyAlignment="1">
      <alignment horizontal="center"/>
    </xf>
    <xf numFmtId="0" fontId="3" fillId="3" borderId="0" xfId="0" applyFont="1" applyFill="1"/>
    <xf numFmtId="0" fontId="35" fillId="0" borderId="0" xfId="0" applyFont="1" applyFill="1"/>
    <xf numFmtId="0" fontId="2" fillId="0" borderId="1" xfId="0" applyFont="1" applyBorder="1" applyAlignment="1">
      <alignment horizontal="right"/>
    </xf>
    <xf numFmtId="171" fontId="0" fillId="3" borderId="1" xfId="0" applyNumberFormat="1" applyFill="1" applyBorder="1" applyAlignment="1">
      <alignment horizontal="center"/>
    </xf>
    <xf numFmtId="172" fontId="0" fillId="6" borderId="1" xfId="0" applyNumberFormat="1" applyFill="1" applyBorder="1" applyAlignment="1">
      <alignment horizontal="center"/>
    </xf>
    <xf numFmtId="2" fontId="0" fillId="9" borderId="1" xfId="0" applyNumberFormat="1" applyFill="1" applyBorder="1"/>
    <xf numFmtId="2" fontId="0" fillId="7" borderId="1" xfId="0" applyNumberFormat="1" applyFill="1" applyBorder="1"/>
    <xf numFmtId="173" fontId="0" fillId="0" borderId="0" xfId="0" applyNumberFormat="1"/>
    <xf numFmtId="0" fontId="1" fillId="0" borderId="0" xfId="3" applyFont="1" applyAlignment="1">
      <alignment horizontal="right"/>
    </xf>
    <xf numFmtId="0" fontId="1" fillId="0" borderId="0" xfId="3" applyFont="1"/>
    <xf numFmtId="0" fontId="1" fillId="0" borderId="1" xfId="0" applyFont="1" applyBorder="1"/>
    <xf numFmtId="1" fontId="1" fillId="0" borderId="0" xfId="3" applyNumberFormat="1" applyFont="1"/>
    <xf numFmtId="0" fontId="1" fillId="0" borderId="1" xfId="0" applyFont="1" applyBorder="1" applyAlignment="1">
      <alignment horizontal="right"/>
    </xf>
    <xf numFmtId="0" fontId="34" fillId="0" borderId="1" xfId="0" quotePrefix="1" applyFont="1" applyBorder="1"/>
    <xf numFmtId="0" fontId="1" fillId="0" borderId="1" xfId="4" applyFont="1" applyBorder="1"/>
    <xf numFmtId="0" fontId="1" fillId="4" borderId="1" xfId="4" applyFont="1" applyFill="1" applyBorder="1" applyAlignment="1">
      <alignment horizontal="right"/>
    </xf>
    <xf numFmtId="0" fontId="1" fillId="31" borderId="1" xfId="0" applyFont="1" applyFill="1" applyBorder="1" applyAlignment="1">
      <alignment horizontal="right"/>
    </xf>
    <xf numFmtId="11" fontId="0" fillId="9" borderId="1" xfId="0" applyNumberFormat="1" applyFill="1" applyBorder="1"/>
    <xf numFmtId="0" fontId="10" fillId="11" borderId="1" xfId="4" applyFont="1" applyFill="1" applyBorder="1" applyAlignment="1">
      <alignment horizontal="center" vertical="center"/>
    </xf>
    <xf numFmtId="0" fontId="13" fillId="11" borderId="0" xfId="4" applyFont="1" applyFill="1" applyAlignment="1">
      <alignment horizontal="center" vertical="center"/>
    </xf>
    <xf numFmtId="0" fontId="10" fillId="27" borderId="1" xfId="4" applyFont="1" applyFill="1" applyBorder="1" applyAlignment="1">
      <alignment horizontal="center"/>
    </xf>
    <xf numFmtId="0" fontId="13" fillId="12" borderId="0" xfId="4" applyFont="1" applyFill="1" applyAlignment="1">
      <alignment horizontal="center" vertical="center"/>
    </xf>
    <xf numFmtId="0" fontId="13" fillId="12" borderId="10" xfId="4" applyFont="1" applyFill="1" applyBorder="1" applyAlignment="1">
      <alignment horizontal="center" vertical="center"/>
    </xf>
    <xf numFmtId="0" fontId="10" fillId="27" borderId="8" xfId="4" applyFont="1" applyFill="1" applyBorder="1" applyAlignment="1">
      <alignment horizontal="center"/>
    </xf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externalLink" Target="externalLinks/externalLink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456102</xdr:colOff>
      <xdr:row>32</xdr:row>
      <xdr:rowOff>114482</xdr:rowOff>
    </xdr:from>
    <xdr:to>
      <xdr:col>19</xdr:col>
      <xdr:colOff>588962</xdr:colOff>
      <xdr:row>61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602" y="6448607"/>
          <a:ext cx="9300673" cy="5412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1008184</xdr:colOff>
      <xdr:row>0</xdr:row>
      <xdr:rowOff>234463</xdr:rowOff>
    </xdr:from>
    <xdr:to>
      <xdr:col>9</xdr:col>
      <xdr:colOff>559044</xdr:colOff>
      <xdr:row>12</xdr:row>
      <xdr:rowOff>30041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46" y="234463"/>
          <a:ext cx="3141052" cy="2213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1460792</xdr:colOff>
      <xdr:row>14</xdr:row>
      <xdr:rowOff>40297</xdr:rowOff>
    </xdr:from>
    <xdr:to>
      <xdr:col>3</xdr:col>
      <xdr:colOff>1003790</xdr:colOff>
      <xdr:row>35</xdr:row>
      <xdr:rowOff>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792" y="2597393"/>
          <a:ext cx="3587460" cy="4121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7-28T19:32:21.69" personId="{960C1D14-9340-4B85-B789-DF79CFFE21F8}" id="{B3F49DD2-3261-45A7-8703-8880B4A423E0}">
    <text>NEED TO UPDATE ALL!!!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8" dT="2021-07-27T17:51:03.50" personId="{960C1D14-9340-4B85-B789-DF79CFFE21F8}" id="{6FFD99A0-3B7C-4FC2-9C63-DD20C654478D}">
    <text>Scaled for 50% stover removal</text>
  </threadedComment>
  <threadedComment ref="B13" dT="2021-07-27T17:51:20.36" personId="{960C1D14-9340-4B85-B789-DF79CFFE21F8}" id="{96A985E3-97D3-4595-8BDE-FB5FADD8460E}">
    <text>Scaled for 50% stover removal</text>
  </threadedComment>
  <threadedComment ref="B14" dT="2021-07-27T17:51:41.59" personId="{960C1D14-9340-4B85-B789-DF79CFFE21F8}" id="{664922F6-6E63-41BB-A45C-092A7087495E}">
    <text>Scaled for 50% stover removal</text>
  </threadedComment>
  <threadedComment ref="B21" dT="2021-07-27T17:53:00.44" personId="{960C1D14-9340-4B85-B789-DF79CFFE21F8}" id="{F6302DDB-F970-4303-BAB9-2013C45B293D}">
    <text>Corrected</text>
  </threadedComment>
  <threadedComment ref="B25" dT="2021-07-27T17:53:34.03" personId="{960C1D14-9340-4B85-B789-DF79CFFE21F8}" id="{CAAB3AB6-CB76-47FF-A5F9-2C2442AC8490}">
    <text>corrected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7-27T21:43:56.10" personId="{960C1D14-9340-4B85-B789-DF79CFFE21F8}" id="{50A13183-F367-44B5-BDF0-28C46CC05157}">
    <text>Seems high, check later</text>
  </threadedComment>
  <threadedComment ref="B15" dT="2021-07-27T21:52:26.38" personId="{960C1D14-9340-4B85-B789-DF79CFFE21F8}" id="{4DE2FB49-B977-4D7A-A716-710DB929734D}">
    <text xml:space="preserve">Was 2.665 $/kg - Too high - need to revise - set based on AltJet
</text>
  </threadedComment>
</ThreadedComment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89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5949-3AC7-4A79-8623-8D3E9BE4DCF5}">
  <dimension ref="A1:B112"/>
  <sheetViews>
    <sheetView topLeftCell="A16" workbookViewId="0">
      <selection activeCell="K65" sqref="K65"/>
    </sheetView>
  </sheetViews>
  <sheetFormatPr defaultRowHeight="15.75" x14ac:dyDescent="0.25"/>
  <cols>
    <col min="1" max="1" width="27.75" bestFit="1" customWidth="1"/>
    <col min="2" max="2" width="21.625" bestFit="1" customWidth="1"/>
  </cols>
  <sheetData>
    <row r="1" spans="1:2" x14ac:dyDescent="0.25">
      <c r="A1" t="s">
        <v>155</v>
      </c>
      <c r="B1" s="253" t="s">
        <v>386</v>
      </c>
    </row>
    <row r="2" spans="1:2" x14ac:dyDescent="0.25">
      <c r="A2" t="s">
        <v>234</v>
      </c>
      <c r="B2" s="253" t="s">
        <v>387</v>
      </c>
    </row>
    <row r="3" spans="1:2" x14ac:dyDescent="0.25">
      <c r="A3" t="s">
        <v>186</v>
      </c>
      <c r="B3" s="253" t="s">
        <v>388</v>
      </c>
    </row>
    <row r="4" spans="1:2" x14ac:dyDescent="0.25">
      <c r="A4" t="s">
        <v>324</v>
      </c>
      <c r="B4" s="253" t="s">
        <v>389</v>
      </c>
    </row>
    <row r="5" spans="1:2" x14ac:dyDescent="0.25">
      <c r="A5" t="s">
        <v>322</v>
      </c>
      <c r="B5" s="253" t="s">
        <v>390</v>
      </c>
    </row>
    <row r="6" spans="1:2" x14ac:dyDescent="0.25">
      <c r="A6" t="s">
        <v>326</v>
      </c>
      <c r="B6" s="253" t="s">
        <v>391</v>
      </c>
    </row>
    <row r="7" spans="1:2" x14ac:dyDescent="0.25">
      <c r="A7" t="s">
        <v>189</v>
      </c>
      <c r="B7" s="253" t="s">
        <v>392</v>
      </c>
    </row>
    <row r="8" spans="1:2" x14ac:dyDescent="0.25">
      <c r="A8" t="s">
        <v>191</v>
      </c>
      <c r="B8" s="253" t="s">
        <v>393</v>
      </c>
    </row>
    <row r="9" spans="1:2" x14ac:dyDescent="0.25">
      <c r="A9" t="s">
        <v>394</v>
      </c>
      <c r="B9" s="253" t="s">
        <v>395</v>
      </c>
    </row>
    <row r="10" spans="1:2" x14ac:dyDescent="0.25">
      <c r="A10" t="s">
        <v>181</v>
      </c>
      <c r="B10" s="253" t="s">
        <v>396</v>
      </c>
    </row>
    <row r="11" spans="1:2" x14ac:dyDescent="0.25">
      <c r="A11" s="253" t="s">
        <v>328</v>
      </c>
      <c r="B11" s="253" t="s">
        <v>397</v>
      </c>
    </row>
    <row r="12" spans="1:2" x14ac:dyDescent="0.25">
      <c r="A12" s="253" t="s">
        <v>398</v>
      </c>
      <c r="B12" s="253" t="s">
        <v>399</v>
      </c>
    </row>
    <row r="13" spans="1:2" x14ac:dyDescent="0.25">
      <c r="A13" t="s">
        <v>361</v>
      </c>
      <c r="B13" s="253" t="s">
        <v>400</v>
      </c>
    </row>
    <row r="14" spans="1:2" x14ac:dyDescent="0.25">
      <c r="A14" t="s">
        <v>401</v>
      </c>
      <c r="B14" s="253" t="s">
        <v>402</v>
      </c>
    </row>
    <row r="15" spans="1:2" x14ac:dyDescent="0.25">
      <c r="A15" t="s">
        <v>176</v>
      </c>
      <c r="B15" s="253" t="s">
        <v>403</v>
      </c>
    </row>
    <row r="16" spans="1:2" x14ac:dyDescent="0.25">
      <c r="A16" t="s">
        <v>309</v>
      </c>
      <c r="B16" s="253" t="s">
        <v>404</v>
      </c>
    </row>
    <row r="17" spans="1:2" x14ac:dyDescent="0.25">
      <c r="A17" t="s">
        <v>314</v>
      </c>
      <c r="B17" s="253" t="s">
        <v>405</v>
      </c>
    </row>
    <row r="18" spans="1:2" x14ac:dyDescent="0.25">
      <c r="A18" t="s">
        <v>312</v>
      </c>
      <c r="B18" s="253" t="s">
        <v>406</v>
      </c>
    </row>
    <row r="19" spans="1:2" x14ac:dyDescent="0.25">
      <c r="A19" t="s">
        <v>407</v>
      </c>
      <c r="B19" s="253" t="s">
        <v>408</v>
      </c>
    </row>
    <row r="20" spans="1:2" x14ac:dyDescent="0.25">
      <c r="A20" t="s">
        <v>409</v>
      </c>
      <c r="B20" s="253" t="s">
        <v>410</v>
      </c>
    </row>
    <row r="21" spans="1:2" x14ac:dyDescent="0.25">
      <c r="A21" t="s">
        <v>195</v>
      </c>
      <c r="B21" s="253" t="s">
        <v>411</v>
      </c>
    </row>
    <row r="22" spans="1:2" x14ac:dyDescent="0.25">
      <c r="A22" t="s">
        <v>412</v>
      </c>
      <c r="B22" s="253" t="s">
        <v>413</v>
      </c>
    </row>
    <row r="23" spans="1:2" x14ac:dyDescent="0.25">
      <c r="A23" t="s">
        <v>197</v>
      </c>
      <c r="B23" s="253" t="s">
        <v>414</v>
      </c>
    </row>
    <row r="24" spans="1:2" x14ac:dyDescent="0.25">
      <c r="A24" t="s">
        <v>197</v>
      </c>
      <c r="B24" s="253" t="s">
        <v>414</v>
      </c>
    </row>
    <row r="25" spans="1:2" x14ac:dyDescent="0.25">
      <c r="A25" t="s">
        <v>415</v>
      </c>
      <c r="B25" s="253" t="s">
        <v>416</v>
      </c>
    </row>
    <row r="26" spans="1:2" x14ac:dyDescent="0.25">
      <c r="A26" t="s">
        <v>199</v>
      </c>
      <c r="B26" s="253" t="s">
        <v>417</v>
      </c>
    </row>
    <row r="27" spans="1:2" x14ac:dyDescent="0.25">
      <c r="A27" t="s">
        <v>204</v>
      </c>
      <c r="B27" s="253" t="s">
        <v>418</v>
      </c>
    </row>
    <row r="28" spans="1:2" x14ac:dyDescent="0.25">
      <c r="A28" t="s">
        <v>202</v>
      </c>
      <c r="B28" s="253" t="s">
        <v>419</v>
      </c>
    </row>
    <row r="29" spans="1:2" x14ac:dyDescent="0.25">
      <c r="A29" t="s">
        <v>330</v>
      </c>
      <c r="B29" s="253" t="s">
        <v>420</v>
      </c>
    </row>
    <row r="30" spans="1:2" x14ac:dyDescent="0.25">
      <c r="A30" t="s">
        <v>332</v>
      </c>
      <c r="B30" s="253" t="s">
        <v>421</v>
      </c>
    </row>
    <row r="31" spans="1:2" x14ac:dyDescent="0.25">
      <c r="A31" t="s">
        <v>334</v>
      </c>
      <c r="B31" s="253" t="s">
        <v>422</v>
      </c>
    </row>
    <row r="32" spans="1:2" x14ac:dyDescent="0.25">
      <c r="A32" t="s">
        <v>423</v>
      </c>
      <c r="B32" s="253" t="s">
        <v>424</v>
      </c>
    </row>
    <row r="33" spans="1:2" x14ac:dyDescent="0.25">
      <c r="A33" t="s">
        <v>285</v>
      </c>
      <c r="B33" s="253" t="s">
        <v>425</v>
      </c>
    </row>
    <row r="34" spans="1:2" x14ac:dyDescent="0.25">
      <c r="A34" t="s">
        <v>363</v>
      </c>
      <c r="B34" s="253" t="s">
        <v>426</v>
      </c>
    </row>
    <row r="35" spans="1:2" x14ac:dyDescent="0.25">
      <c r="A35" t="s">
        <v>365</v>
      </c>
      <c r="B35" s="253" t="s">
        <v>427</v>
      </c>
    </row>
    <row r="36" spans="1:2" x14ac:dyDescent="0.25">
      <c r="A36" t="s">
        <v>287</v>
      </c>
      <c r="B36" s="253" t="s">
        <v>428</v>
      </c>
    </row>
    <row r="37" spans="1:2" x14ac:dyDescent="0.25">
      <c r="A37" s="92" t="s">
        <v>291</v>
      </c>
      <c r="B37" s="253" t="s">
        <v>429</v>
      </c>
    </row>
    <row r="38" spans="1:2" x14ac:dyDescent="0.25">
      <c r="A38" t="s">
        <v>206</v>
      </c>
      <c r="B38" s="253" t="s">
        <v>430</v>
      </c>
    </row>
    <row r="39" spans="1:2" x14ac:dyDescent="0.25">
      <c r="A39" t="s">
        <v>367</v>
      </c>
      <c r="B39" s="253" t="s">
        <v>431</v>
      </c>
    </row>
    <row r="40" spans="1:2" x14ac:dyDescent="0.25">
      <c r="A40" t="s">
        <v>208</v>
      </c>
      <c r="B40" s="253" t="s">
        <v>432</v>
      </c>
    </row>
    <row r="41" spans="1:2" x14ac:dyDescent="0.25">
      <c r="A41" t="s">
        <v>433</v>
      </c>
      <c r="B41" s="253" t="s">
        <v>434</v>
      </c>
    </row>
    <row r="42" spans="1:2" x14ac:dyDescent="0.25">
      <c r="A42" t="s">
        <v>47</v>
      </c>
      <c r="B42" s="253" t="s">
        <v>435</v>
      </c>
    </row>
    <row r="43" spans="1:2" x14ac:dyDescent="0.25">
      <c r="A43" t="s">
        <v>211</v>
      </c>
      <c r="B43" s="253" t="s">
        <v>436</v>
      </c>
    </row>
    <row r="44" spans="1:2" x14ac:dyDescent="0.25">
      <c r="A44" t="s">
        <v>214</v>
      </c>
      <c r="B44" s="253" t="s">
        <v>437</v>
      </c>
    </row>
    <row r="45" spans="1:2" x14ac:dyDescent="0.25">
      <c r="A45" t="s">
        <v>293</v>
      </c>
      <c r="B45" s="253" t="s">
        <v>438</v>
      </c>
    </row>
    <row r="46" spans="1:2" x14ac:dyDescent="0.25">
      <c r="A46" t="s">
        <v>369</v>
      </c>
      <c r="B46" s="253" t="s">
        <v>439</v>
      </c>
    </row>
    <row r="47" spans="1:2" x14ac:dyDescent="0.25">
      <c r="A47" t="s">
        <v>216</v>
      </c>
      <c r="B47" s="253" t="s">
        <v>440</v>
      </c>
    </row>
    <row r="48" spans="1:2" x14ac:dyDescent="0.25">
      <c r="A48" t="s">
        <v>218</v>
      </c>
      <c r="B48" s="253" t="s">
        <v>441</v>
      </c>
    </row>
    <row r="49" spans="1:2" x14ac:dyDescent="0.25">
      <c r="A49" t="s">
        <v>336</v>
      </c>
      <c r="B49" s="253" t="s">
        <v>442</v>
      </c>
    </row>
    <row r="50" spans="1:2" x14ac:dyDescent="0.25">
      <c r="A50" s="253" t="s">
        <v>221</v>
      </c>
      <c r="B50" s="253" t="s">
        <v>443</v>
      </c>
    </row>
    <row r="51" spans="1:2" x14ac:dyDescent="0.25">
      <c r="A51" t="s">
        <v>223</v>
      </c>
      <c r="B51" s="253" t="s">
        <v>444</v>
      </c>
    </row>
    <row r="52" spans="1:2" x14ac:dyDescent="0.25">
      <c r="A52" t="s">
        <v>300</v>
      </c>
      <c r="B52" s="253" t="s">
        <v>445</v>
      </c>
    </row>
    <row r="53" spans="1:2" x14ac:dyDescent="0.25">
      <c r="A53" t="s">
        <v>226</v>
      </c>
      <c r="B53" s="253" t="s">
        <v>446</v>
      </c>
    </row>
    <row r="54" spans="1:2" x14ac:dyDescent="0.25">
      <c r="A54" t="s">
        <v>229</v>
      </c>
      <c r="B54" s="253" t="s">
        <v>447</v>
      </c>
    </row>
    <row r="55" spans="1:2" x14ac:dyDescent="0.25">
      <c r="A55" t="s">
        <v>302</v>
      </c>
      <c r="B55" s="253" t="s">
        <v>448</v>
      </c>
    </row>
    <row r="56" spans="1:2" x14ac:dyDescent="0.25">
      <c r="A56" t="s">
        <v>371</v>
      </c>
      <c r="B56" s="253" t="s">
        <v>449</v>
      </c>
    </row>
    <row r="57" spans="1:2" x14ac:dyDescent="0.25">
      <c r="A57" t="s">
        <v>232</v>
      </c>
      <c r="B57" s="253" t="s">
        <v>450</v>
      </c>
    </row>
    <row r="58" spans="1:2" x14ac:dyDescent="0.25">
      <c r="A58" t="s">
        <v>373</v>
      </c>
      <c r="B58" s="253" t="s">
        <v>451</v>
      </c>
    </row>
    <row r="59" spans="1:2" x14ac:dyDescent="0.25">
      <c r="A59" t="s">
        <v>375</v>
      </c>
      <c r="B59" s="253" t="s">
        <v>452</v>
      </c>
    </row>
    <row r="60" spans="1:2" x14ac:dyDescent="0.25">
      <c r="A60" t="s">
        <v>377</v>
      </c>
      <c r="B60" s="253" t="s">
        <v>453</v>
      </c>
    </row>
    <row r="61" spans="1:2" x14ac:dyDescent="0.25">
      <c r="A61" t="s">
        <v>379</v>
      </c>
      <c r="B61" s="253" t="s">
        <v>454</v>
      </c>
    </row>
    <row r="62" spans="1:2" x14ac:dyDescent="0.25">
      <c r="A62" t="s">
        <v>178</v>
      </c>
      <c r="B62" s="253" t="s">
        <v>455</v>
      </c>
    </row>
    <row r="63" spans="1:2" x14ac:dyDescent="0.25">
      <c r="A63" t="s">
        <v>456</v>
      </c>
      <c r="B63" s="253" t="s">
        <v>457</v>
      </c>
    </row>
    <row r="64" spans="1:2" x14ac:dyDescent="0.25">
      <c r="A64" t="s">
        <v>172</v>
      </c>
      <c r="B64" s="253" t="s">
        <v>458</v>
      </c>
    </row>
    <row r="65" spans="1:2" x14ac:dyDescent="0.25">
      <c r="A65" t="s">
        <v>237</v>
      </c>
      <c r="B65" s="253" t="s">
        <v>459</v>
      </c>
    </row>
    <row r="66" spans="1:2" x14ac:dyDescent="0.25">
      <c r="A66" s="253" t="s">
        <v>295</v>
      </c>
      <c r="B66" s="253" t="s">
        <v>460</v>
      </c>
    </row>
    <row r="67" spans="1:2" x14ac:dyDescent="0.25">
      <c r="A67" t="s">
        <v>298</v>
      </c>
      <c r="B67" s="253" t="s">
        <v>461</v>
      </c>
    </row>
    <row r="68" spans="1:2" x14ac:dyDescent="0.25">
      <c r="A68" t="s">
        <v>381</v>
      </c>
      <c r="B68" s="253" t="s">
        <v>462</v>
      </c>
    </row>
    <row r="69" spans="1:2" x14ac:dyDescent="0.25">
      <c r="A69" t="s">
        <v>316</v>
      </c>
      <c r="B69" s="253" t="s">
        <v>463</v>
      </c>
    </row>
    <row r="70" spans="1:2" x14ac:dyDescent="0.25">
      <c r="A70" t="s">
        <v>184</v>
      </c>
      <c r="B70" s="253" t="s">
        <v>464</v>
      </c>
    </row>
    <row r="71" spans="1:2" x14ac:dyDescent="0.25">
      <c r="A71" t="s">
        <v>240</v>
      </c>
      <c r="B71" s="253" t="s">
        <v>465</v>
      </c>
    </row>
    <row r="72" spans="1:2" x14ac:dyDescent="0.25">
      <c r="A72" t="s">
        <v>466</v>
      </c>
      <c r="B72" s="253" t="s">
        <v>467</v>
      </c>
    </row>
    <row r="73" spans="1:2" x14ac:dyDescent="0.25">
      <c r="A73" t="s">
        <v>84</v>
      </c>
      <c r="B73" s="253" t="s">
        <v>468</v>
      </c>
    </row>
    <row r="74" spans="1:2" x14ac:dyDescent="0.25">
      <c r="A74" t="s">
        <v>338</v>
      </c>
      <c r="B74" s="253" t="s">
        <v>469</v>
      </c>
    </row>
    <row r="75" spans="1:2" x14ac:dyDescent="0.25">
      <c r="A75" t="s">
        <v>318</v>
      </c>
      <c r="B75" s="253" t="s">
        <v>470</v>
      </c>
    </row>
    <row r="76" spans="1:2" x14ac:dyDescent="0.25">
      <c r="A76" t="s">
        <v>383</v>
      </c>
      <c r="B76" s="253" t="s">
        <v>471</v>
      </c>
    </row>
    <row r="77" spans="1:2" x14ac:dyDescent="0.25">
      <c r="A77" t="s">
        <v>305</v>
      </c>
      <c r="B77" s="253" t="s">
        <v>472</v>
      </c>
    </row>
    <row r="78" spans="1:2" x14ac:dyDescent="0.25">
      <c r="A78" t="s">
        <v>340</v>
      </c>
      <c r="B78" s="253" t="s">
        <v>473</v>
      </c>
    </row>
    <row r="79" spans="1:2" x14ac:dyDescent="0.25">
      <c r="A79" t="s">
        <v>243</v>
      </c>
      <c r="B79" s="253" t="s">
        <v>474</v>
      </c>
    </row>
    <row r="80" spans="1:2" x14ac:dyDescent="0.25">
      <c r="A80" t="s">
        <v>320</v>
      </c>
      <c r="B80" s="253" t="s">
        <v>475</v>
      </c>
    </row>
    <row r="81" spans="1:2" x14ac:dyDescent="0.25">
      <c r="A81" t="s">
        <v>246</v>
      </c>
      <c r="B81" s="253" t="s">
        <v>476</v>
      </c>
    </row>
    <row r="82" spans="1:2" x14ac:dyDescent="0.25">
      <c r="A82" t="s">
        <v>249</v>
      </c>
      <c r="B82" s="253" t="s">
        <v>477</v>
      </c>
    </row>
    <row r="83" spans="1:2" x14ac:dyDescent="0.25">
      <c r="A83" t="s">
        <v>252</v>
      </c>
      <c r="B83" s="253" t="s">
        <v>478</v>
      </c>
    </row>
    <row r="84" spans="1:2" x14ac:dyDescent="0.25">
      <c r="A84" t="s">
        <v>255</v>
      </c>
      <c r="B84" s="253" t="s">
        <v>479</v>
      </c>
    </row>
    <row r="85" spans="1:2" x14ac:dyDescent="0.25">
      <c r="A85" t="s">
        <v>307</v>
      </c>
      <c r="B85" s="253" t="s">
        <v>480</v>
      </c>
    </row>
    <row r="86" spans="1:2" x14ac:dyDescent="0.25">
      <c r="A86" t="s">
        <v>385</v>
      </c>
      <c r="B86" s="253" t="s">
        <v>481</v>
      </c>
    </row>
    <row r="87" spans="1:2" x14ac:dyDescent="0.25">
      <c r="A87" t="s">
        <v>482</v>
      </c>
      <c r="B87" s="253" t="s">
        <v>483</v>
      </c>
    </row>
    <row r="88" spans="1:2" x14ac:dyDescent="0.25">
      <c r="A88" t="s">
        <v>342</v>
      </c>
      <c r="B88" s="253" t="s">
        <v>484</v>
      </c>
    </row>
    <row r="89" spans="1:2" x14ac:dyDescent="0.25">
      <c r="A89" t="s">
        <v>485</v>
      </c>
      <c r="B89" s="253" t="s">
        <v>486</v>
      </c>
    </row>
    <row r="90" spans="1:2" x14ac:dyDescent="0.25">
      <c r="A90" t="s">
        <v>344</v>
      </c>
      <c r="B90" s="253" t="s">
        <v>487</v>
      </c>
    </row>
    <row r="91" spans="1:2" x14ac:dyDescent="0.25">
      <c r="A91" t="s">
        <v>258</v>
      </c>
      <c r="B91" s="253" t="s">
        <v>488</v>
      </c>
    </row>
    <row r="92" spans="1:2" x14ac:dyDescent="0.25">
      <c r="A92" t="s">
        <v>346</v>
      </c>
      <c r="B92" s="253" t="s">
        <v>489</v>
      </c>
    </row>
    <row r="93" spans="1:2" x14ac:dyDescent="0.25">
      <c r="A93" t="s">
        <v>348</v>
      </c>
      <c r="B93" s="253" t="s">
        <v>490</v>
      </c>
    </row>
    <row r="94" spans="1:2" x14ac:dyDescent="0.25">
      <c r="A94" t="s">
        <v>260</v>
      </c>
      <c r="B94" s="253" t="s">
        <v>491</v>
      </c>
    </row>
    <row r="95" spans="1:2" x14ac:dyDescent="0.25">
      <c r="A95" t="s">
        <v>350</v>
      </c>
      <c r="B95" s="253" t="s">
        <v>492</v>
      </c>
    </row>
    <row r="96" spans="1:2" x14ac:dyDescent="0.25">
      <c r="A96" t="s">
        <v>263</v>
      </c>
      <c r="B96" s="253" t="s">
        <v>493</v>
      </c>
    </row>
    <row r="97" spans="1:2" x14ac:dyDescent="0.25">
      <c r="A97" t="s">
        <v>494</v>
      </c>
      <c r="B97" s="253" t="s">
        <v>495</v>
      </c>
    </row>
    <row r="98" spans="1:2" x14ac:dyDescent="0.25">
      <c r="A98" t="s">
        <v>266</v>
      </c>
      <c r="B98" s="253" t="s">
        <v>496</v>
      </c>
    </row>
    <row r="99" spans="1:2" x14ac:dyDescent="0.25">
      <c r="A99" t="s">
        <v>352</v>
      </c>
      <c r="B99" s="253" t="s">
        <v>497</v>
      </c>
    </row>
    <row r="100" spans="1:2" x14ac:dyDescent="0.25">
      <c r="A100" t="s">
        <v>269</v>
      </c>
      <c r="B100" s="253" t="s">
        <v>498</v>
      </c>
    </row>
    <row r="101" spans="1:2" x14ac:dyDescent="0.25">
      <c r="A101" t="s">
        <v>499</v>
      </c>
      <c r="B101" s="253" t="s">
        <v>500</v>
      </c>
    </row>
    <row r="102" spans="1:2" x14ac:dyDescent="0.25">
      <c r="A102" t="s">
        <v>354</v>
      </c>
      <c r="B102" s="253" t="s">
        <v>501</v>
      </c>
    </row>
    <row r="103" spans="1:2" x14ac:dyDescent="0.25">
      <c r="A103" t="s">
        <v>271</v>
      </c>
      <c r="B103" s="253" t="s">
        <v>502</v>
      </c>
    </row>
    <row r="104" spans="1:2" x14ac:dyDescent="0.25">
      <c r="A104" t="s">
        <v>271</v>
      </c>
      <c r="B104" s="253" t="s">
        <v>503</v>
      </c>
    </row>
    <row r="105" spans="1:2" x14ac:dyDescent="0.25">
      <c r="A105" t="s">
        <v>273</v>
      </c>
      <c r="B105" s="253" t="s">
        <v>504</v>
      </c>
    </row>
    <row r="106" spans="1:2" x14ac:dyDescent="0.25">
      <c r="A106" t="s">
        <v>276</v>
      </c>
      <c r="B106" s="253" t="s">
        <v>505</v>
      </c>
    </row>
    <row r="107" spans="1:2" x14ac:dyDescent="0.25">
      <c r="A107" s="92" t="s">
        <v>357</v>
      </c>
      <c r="B107" s="253" t="s">
        <v>506</v>
      </c>
    </row>
    <row r="108" spans="1:2" x14ac:dyDescent="0.25">
      <c r="A108" s="92" t="s">
        <v>359</v>
      </c>
      <c r="B108" s="253" t="s">
        <v>507</v>
      </c>
    </row>
    <row r="109" spans="1:2" x14ac:dyDescent="0.25">
      <c r="A109" t="s">
        <v>280</v>
      </c>
      <c r="B109" s="253" t="s">
        <v>508</v>
      </c>
    </row>
    <row r="110" spans="1:2" x14ac:dyDescent="0.25">
      <c r="A110" t="s">
        <v>278</v>
      </c>
      <c r="B110" s="253" t="s">
        <v>509</v>
      </c>
    </row>
    <row r="111" spans="1:2" x14ac:dyDescent="0.25">
      <c r="A111" s="92" t="s">
        <v>278</v>
      </c>
      <c r="B111" s="253" t="s">
        <v>509</v>
      </c>
    </row>
    <row r="112" spans="1:2" x14ac:dyDescent="0.25">
      <c r="A112" t="s">
        <v>282</v>
      </c>
      <c r="B112" s="253" t="s">
        <v>510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5341-871A-489F-9BCF-69B8C6D05D52}">
  <dimension ref="A1:BG6162"/>
  <sheetViews>
    <sheetView zoomScale="120" zoomScaleNormal="120" workbookViewId="0">
      <pane xSplit="3" ySplit="2" topLeftCell="D3" activePane="bottomRight" state="frozen"/>
      <selection pane="topRight"/>
      <selection pane="bottomLeft"/>
      <selection pane="bottomRight" activeCell="J20" sqref="J20"/>
    </sheetView>
  </sheetViews>
  <sheetFormatPr defaultRowHeight="15.75" x14ac:dyDescent="0.25"/>
  <cols>
    <col min="3" max="3" width="21.5" bestFit="1" customWidth="1"/>
    <col min="6" max="6" width="11.75" bestFit="1" customWidth="1"/>
    <col min="13" max="13" width="10.625" bestFit="1" customWidth="1"/>
    <col min="25" max="25" width="10.5" bestFit="1" customWidth="1"/>
    <col min="27" max="27" width="9" style="226"/>
    <col min="43" max="43" width="11.75" bestFit="1" customWidth="1"/>
  </cols>
  <sheetData>
    <row r="1" spans="1:59" ht="15.75" customHeight="1" x14ac:dyDescent="0.25">
      <c r="A1" s="157" t="s">
        <v>511</v>
      </c>
      <c r="B1" s="251" t="s">
        <v>512</v>
      </c>
      <c r="C1" s="157" t="s">
        <v>513</v>
      </c>
      <c r="D1" s="157" t="s">
        <v>514</v>
      </c>
      <c r="E1" s="157" t="s">
        <v>515</v>
      </c>
      <c r="F1" t="str">
        <f>General!B1</f>
        <v>Soy Biodiesel</v>
      </c>
      <c r="G1" t="str">
        <f>General!C1</f>
        <v>Soy Jet</v>
      </c>
      <c r="H1" t="str">
        <f>General!D1</f>
        <v>Corn Grain EtOH</v>
      </c>
      <c r="I1" t="str">
        <f>General!E1</f>
        <v>Corn Stover EtOH</v>
      </c>
      <c r="J1" t="str">
        <f>General!F1</f>
        <v>Corn Stover Pyrol Jet</v>
      </c>
      <c r="K1" t="str">
        <f>General!G1</f>
        <v>Poplar Jet</v>
      </c>
      <c r="L1" t="str">
        <f>General!H1</f>
        <v>Switchgrass Jet</v>
      </c>
      <c r="M1" t="str">
        <f>General!I1</f>
        <v>Algae HEFA</v>
      </c>
      <c r="N1" t="str">
        <f>General!J1</f>
        <v>Algae HTL</v>
      </c>
      <c r="O1" t="str">
        <f>General!K1</f>
        <v>Forestry Residue</v>
      </c>
      <c r="P1" t="str">
        <f>General!L1</f>
        <v>MSW</v>
      </c>
      <c r="Q1" t="str">
        <f>General!M1</f>
        <v>Carinata</v>
      </c>
      <c r="R1" t="str">
        <f>General!N1</f>
        <v>Guayule</v>
      </c>
      <c r="S1" t="str">
        <f>General!O1</f>
        <v>Macroalage</v>
      </c>
      <c r="T1" t="str">
        <f>General!P1</f>
        <v>BETO+</v>
      </c>
      <c r="U1" t="str">
        <f>General!Q1</f>
        <v>BETO++</v>
      </c>
      <c r="V1" t="str">
        <f>General!R1</f>
        <v>BETO+++</v>
      </c>
      <c r="Y1" s="279" t="str">
        <f>General!B1</f>
        <v>Soy Biodiesel</v>
      </c>
      <c r="Z1" s="279" t="str">
        <f>General!C1</f>
        <v>Soy Jet</v>
      </c>
      <c r="AA1" s="279" t="str">
        <f>General!D1</f>
        <v>Corn Grain EtOH</v>
      </c>
      <c r="AB1" s="279" t="str">
        <f>General!E1</f>
        <v>Corn Stover EtOH</v>
      </c>
      <c r="AC1" s="279" t="str">
        <f>General!F1</f>
        <v>Corn Stover Pyrol Jet</v>
      </c>
      <c r="AD1" s="279" t="str">
        <f>General!G1</f>
        <v>Poplar Jet</v>
      </c>
      <c r="AE1" s="279" t="str">
        <f>General!H1</f>
        <v>Switchgrass Jet</v>
      </c>
      <c r="AF1" s="279" t="str">
        <f>General!I1</f>
        <v>Algae HEFA</v>
      </c>
      <c r="AG1" s="279" t="str">
        <f>General!J1</f>
        <v>Algae HTL</v>
      </c>
      <c r="AH1" s="279" t="str">
        <f>General!K1</f>
        <v>Forestry Residue</v>
      </c>
      <c r="AI1" s="279" t="str">
        <f>General!L1</f>
        <v>MSW</v>
      </c>
      <c r="AJ1" s="279" t="str">
        <f>General!M1</f>
        <v>Carinata</v>
      </c>
      <c r="AK1" s="279" t="str">
        <f>General!N1</f>
        <v>Guayule</v>
      </c>
      <c r="AL1" s="279" t="str">
        <f>General!O1</f>
        <v>Macroalage</v>
      </c>
      <c r="AM1" s="279" t="str">
        <f>General!P1</f>
        <v>BETO+</v>
      </c>
      <c r="AN1" s="279" t="str">
        <f>General!Q1</f>
        <v>BETO++</v>
      </c>
      <c r="AO1" s="279" t="str">
        <f>General!R1</f>
        <v>BETO+++</v>
      </c>
      <c r="AQ1" t="str">
        <f>General!B1</f>
        <v>Soy Biodiesel</v>
      </c>
      <c r="AR1" t="str">
        <f>General!C1</f>
        <v>Soy Jet</v>
      </c>
      <c r="AS1" t="str">
        <f>General!D1</f>
        <v>Corn Grain EtOH</v>
      </c>
      <c r="AT1" t="str">
        <f>General!E1</f>
        <v>Corn Stover EtOH</v>
      </c>
      <c r="AU1" t="str">
        <f>General!F1</f>
        <v>Corn Stover Pyrol Jet</v>
      </c>
      <c r="AV1" t="str">
        <f>General!G1</f>
        <v>Poplar Jet</v>
      </c>
      <c r="AW1" t="str">
        <f>General!H1</f>
        <v>Switchgrass Jet</v>
      </c>
      <c r="AX1" t="str">
        <f>General!I1</f>
        <v>Algae HEFA</v>
      </c>
      <c r="AY1" t="str">
        <f>General!J1</f>
        <v>Algae HTL</v>
      </c>
      <c r="AZ1" t="str">
        <f>General!K1</f>
        <v>Forestry Residue</v>
      </c>
      <c r="BA1" t="str">
        <f>General!L1</f>
        <v>MSW</v>
      </c>
      <c r="BB1" t="str">
        <f>General!M1</f>
        <v>Carinata</v>
      </c>
      <c r="BC1" t="str">
        <f>General!N1</f>
        <v>Guayule</v>
      </c>
      <c r="BD1" t="str">
        <f>General!O1</f>
        <v>Macroalage</v>
      </c>
      <c r="BE1" t="str">
        <f>General!P1</f>
        <v>BETO+</v>
      </c>
      <c r="BF1" t="str">
        <f>General!Q1</f>
        <v>BETO++</v>
      </c>
      <c r="BG1" t="str">
        <f>General!R1</f>
        <v>BETO+++</v>
      </c>
    </row>
    <row r="2" spans="1:59" ht="15.75" customHeight="1" x14ac:dyDescent="0.25">
      <c r="A2" s="157"/>
      <c r="B2" s="251"/>
      <c r="D2" s="278"/>
      <c r="F2" s="92" t="s">
        <v>516</v>
      </c>
      <c r="G2" s="92"/>
      <c r="H2" s="92"/>
      <c r="I2" s="92"/>
      <c r="W2" t="s">
        <v>517</v>
      </c>
      <c r="Y2" s="92" t="s">
        <v>518</v>
      </c>
      <c r="Z2" s="92"/>
      <c r="AA2" s="333"/>
      <c r="AB2" s="92"/>
      <c r="AQ2" s="92" t="s">
        <v>519</v>
      </c>
      <c r="AR2" s="92"/>
      <c r="AS2" s="92"/>
      <c r="AT2" s="92"/>
    </row>
    <row r="3" spans="1:59" x14ac:dyDescent="0.25">
      <c r="A3" s="251">
        <v>1001</v>
      </c>
      <c r="B3" s="251" t="s">
        <v>520</v>
      </c>
      <c r="C3" s="251" t="s">
        <v>521</v>
      </c>
      <c r="D3" s="251">
        <v>-86.645648600000001</v>
      </c>
      <c r="E3" s="251">
        <v>32.540089999999999</v>
      </c>
      <c r="F3">
        <v>2.66</v>
      </c>
      <c r="G3">
        <f>F3</f>
        <v>2.66</v>
      </c>
      <c r="H3">
        <v>9.32</v>
      </c>
      <c r="M3" s="277">
        <f>(M3088*10000)*TEA!$I$15*10^-6</f>
        <v>57.175620293249999</v>
      </c>
      <c r="N3" s="277">
        <f>(N3088*10000)*TEA!$J$15*10^-6</f>
        <v>57.175620293249999</v>
      </c>
      <c r="W3">
        <f>IF(X3=A3,1,0)</f>
        <v>1</v>
      </c>
      <c r="X3" s="251">
        <v>1001</v>
      </c>
      <c r="Y3" s="251">
        <v>488</v>
      </c>
      <c r="Z3" s="251">
        <f>Y3</f>
        <v>488</v>
      </c>
      <c r="AA3" s="226">
        <v>261</v>
      </c>
    </row>
    <row r="4" spans="1:59" x14ac:dyDescent="0.25">
      <c r="A4" s="251">
        <v>1003</v>
      </c>
      <c r="B4" s="251" t="s">
        <v>520</v>
      </c>
      <c r="C4" s="251" t="s">
        <v>522</v>
      </c>
      <c r="D4" s="251">
        <v>-87.726271699999998</v>
      </c>
      <c r="E4" s="251">
        <v>30.738309999999998</v>
      </c>
      <c r="F4">
        <v>2.75</v>
      </c>
      <c r="G4">
        <f t="shared" ref="G4:G67" si="0">F4</f>
        <v>2.75</v>
      </c>
      <c r="H4">
        <v>12.28</v>
      </c>
      <c r="M4" s="277">
        <f>(M3089*10000)*TEA!$I$15*10^-6</f>
        <v>63.940853920499997</v>
      </c>
      <c r="N4" s="277">
        <f>(N3089*10000)*TEA!$J$15*10^-6</f>
        <v>63.940853920499997</v>
      </c>
      <c r="W4">
        <f>IF(X4=A4,1,0)</f>
        <v>1</v>
      </c>
      <c r="X4" s="251">
        <v>1003</v>
      </c>
      <c r="Y4" s="251">
        <v>4748</v>
      </c>
      <c r="Z4" s="251">
        <f t="shared" ref="Z4:Z67" si="1">Y4</f>
        <v>4748</v>
      </c>
      <c r="AA4" s="226">
        <v>2694</v>
      </c>
    </row>
    <row r="5" spans="1:59" x14ac:dyDescent="0.25">
      <c r="A5" s="251">
        <v>1005</v>
      </c>
      <c r="B5" s="251" t="s">
        <v>520</v>
      </c>
      <c r="C5" s="251" t="s">
        <v>523</v>
      </c>
      <c r="D5" s="251">
        <v>-85.397327200000007</v>
      </c>
      <c r="E5" s="251">
        <v>31.874030000000001</v>
      </c>
      <c r="F5">
        <v>2.86</v>
      </c>
      <c r="G5">
        <f t="shared" si="0"/>
        <v>2.86</v>
      </c>
      <c r="H5">
        <v>0</v>
      </c>
      <c r="M5" s="277">
        <f>(M3090*10000)*TEA!$I$15*10^-6</f>
        <v>59.895849723300003</v>
      </c>
      <c r="N5" s="277">
        <f>(N3090*10000)*TEA!$J$15*10^-6</f>
        <v>59.895849723300003</v>
      </c>
      <c r="W5">
        <f t="shared" ref="W5:W25" si="2">IF(X5=A5,1,0)</f>
        <v>1</v>
      </c>
      <c r="X5" s="251">
        <v>1005</v>
      </c>
      <c r="Y5" s="251">
        <v>540</v>
      </c>
      <c r="Z5" s="251">
        <f t="shared" si="1"/>
        <v>540</v>
      </c>
      <c r="AA5" s="226">
        <v>431</v>
      </c>
    </row>
    <row r="6" spans="1:59" x14ac:dyDescent="0.25">
      <c r="A6" s="251">
        <v>1007</v>
      </c>
      <c r="B6" s="251" t="s">
        <v>520</v>
      </c>
      <c r="C6" s="251" t="s">
        <v>524</v>
      </c>
      <c r="D6" s="251">
        <v>-87.125260499999996</v>
      </c>
      <c r="E6" s="251">
        <v>32.999020000000002</v>
      </c>
      <c r="F6">
        <v>2.2400000000000002</v>
      </c>
      <c r="G6">
        <f t="shared" si="0"/>
        <v>2.2400000000000002</v>
      </c>
      <c r="H6">
        <v>0</v>
      </c>
      <c r="M6" s="277">
        <f>(M3091*10000)*TEA!$I$15*10^-6</f>
        <v>55.828895254649993</v>
      </c>
      <c r="N6" s="277">
        <f>(N3091*10000)*TEA!$J$15*10^-6</f>
        <v>55.828895254649993</v>
      </c>
      <c r="W6">
        <f t="shared" si="2"/>
        <v>1</v>
      </c>
      <c r="X6" s="251">
        <v>1007</v>
      </c>
      <c r="Y6" s="251">
        <v>657</v>
      </c>
      <c r="Z6" s="251">
        <f t="shared" si="1"/>
        <v>657</v>
      </c>
      <c r="AA6" s="226">
        <v>335</v>
      </c>
    </row>
    <row r="7" spans="1:59" x14ac:dyDescent="0.25">
      <c r="A7" s="251">
        <v>1009</v>
      </c>
      <c r="B7" s="251" t="s">
        <v>520</v>
      </c>
      <c r="C7" s="251" t="s">
        <v>525</v>
      </c>
      <c r="D7" s="251">
        <v>-86.562711399999998</v>
      </c>
      <c r="E7" s="251">
        <v>33.99044</v>
      </c>
      <c r="F7">
        <v>3.33</v>
      </c>
      <c r="G7">
        <f t="shared" si="0"/>
        <v>3.33</v>
      </c>
      <c r="H7">
        <v>6.87</v>
      </c>
      <c r="M7" s="277">
        <f>(M3092*10000)*TEA!$I$15*10^-6</f>
        <v>53.258305754250003</v>
      </c>
      <c r="N7" s="277">
        <f>(N3092*10000)*TEA!$J$15*10^-6</f>
        <v>53.258305754250003</v>
      </c>
      <c r="W7">
        <f t="shared" si="2"/>
        <v>1</v>
      </c>
      <c r="X7" s="251">
        <v>1009</v>
      </c>
      <c r="Y7" s="251">
        <v>919</v>
      </c>
      <c r="Z7" s="251">
        <f t="shared" si="1"/>
        <v>919</v>
      </c>
      <c r="AA7" s="226">
        <v>122</v>
      </c>
    </row>
    <row r="8" spans="1:59" x14ac:dyDescent="0.25">
      <c r="A8" s="251">
        <v>1011</v>
      </c>
      <c r="B8" s="251" t="s">
        <v>520</v>
      </c>
      <c r="C8" s="251" t="s">
        <v>526</v>
      </c>
      <c r="D8" s="251">
        <v>-85.716803600000006</v>
      </c>
      <c r="E8" s="251">
        <v>32.106340000000003</v>
      </c>
      <c r="F8">
        <v>0.34</v>
      </c>
      <c r="G8">
        <f t="shared" si="0"/>
        <v>0.34</v>
      </c>
      <c r="H8">
        <v>5.89</v>
      </c>
      <c r="M8" s="277">
        <f>(M3093*10000)*TEA!$I$15*10^-6</f>
        <v>58.797404097749997</v>
      </c>
      <c r="N8" s="277">
        <f>(N3093*10000)*TEA!$J$15*10^-6</f>
        <v>58.797404097749997</v>
      </c>
      <c r="W8">
        <f t="shared" si="2"/>
        <v>1</v>
      </c>
      <c r="X8" s="251">
        <v>1011</v>
      </c>
      <c r="Y8" s="251">
        <v>109</v>
      </c>
      <c r="Z8" s="251">
        <f t="shared" si="1"/>
        <v>109</v>
      </c>
      <c r="AA8" s="226">
        <v>523</v>
      </c>
    </row>
    <row r="9" spans="1:59" x14ac:dyDescent="0.25">
      <c r="A9" s="251">
        <v>1013</v>
      </c>
      <c r="B9" s="251" t="s">
        <v>520</v>
      </c>
      <c r="C9" s="251" t="s">
        <v>527</v>
      </c>
      <c r="D9" s="251">
        <v>-86.684347000000002</v>
      </c>
      <c r="E9" s="251">
        <v>31.75714</v>
      </c>
      <c r="F9">
        <v>0</v>
      </c>
      <c r="G9">
        <f t="shared" si="0"/>
        <v>0</v>
      </c>
      <c r="H9">
        <v>9.4600000000000009</v>
      </c>
      <c r="M9" s="277">
        <f>(M3094*10000)*TEA!$I$15*10^-6</f>
        <v>59.661505904399995</v>
      </c>
      <c r="N9" s="277">
        <f>(N3094*10000)*TEA!$J$15*10^-6</f>
        <v>59.661505904399995</v>
      </c>
      <c r="W9">
        <f t="shared" si="2"/>
        <v>1</v>
      </c>
      <c r="X9" s="251">
        <v>1013</v>
      </c>
      <c r="Y9" s="251">
        <v>0</v>
      </c>
      <c r="Z9" s="251">
        <f t="shared" si="1"/>
        <v>0</v>
      </c>
      <c r="AA9" s="226">
        <v>1166</v>
      </c>
    </row>
    <row r="10" spans="1:59" x14ac:dyDescent="0.25">
      <c r="A10" s="251">
        <v>1015</v>
      </c>
      <c r="B10" s="251" t="s">
        <v>520</v>
      </c>
      <c r="C10" s="251" t="s">
        <v>528</v>
      </c>
      <c r="D10" s="251">
        <v>-85.829561100000006</v>
      </c>
      <c r="E10" s="251">
        <v>33.776249999999997</v>
      </c>
      <c r="F10">
        <v>2.52</v>
      </c>
      <c r="G10">
        <f t="shared" si="0"/>
        <v>2.52</v>
      </c>
      <c r="H10">
        <v>8.2100000000000009</v>
      </c>
      <c r="M10" s="277">
        <f>(M3095*10000)*TEA!$I$15*10^-6</f>
        <v>54.074792865600003</v>
      </c>
      <c r="N10" s="277">
        <f>(N3095*10000)*TEA!$J$15*10^-6</f>
        <v>54.074792865600003</v>
      </c>
      <c r="W10">
        <f t="shared" si="2"/>
        <v>1</v>
      </c>
      <c r="X10" s="251">
        <v>1015</v>
      </c>
      <c r="Y10" s="251">
        <v>1023</v>
      </c>
      <c r="Z10" s="251">
        <f t="shared" si="1"/>
        <v>1023</v>
      </c>
      <c r="AA10" s="226">
        <v>168</v>
      </c>
    </row>
    <row r="11" spans="1:59" x14ac:dyDescent="0.25">
      <c r="A11" s="251">
        <v>1017</v>
      </c>
      <c r="B11" s="251" t="s">
        <v>520</v>
      </c>
      <c r="C11" s="251" t="s">
        <v>529</v>
      </c>
      <c r="D11" s="251">
        <v>-85.394853100000006</v>
      </c>
      <c r="E11" s="251">
        <v>32.916330000000002</v>
      </c>
      <c r="F11">
        <v>0</v>
      </c>
      <c r="G11">
        <f t="shared" si="0"/>
        <v>0</v>
      </c>
      <c r="H11">
        <v>0</v>
      </c>
      <c r="M11" s="277">
        <f>(M3096*10000)*TEA!$I$15*10^-6</f>
        <v>56.6863737129</v>
      </c>
      <c r="N11" s="277">
        <f>(N3096*10000)*TEA!$J$15*10^-6</f>
        <v>56.6863737129</v>
      </c>
      <c r="W11">
        <f t="shared" si="2"/>
        <v>1</v>
      </c>
      <c r="X11" s="251">
        <v>1017</v>
      </c>
      <c r="Y11" s="251">
        <v>0</v>
      </c>
      <c r="Z11" s="251">
        <f t="shared" si="1"/>
        <v>0</v>
      </c>
      <c r="AA11" s="226">
        <v>58</v>
      </c>
    </row>
    <row r="12" spans="1:59" x14ac:dyDescent="0.25">
      <c r="A12" s="251">
        <v>1019</v>
      </c>
      <c r="B12" s="251" t="s">
        <v>520</v>
      </c>
      <c r="C12" s="251" t="s">
        <v>530</v>
      </c>
      <c r="D12" s="251">
        <v>-85.604219900000004</v>
      </c>
      <c r="E12" s="251">
        <v>34.191470000000002</v>
      </c>
      <c r="F12">
        <v>2.56</v>
      </c>
      <c r="G12">
        <f t="shared" si="0"/>
        <v>2.56</v>
      </c>
      <c r="H12">
        <v>11.85</v>
      </c>
      <c r="M12" s="277">
        <f>(M3097*10000)*TEA!$I$15*10^-6</f>
        <v>52.994278642499992</v>
      </c>
      <c r="N12" s="277">
        <f>(N3097*10000)*TEA!$J$15*10^-6</f>
        <v>52.994278642499992</v>
      </c>
      <c r="W12">
        <f t="shared" si="2"/>
        <v>1</v>
      </c>
      <c r="X12" s="251">
        <v>1019</v>
      </c>
      <c r="Y12" s="251">
        <v>3278</v>
      </c>
      <c r="Z12" s="251">
        <f t="shared" si="1"/>
        <v>3278</v>
      </c>
      <c r="AA12" s="226">
        <v>1815</v>
      </c>
    </row>
    <row r="13" spans="1:59" x14ac:dyDescent="0.25">
      <c r="A13" s="251">
        <v>1021</v>
      </c>
      <c r="B13" s="251" t="s">
        <v>520</v>
      </c>
      <c r="C13" s="251" t="s">
        <v>531</v>
      </c>
      <c r="D13" s="251">
        <v>-86.715624000000005</v>
      </c>
      <c r="E13" s="251">
        <v>32.85163</v>
      </c>
      <c r="F13">
        <v>1.51</v>
      </c>
      <c r="G13">
        <f t="shared" si="0"/>
        <v>1.51</v>
      </c>
      <c r="H13">
        <v>8.18</v>
      </c>
      <c r="M13" s="277">
        <f>(M3098*10000)*TEA!$I$15*10^-6</f>
        <v>56.363029848899991</v>
      </c>
      <c r="N13" s="277">
        <f>(N3098*10000)*TEA!$J$15*10^-6</f>
        <v>56.363029848899991</v>
      </c>
      <c r="W13">
        <f t="shared" si="2"/>
        <v>1</v>
      </c>
      <c r="X13" s="251">
        <v>1021</v>
      </c>
      <c r="Y13" s="251">
        <v>365</v>
      </c>
      <c r="Z13" s="251">
        <f t="shared" si="1"/>
        <v>365</v>
      </c>
      <c r="AA13" s="226">
        <v>197</v>
      </c>
    </row>
    <row r="14" spans="1:59" x14ac:dyDescent="0.25">
      <c r="A14" s="251">
        <v>1023</v>
      </c>
      <c r="B14" s="251" t="s">
        <v>520</v>
      </c>
      <c r="C14" s="251" t="s">
        <v>532</v>
      </c>
      <c r="D14" s="251">
        <v>-88.259536900000001</v>
      </c>
      <c r="E14" s="251">
        <v>32.020470000000003</v>
      </c>
      <c r="F14">
        <v>0</v>
      </c>
      <c r="G14">
        <f t="shared" si="0"/>
        <v>0</v>
      </c>
      <c r="H14">
        <v>0</v>
      </c>
      <c r="M14" s="277">
        <f>(M3099*10000)*TEA!$I$15*10^-6</f>
        <v>58.313796614100006</v>
      </c>
      <c r="N14" s="277">
        <f>(N3099*10000)*TEA!$J$15*10^-6</f>
        <v>58.313796614100006</v>
      </c>
      <c r="W14">
        <f t="shared" si="2"/>
        <v>1</v>
      </c>
      <c r="X14" s="251">
        <v>1023</v>
      </c>
      <c r="Y14" s="251">
        <v>0</v>
      </c>
      <c r="Z14" s="251">
        <f t="shared" si="1"/>
        <v>0</v>
      </c>
      <c r="AA14" s="226">
        <v>0</v>
      </c>
    </row>
    <row r="15" spans="1:59" x14ac:dyDescent="0.25">
      <c r="A15" s="251">
        <v>1025</v>
      </c>
      <c r="B15" s="251" t="s">
        <v>520</v>
      </c>
      <c r="C15" s="251" t="s">
        <v>533</v>
      </c>
      <c r="D15" s="251">
        <v>-87.824829699999995</v>
      </c>
      <c r="E15" s="251">
        <v>31.67333</v>
      </c>
      <c r="F15">
        <v>0</v>
      </c>
      <c r="G15">
        <f t="shared" si="0"/>
        <v>0</v>
      </c>
      <c r="H15">
        <v>6.22</v>
      </c>
      <c r="M15" s="277">
        <f>(M3100*10000)*TEA!$I$15*10^-6</f>
        <v>59.969896218449996</v>
      </c>
      <c r="N15" s="277">
        <f>(N3100*10000)*TEA!$J$15*10^-6</f>
        <v>59.969896218449996</v>
      </c>
      <c r="W15">
        <f t="shared" si="2"/>
        <v>1</v>
      </c>
      <c r="X15" s="251">
        <v>1025</v>
      </c>
      <c r="Y15" s="251">
        <v>0</v>
      </c>
      <c r="Z15" s="251">
        <f t="shared" si="1"/>
        <v>0</v>
      </c>
      <c r="AA15" s="226">
        <v>34</v>
      </c>
    </row>
    <row r="16" spans="1:59" x14ac:dyDescent="0.25">
      <c r="A16" s="251">
        <v>1027</v>
      </c>
      <c r="B16" s="251" t="s">
        <v>520</v>
      </c>
      <c r="C16" s="251" t="s">
        <v>534</v>
      </c>
      <c r="D16" s="251">
        <v>-85.851787099999996</v>
      </c>
      <c r="E16" s="251">
        <v>33.273409999999998</v>
      </c>
      <c r="F16">
        <v>0</v>
      </c>
      <c r="G16">
        <f t="shared" si="0"/>
        <v>0</v>
      </c>
      <c r="H16">
        <v>0</v>
      </c>
      <c r="M16" s="277">
        <f>(M3101*10000)*TEA!$I$15*10^-6</f>
        <v>55.497502450799992</v>
      </c>
      <c r="N16" s="277">
        <f>(N3101*10000)*TEA!$J$15*10^-6</f>
        <v>55.497502450799992</v>
      </c>
      <c r="W16">
        <f t="shared" si="2"/>
        <v>1</v>
      </c>
      <c r="X16" s="251">
        <v>1027</v>
      </c>
      <c r="Y16" s="251">
        <v>0</v>
      </c>
      <c r="Z16" s="251">
        <f t="shared" si="1"/>
        <v>0</v>
      </c>
      <c r="AA16" s="226">
        <v>0</v>
      </c>
    </row>
    <row r="17" spans="1:27" x14ac:dyDescent="0.25">
      <c r="A17" s="251">
        <v>1029</v>
      </c>
      <c r="B17" s="251" t="s">
        <v>520</v>
      </c>
      <c r="C17" s="251" t="s">
        <v>535</v>
      </c>
      <c r="D17" s="251">
        <v>-85.526101699999998</v>
      </c>
      <c r="E17" s="251">
        <v>33.676220000000001</v>
      </c>
      <c r="F17">
        <v>0</v>
      </c>
      <c r="G17">
        <f t="shared" si="0"/>
        <v>0</v>
      </c>
      <c r="H17">
        <v>8.2100000000000009</v>
      </c>
      <c r="M17" s="277">
        <f>(M3102*10000)*TEA!$I$15*10^-6</f>
        <v>54.411543734399991</v>
      </c>
      <c r="N17" s="277">
        <f>(N3102*10000)*TEA!$J$15*10^-6</f>
        <v>54.411543734399991</v>
      </c>
      <c r="W17">
        <f t="shared" si="2"/>
        <v>1</v>
      </c>
      <c r="X17" s="251">
        <v>1029</v>
      </c>
      <c r="Y17" s="251">
        <v>0</v>
      </c>
      <c r="Z17" s="251">
        <f t="shared" si="1"/>
        <v>0</v>
      </c>
      <c r="AA17" s="226">
        <v>199</v>
      </c>
    </row>
    <row r="18" spans="1:27" x14ac:dyDescent="0.25">
      <c r="A18" s="251">
        <v>1031</v>
      </c>
      <c r="B18" s="251" t="s">
        <v>520</v>
      </c>
      <c r="C18" s="251" t="s">
        <v>536</v>
      </c>
      <c r="D18" s="251">
        <v>-85.994440600000004</v>
      </c>
      <c r="E18" s="251">
        <v>31.398479999999999</v>
      </c>
      <c r="F18">
        <v>3.16</v>
      </c>
      <c r="G18">
        <f t="shared" si="0"/>
        <v>3.16</v>
      </c>
      <c r="H18">
        <v>9.3000000000000007</v>
      </c>
      <c r="M18" s="277">
        <f>(M3103*10000)*TEA!$I$15*10^-6</f>
        <v>61.087505811299998</v>
      </c>
      <c r="N18" s="277">
        <f>(N3103*10000)*TEA!$J$15*10^-6</f>
        <v>61.087505811299998</v>
      </c>
      <c r="W18">
        <f t="shared" si="2"/>
        <v>1</v>
      </c>
      <c r="X18" s="251">
        <v>1031</v>
      </c>
      <c r="Y18" s="251">
        <v>424</v>
      </c>
      <c r="Z18" s="251">
        <f t="shared" si="1"/>
        <v>424</v>
      </c>
      <c r="AA18" s="226">
        <v>938</v>
      </c>
    </row>
    <row r="19" spans="1:27" x14ac:dyDescent="0.25">
      <c r="A19" s="251">
        <v>1033</v>
      </c>
      <c r="B19" s="251" t="s">
        <v>520</v>
      </c>
      <c r="C19" s="251" t="s">
        <v>537</v>
      </c>
      <c r="D19" s="251">
        <v>-87.810975999999997</v>
      </c>
      <c r="E19" s="251">
        <v>34.702759999999998</v>
      </c>
      <c r="F19">
        <v>3.21</v>
      </c>
      <c r="G19">
        <f t="shared" si="0"/>
        <v>3.21</v>
      </c>
      <c r="H19">
        <v>12.2</v>
      </c>
      <c r="M19" s="277">
        <f>(M3104*10000)*TEA!$I$15*10^-6</f>
        <v>52.044801164100001</v>
      </c>
      <c r="N19" s="277">
        <f>(N3104*10000)*TEA!$J$15*10^-6</f>
        <v>52.044801164100001</v>
      </c>
      <c r="W19">
        <f t="shared" si="2"/>
        <v>1</v>
      </c>
      <c r="X19" s="251">
        <v>1033</v>
      </c>
      <c r="Y19" s="251">
        <v>10945</v>
      </c>
      <c r="Z19" s="251">
        <f t="shared" si="1"/>
        <v>10945</v>
      </c>
      <c r="AA19" s="226">
        <v>8963</v>
      </c>
    </row>
    <row r="20" spans="1:27" x14ac:dyDescent="0.25">
      <c r="A20" s="251">
        <v>1035</v>
      </c>
      <c r="B20" s="251" t="s">
        <v>520</v>
      </c>
      <c r="C20" s="251" t="s">
        <v>538</v>
      </c>
      <c r="D20" s="251">
        <v>-86.990654399999997</v>
      </c>
      <c r="E20" s="251">
        <v>31.435780000000001</v>
      </c>
      <c r="F20">
        <v>2.21</v>
      </c>
      <c r="G20">
        <f t="shared" si="0"/>
        <v>2.21</v>
      </c>
      <c r="H20">
        <v>8.5299999999999994</v>
      </c>
      <c r="M20" s="277">
        <f>(M3105*10000)*TEA!$I$15*10^-6</f>
        <v>60.921919177649997</v>
      </c>
      <c r="N20" s="277">
        <f>(N3105*10000)*TEA!$J$15*10^-6</f>
        <v>60.921919177649997</v>
      </c>
      <c r="W20">
        <f t="shared" si="2"/>
        <v>1</v>
      </c>
      <c r="X20" s="251">
        <v>1035</v>
      </c>
      <c r="Y20" s="251">
        <v>71</v>
      </c>
      <c r="Z20" s="251">
        <f t="shared" si="1"/>
        <v>71</v>
      </c>
      <c r="AA20" s="226">
        <v>553</v>
      </c>
    </row>
    <row r="21" spans="1:27" x14ac:dyDescent="0.25">
      <c r="A21" s="251">
        <v>1037</v>
      </c>
      <c r="B21" s="251" t="s">
        <v>520</v>
      </c>
      <c r="C21" s="251" t="s">
        <v>539</v>
      </c>
      <c r="D21" s="251">
        <v>-86.245441200000002</v>
      </c>
      <c r="E21" s="251">
        <v>32.94021</v>
      </c>
      <c r="F21">
        <v>0</v>
      </c>
      <c r="G21">
        <f t="shared" si="0"/>
        <v>0</v>
      </c>
      <c r="H21">
        <v>1.67</v>
      </c>
      <c r="M21" s="277">
        <f>(M3106*10000)*TEA!$I$15*10^-6</f>
        <v>56.287178081999997</v>
      </c>
      <c r="N21" s="277">
        <f>(N3106*10000)*TEA!$J$15*10^-6</f>
        <v>56.287178081999997</v>
      </c>
      <c r="W21">
        <f t="shared" si="2"/>
        <v>1</v>
      </c>
      <c r="X21" s="251">
        <v>1037</v>
      </c>
      <c r="Y21" s="251">
        <v>0</v>
      </c>
      <c r="Z21" s="251">
        <f t="shared" si="1"/>
        <v>0</v>
      </c>
      <c r="AA21" s="226">
        <v>9</v>
      </c>
    </row>
    <row r="22" spans="1:27" x14ac:dyDescent="0.25">
      <c r="A22" s="251">
        <v>1039</v>
      </c>
      <c r="B22" s="251" t="s">
        <v>520</v>
      </c>
      <c r="C22" s="251" t="s">
        <v>540</v>
      </c>
      <c r="D22" s="251">
        <v>-86.456551000000005</v>
      </c>
      <c r="E22" s="251">
        <v>31.259730000000001</v>
      </c>
      <c r="F22">
        <v>1.56</v>
      </c>
      <c r="G22">
        <f t="shared" si="0"/>
        <v>1.56</v>
      </c>
      <c r="H22">
        <v>8.2100000000000009</v>
      </c>
      <c r="M22" s="277">
        <f>(M3107*10000)*TEA!$I$15*10^-6</f>
        <v>61.483322195549995</v>
      </c>
      <c r="N22" s="277">
        <f>(N3107*10000)*TEA!$J$15*10^-6</f>
        <v>61.483322195549995</v>
      </c>
      <c r="W22">
        <f t="shared" si="2"/>
        <v>1</v>
      </c>
      <c r="X22" s="251">
        <v>1039</v>
      </c>
      <c r="Y22" s="251">
        <v>484</v>
      </c>
      <c r="Z22" s="251">
        <f t="shared" si="1"/>
        <v>484</v>
      </c>
      <c r="AA22" s="226">
        <v>909</v>
      </c>
    </row>
    <row r="23" spans="1:27" x14ac:dyDescent="0.25">
      <c r="A23" s="251">
        <v>1041</v>
      </c>
      <c r="B23" s="251" t="s">
        <v>520</v>
      </c>
      <c r="C23" s="251" t="s">
        <v>541</v>
      </c>
      <c r="D23" s="251">
        <v>-86.3195616</v>
      </c>
      <c r="E23" s="251">
        <v>31.735910000000001</v>
      </c>
      <c r="F23">
        <v>2.29</v>
      </c>
      <c r="G23">
        <f t="shared" si="0"/>
        <v>2.29</v>
      </c>
      <c r="H23">
        <v>8.5299999999999994</v>
      </c>
      <c r="M23" s="277">
        <f>(M3108*10000)*TEA!$I$15*10^-6</f>
        <v>59.692662848249995</v>
      </c>
      <c r="N23" s="277">
        <f>(N3108*10000)*TEA!$J$15*10^-6</f>
        <v>59.692662848249995</v>
      </c>
      <c r="W23">
        <f t="shared" si="2"/>
        <v>1</v>
      </c>
      <c r="X23" s="251">
        <v>1041</v>
      </c>
      <c r="Y23" s="251">
        <v>41</v>
      </c>
      <c r="Z23" s="251">
        <f t="shared" si="1"/>
        <v>41</v>
      </c>
      <c r="AA23" s="226">
        <v>599</v>
      </c>
    </row>
    <row r="24" spans="1:27" x14ac:dyDescent="0.25">
      <c r="A24" s="251">
        <v>1043</v>
      </c>
      <c r="B24" s="251" t="s">
        <v>520</v>
      </c>
      <c r="C24" s="251" t="s">
        <v>542</v>
      </c>
      <c r="D24" s="251">
        <v>-86.865448099999995</v>
      </c>
      <c r="E24" s="251">
        <v>34.138249999999999</v>
      </c>
      <c r="F24">
        <v>2.96</v>
      </c>
      <c r="G24">
        <f t="shared" si="0"/>
        <v>2.96</v>
      </c>
      <c r="H24">
        <v>11.28</v>
      </c>
      <c r="M24" s="277">
        <f>(M3109*10000)*TEA!$I$15*10^-6</f>
        <v>52.893279970650006</v>
      </c>
      <c r="N24" s="277">
        <f>(N3109*10000)*TEA!$J$15*10^-6</f>
        <v>52.893279970650006</v>
      </c>
      <c r="W24">
        <f t="shared" si="2"/>
        <v>1</v>
      </c>
      <c r="X24" s="251">
        <v>1043</v>
      </c>
      <c r="Y24" s="251">
        <v>3648</v>
      </c>
      <c r="Z24" s="251">
        <f t="shared" si="1"/>
        <v>3648</v>
      </c>
      <c r="AA24" s="226">
        <v>1733</v>
      </c>
    </row>
    <row r="25" spans="1:27" x14ac:dyDescent="0.25">
      <c r="A25" s="251">
        <v>1045</v>
      </c>
      <c r="B25" s="251" t="s">
        <v>520</v>
      </c>
      <c r="C25" s="251" t="s">
        <v>543</v>
      </c>
      <c r="D25" s="251">
        <v>-85.619094099999998</v>
      </c>
      <c r="E25" s="251">
        <v>31.430869999999999</v>
      </c>
      <c r="F25">
        <v>1.65</v>
      </c>
      <c r="G25">
        <f t="shared" si="0"/>
        <v>1.65</v>
      </c>
      <c r="H25">
        <v>8.77</v>
      </c>
      <c r="M25" s="277">
        <f>(M3110*10000)*TEA!$I$15*10^-6</f>
        <v>61.198062289200003</v>
      </c>
      <c r="N25" s="277">
        <f>(N3110*10000)*TEA!$J$15*10^-6</f>
        <v>61.198062289200003</v>
      </c>
      <c r="W25">
        <f t="shared" si="2"/>
        <v>1</v>
      </c>
      <c r="X25" s="251">
        <v>1045</v>
      </c>
      <c r="Y25" s="251">
        <v>357</v>
      </c>
      <c r="Z25" s="251">
        <f t="shared" si="1"/>
        <v>357</v>
      </c>
      <c r="AA25" s="226">
        <v>779</v>
      </c>
    </row>
    <row r="26" spans="1:27" x14ac:dyDescent="0.25">
      <c r="A26" s="251">
        <v>1047</v>
      </c>
      <c r="B26" s="251" t="s">
        <v>520</v>
      </c>
      <c r="C26" s="251" t="s">
        <v>544</v>
      </c>
      <c r="D26" s="251">
        <v>-87.097675100000004</v>
      </c>
      <c r="E26" s="251">
        <v>32.326700000000002</v>
      </c>
      <c r="F26">
        <v>2.4700000000000002</v>
      </c>
      <c r="G26">
        <f t="shared" si="0"/>
        <v>2.4700000000000002</v>
      </c>
      <c r="H26">
        <v>9.6999999999999993</v>
      </c>
      <c r="M26" s="277">
        <f>(M3111*10000)*TEA!$I$15*10^-6</f>
        <v>57.726981099</v>
      </c>
      <c r="N26" s="277">
        <f>(N3111*10000)*TEA!$J$15*10^-6</f>
        <v>57.726981099</v>
      </c>
      <c r="W26">
        <f t="shared" ref="W26:W89" si="3">IF(X26=A26,1,0)</f>
        <v>1</v>
      </c>
      <c r="X26" s="251">
        <v>1047</v>
      </c>
      <c r="Y26" s="251">
        <v>2534</v>
      </c>
      <c r="Z26" s="251">
        <f t="shared" si="1"/>
        <v>2534</v>
      </c>
      <c r="AA26" s="226">
        <v>5616</v>
      </c>
    </row>
    <row r="27" spans="1:27" x14ac:dyDescent="0.25">
      <c r="A27" s="251">
        <v>1049</v>
      </c>
      <c r="B27" s="251" t="s">
        <v>520</v>
      </c>
      <c r="C27" s="251" t="s">
        <v>545</v>
      </c>
      <c r="D27" s="251">
        <v>-85.812263900000005</v>
      </c>
      <c r="E27" s="251">
        <v>34.454389999999997</v>
      </c>
      <c r="F27">
        <v>2.91</v>
      </c>
      <c r="G27">
        <f t="shared" si="0"/>
        <v>2.91</v>
      </c>
      <c r="H27">
        <v>10.91</v>
      </c>
      <c r="M27" s="277">
        <f>(M3112*10000)*TEA!$I$15*10^-6</f>
        <v>52.315048784699989</v>
      </c>
      <c r="N27" s="277">
        <f>(N3112*10000)*TEA!$J$15*10^-6</f>
        <v>52.315048784699989</v>
      </c>
      <c r="W27">
        <f t="shared" si="3"/>
        <v>1</v>
      </c>
      <c r="X27" s="251">
        <v>1049</v>
      </c>
      <c r="Y27" s="251">
        <v>6240</v>
      </c>
      <c r="Z27" s="251">
        <f t="shared" si="1"/>
        <v>6240</v>
      </c>
      <c r="AA27" s="226">
        <v>5529</v>
      </c>
    </row>
    <row r="28" spans="1:27" x14ac:dyDescent="0.25">
      <c r="A28" s="251">
        <v>1051</v>
      </c>
      <c r="B28" s="251" t="s">
        <v>520</v>
      </c>
      <c r="C28" s="251" t="s">
        <v>546</v>
      </c>
      <c r="D28" s="251">
        <v>-86.154193300000003</v>
      </c>
      <c r="E28" s="251">
        <v>32.598930000000003</v>
      </c>
      <c r="F28">
        <v>2.4</v>
      </c>
      <c r="G28">
        <f t="shared" si="0"/>
        <v>2.4</v>
      </c>
      <c r="H28">
        <v>11.6</v>
      </c>
      <c r="M28" s="277">
        <f>(M3113*10000)*TEA!$I$15*10^-6</f>
        <v>57.136779110250011</v>
      </c>
      <c r="N28" s="277">
        <f>(N3113*10000)*TEA!$J$15*10^-6</f>
        <v>57.136779110250011</v>
      </c>
      <c r="W28">
        <f t="shared" si="3"/>
        <v>1</v>
      </c>
      <c r="X28" s="251">
        <v>1051</v>
      </c>
      <c r="Y28" s="251">
        <v>294</v>
      </c>
      <c r="Z28" s="251">
        <f t="shared" si="1"/>
        <v>294</v>
      </c>
      <c r="AA28" s="226">
        <v>1006</v>
      </c>
    </row>
    <row r="29" spans="1:27" x14ac:dyDescent="0.25">
      <c r="A29" s="251">
        <v>1053</v>
      </c>
      <c r="B29" s="251" t="s">
        <v>520</v>
      </c>
      <c r="C29" s="251" t="s">
        <v>547</v>
      </c>
      <c r="D29" s="251">
        <v>-87.157465299999998</v>
      </c>
      <c r="E29" s="251">
        <v>31.13336</v>
      </c>
      <c r="F29">
        <v>2.68</v>
      </c>
      <c r="G29">
        <f t="shared" si="0"/>
        <v>2.68</v>
      </c>
      <c r="H29">
        <v>9.23</v>
      </c>
      <c r="M29" s="277">
        <f>(M3114*10000)*TEA!$I$15*10^-6</f>
        <v>62.151290284949994</v>
      </c>
      <c r="N29" s="277">
        <f>(N3114*10000)*TEA!$J$15*10^-6</f>
        <v>62.151290284949994</v>
      </c>
      <c r="W29">
        <f t="shared" si="3"/>
        <v>1</v>
      </c>
      <c r="X29" s="251">
        <v>1053</v>
      </c>
      <c r="Y29" s="251">
        <v>1168</v>
      </c>
      <c r="Z29" s="251">
        <f t="shared" si="1"/>
        <v>1168</v>
      </c>
      <c r="AA29" s="226">
        <v>1058</v>
      </c>
    </row>
    <row r="30" spans="1:27" x14ac:dyDescent="0.25">
      <c r="A30" s="251">
        <v>1055</v>
      </c>
      <c r="B30" s="251" t="s">
        <v>520</v>
      </c>
      <c r="C30" s="251" t="s">
        <v>548</v>
      </c>
      <c r="D30" s="251">
        <v>-86.033428200000003</v>
      </c>
      <c r="E30" s="251">
        <v>34.052729999999997</v>
      </c>
      <c r="F30">
        <v>3.2</v>
      </c>
      <c r="G30">
        <f t="shared" si="0"/>
        <v>3.2</v>
      </c>
      <c r="H30">
        <v>9.3699999999999992</v>
      </c>
      <c r="M30" s="277">
        <f>(M3115*10000)*TEA!$I$15*10^-6</f>
        <v>53.221826946149996</v>
      </c>
      <c r="N30" s="277">
        <f>(N3115*10000)*TEA!$J$15*10^-6</f>
        <v>53.221826946149996</v>
      </c>
      <c r="W30">
        <f t="shared" si="3"/>
        <v>1</v>
      </c>
      <c r="X30" s="251">
        <v>1055</v>
      </c>
      <c r="Y30" s="251">
        <v>970</v>
      </c>
      <c r="Z30" s="251">
        <f t="shared" si="1"/>
        <v>970</v>
      </c>
      <c r="AA30" s="226">
        <v>432</v>
      </c>
    </row>
    <row r="31" spans="1:27" x14ac:dyDescent="0.25">
      <c r="A31" s="251">
        <v>1057</v>
      </c>
      <c r="B31" s="251" t="s">
        <v>520</v>
      </c>
      <c r="C31" s="251" t="s">
        <v>549</v>
      </c>
      <c r="D31" s="251">
        <v>-87.736376100000001</v>
      </c>
      <c r="E31" s="251">
        <v>33.72193</v>
      </c>
      <c r="F31">
        <v>2.2999999999999998</v>
      </c>
      <c r="G31">
        <f t="shared" si="0"/>
        <v>2.2999999999999998</v>
      </c>
      <c r="H31">
        <v>9.1199999999999992</v>
      </c>
      <c r="M31" s="277">
        <f>(M3116*10000)*TEA!$I$15*10^-6</f>
        <v>54.009704499749994</v>
      </c>
      <c r="N31" s="277">
        <f>(N3116*10000)*TEA!$J$15*10^-6</f>
        <v>54.009704499749994</v>
      </c>
      <c r="W31">
        <f t="shared" si="3"/>
        <v>1</v>
      </c>
      <c r="X31" s="251">
        <v>1057</v>
      </c>
      <c r="Y31" s="251">
        <v>352</v>
      </c>
      <c r="Z31" s="251">
        <f t="shared" si="1"/>
        <v>352</v>
      </c>
      <c r="AA31" s="226">
        <v>291</v>
      </c>
    </row>
    <row r="32" spans="1:27" x14ac:dyDescent="0.25">
      <c r="A32" s="251">
        <v>1059</v>
      </c>
      <c r="B32" s="251" t="s">
        <v>520</v>
      </c>
      <c r="C32" s="251" t="s">
        <v>550</v>
      </c>
      <c r="D32" s="251">
        <v>-87.8455838</v>
      </c>
      <c r="E32" s="251">
        <v>34.443379999999998</v>
      </c>
      <c r="F32">
        <v>2.6</v>
      </c>
      <c r="G32">
        <f t="shared" si="0"/>
        <v>2.6</v>
      </c>
      <c r="H32">
        <v>12.56</v>
      </c>
      <c r="M32" s="277">
        <f>(M3117*10000)*TEA!$I$15*10^-6</f>
        <v>52.540313487749991</v>
      </c>
      <c r="N32" s="277">
        <f>(N3117*10000)*TEA!$J$15*10^-6</f>
        <v>52.540313487749991</v>
      </c>
      <c r="W32">
        <f t="shared" si="3"/>
        <v>1</v>
      </c>
      <c r="X32" s="251">
        <v>1059</v>
      </c>
      <c r="Y32" s="251">
        <v>777</v>
      </c>
      <c r="Z32" s="251">
        <f t="shared" si="1"/>
        <v>777</v>
      </c>
      <c r="AA32" s="226">
        <v>446</v>
      </c>
    </row>
    <row r="33" spans="1:27" x14ac:dyDescent="0.25">
      <c r="A33" s="251">
        <v>1061</v>
      </c>
      <c r="B33" s="251" t="s">
        <v>520</v>
      </c>
      <c r="C33" s="251" t="s">
        <v>551</v>
      </c>
      <c r="D33" s="251">
        <v>-85.844377600000001</v>
      </c>
      <c r="E33" s="251">
        <v>31.099920000000001</v>
      </c>
      <c r="F33">
        <v>2.35</v>
      </c>
      <c r="G33">
        <f t="shared" si="0"/>
        <v>2.35</v>
      </c>
      <c r="H33">
        <v>9.39</v>
      </c>
      <c r="M33" s="277">
        <f>(M3118*10000)*TEA!$I$15*10^-6</f>
        <v>62.191877314049997</v>
      </c>
      <c r="N33" s="277">
        <f>(N3118*10000)*TEA!$J$15*10^-6</f>
        <v>62.191877314049997</v>
      </c>
      <c r="W33">
        <f t="shared" si="3"/>
        <v>1</v>
      </c>
      <c r="X33" s="251">
        <v>1061</v>
      </c>
      <c r="Y33" s="251">
        <v>722</v>
      </c>
      <c r="Z33" s="251">
        <f t="shared" si="1"/>
        <v>722</v>
      </c>
      <c r="AA33" s="226">
        <v>1622</v>
      </c>
    </row>
    <row r="34" spans="1:27" x14ac:dyDescent="0.25">
      <c r="A34" s="251">
        <v>1063</v>
      </c>
      <c r="B34" s="251" t="s">
        <v>520</v>
      </c>
      <c r="C34" s="251" t="s">
        <v>552</v>
      </c>
      <c r="D34" s="251">
        <v>-87.948139999999995</v>
      </c>
      <c r="E34" s="251">
        <v>32.865699999999997</v>
      </c>
      <c r="F34">
        <v>0</v>
      </c>
      <c r="G34">
        <f t="shared" si="0"/>
        <v>0</v>
      </c>
      <c r="H34">
        <v>1.26</v>
      </c>
      <c r="M34" s="277">
        <f>(M3119*10000)*TEA!$I$15*10^-6</f>
        <v>55.858653084149999</v>
      </c>
      <c r="N34" s="277">
        <f>(N3119*10000)*TEA!$J$15*10^-6</f>
        <v>55.858653084149999</v>
      </c>
      <c r="W34">
        <f t="shared" si="3"/>
        <v>1</v>
      </c>
      <c r="X34" s="251">
        <v>1063</v>
      </c>
      <c r="Y34" s="251">
        <v>0</v>
      </c>
      <c r="Z34" s="251">
        <f t="shared" si="1"/>
        <v>0</v>
      </c>
      <c r="AA34" s="226">
        <v>14</v>
      </c>
    </row>
    <row r="35" spans="1:27" x14ac:dyDescent="0.25">
      <c r="A35" s="251">
        <v>1065</v>
      </c>
      <c r="B35" s="251" t="s">
        <v>520</v>
      </c>
      <c r="C35" s="251" t="s">
        <v>553</v>
      </c>
      <c r="D35" s="251">
        <v>-87.622197600000007</v>
      </c>
      <c r="E35" s="251">
        <v>32.764899999999997</v>
      </c>
      <c r="F35">
        <v>0</v>
      </c>
      <c r="G35">
        <f t="shared" si="0"/>
        <v>0</v>
      </c>
      <c r="H35">
        <v>0</v>
      </c>
      <c r="M35" s="277">
        <f>(M3120*10000)*TEA!$I$15*10^-6</f>
        <v>56.260599672600001</v>
      </c>
      <c r="N35" s="277">
        <f>(N3120*10000)*TEA!$J$15*10^-6</f>
        <v>56.260599672600001</v>
      </c>
      <c r="W35">
        <f t="shared" si="3"/>
        <v>1</v>
      </c>
      <c r="X35" s="251">
        <v>1065</v>
      </c>
      <c r="Y35" s="251">
        <v>0</v>
      </c>
      <c r="Z35" s="251">
        <f t="shared" si="1"/>
        <v>0</v>
      </c>
      <c r="AA35" s="226">
        <v>0</v>
      </c>
    </row>
    <row r="36" spans="1:27" x14ac:dyDescent="0.25">
      <c r="A36" s="251">
        <v>1067</v>
      </c>
      <c r="B36" s="251" t="s">
        <v>520</v>
      </c>
      <c r="C36" s="251" t="s">
        <v>554</v>
      </c>
      <c r="D36" s="251">
        <v>-85.254105699999997</v>
      </c>
      <c r="E36" s="251">
        <v>31.51596</v>
      </c>
      <c r="F36">
        <v>2.0499999999999998</v>
      </c>
      <c r="G36">
        <f t="shared" si="0"/>
        <v>2.0499999999999998</v>
      </c>
      <c r="H36">
        <v>10.95</v>
      </c>
      <c r="M36" s="277">
        <f>(M3121*10000)*TEA!$I$15*10^-6</f>
        <v>61.139080935449996</v>
      </c>
      <c r="N36" s="277">
        <f>(N3121*10000)*TEA!$J$15*10^-6</f>
        <v>61.139080935449996</v>
      </c>
      <c r="W36">
        <f t="shared" si="3"/>
        <v>1</v>
      </c>
      <c r="X36" s="251">
        <v>1067</v>
      </c>
      <c r="Y36" s="251">
        <v>331</v>
      </c>
      <c r="Z36" s="251">
        <f t="shared" si="1"/>
        <v>331</v>
      </c>
      <c r="AA36" s="226">
        <v>1950</v>
      </c>
    </row>
    <row r="37" spans="1:27" x14ac:dyDescent="0.25">
      <c r="A37" s="251">
        <v>1069</v>
      </c>
      <c r="B37" s="251" t="s">
        <v>520</v>
      </c>
      <c r="C37" s="251" t="s">
        <v>555</v>
      </c>
      <c r="D37" s="251">
        <v>-85.315430199999994</v>
      </c>
      <c r="E37" s="251">
        <v>31.152539999999998</v>
      </c>
      <c r="F37">
        <v>2.44</v>
      </c>
      <c r="G37">
        <f t="shared" si="0"/>
        <v>2.44</v>
      </c>
      <c r="H37">
        <v>9.76</v>
      </c>
      <c r="M37" s="277">
        <f>(M3122*10000)*TEA!$I$15*10^-6</f>
        <v>62.306540074799997</v>
      </c>
      <c r="N37" s="277">
        <f>(N3122*10000)*TEA!$J$15*10^-6</f>
        <v>62.306540074799997</v>
      </c>
      <c r="W37">
        <f t="shared" si="3"/>
        <v>1</v>
      </c>
      <c r="X37" s="251">
        <v>1069</v>
      </c>
      <c r="Y37" s="251">
        <v>817</v>
      </c>
      <c r="Z37" s="251">
        <f t="shared" si="1"/>
        <v>817</v>
      </c>
      <c r="AA37" s="226">
        <v>713</v>
      </c>
    </row>
    <row r="38" spans="1:27" x14ac:dyDescent="0.25">
      <c r="A38" s="251">
        <v>1071</v>
      </c>
      <c r="B38" s="251" t="s">
        <v>520</v>
      </c>
      <c r="C38" s="251" t="s">
        <v>556</v>
      </c>
      <c r="D38" s="251">
        <v>-85.9977509</v>
      </c>
      <c r="E38" s="251">
        <v>34.77684</v>
      </c>
      <c r="F38">
        <v>2.66</v>
      </c>
      <c r="G38">
        <f t="shared" si="0"/>
        <v>2.66</v>
      </c>
      <c r="H38">
        <v>10.96</v>
      </c>
      <c r="M38" s="277">
        <f>(M3123*10000)*TEA!$I$15*10^-6</f>
        <v>51.602882268599998</v>
      </c>
      <c r="N38" s="277">
        <f>(N3123*10000)*TEA!$J$15*10^-6</f>
        <v>51.602882268599998</v>
      </c>
      <c r="W38">
        <f t="shared" si="3"/>
        <v>1</v>
      </c>
      <c r="X38" s="251">
        <v>1071</v>
      </c>
      <c r="Y38" s="251">
        <v>10631</v>
      </c>
      <c r="Z38" s="251">
        <f t="shared" si="1"/>
        <v>10631</v>
      </c>
      <c r="AA38" s="226">
        <v>7906</v>
      </c>
    </row>
    <row r="39" spans="1:27" x14ac:dyDescent="0.25">
      <c r="A39" s="251">
        <v>1073</v>
      </c>
      <c r="B39" s="251" t="s">
        <v>520</v>
      </c>
      <c r="C39" s="251" t="s">
        <v>557</v>
      </c>
      <c r="D39" s="251">
        <v>-86.890254299999995</v>
      </c>
      <c r="E39" s="251">
        <v>33.56306</v>
      </c>
      <c r="F39">
        <v>0</v>
      </c>
      <c r="G39">
        <f t="shared" si="0"/>
        <v>0</v>
      </c>
      <c r="H39">
        <v>6.86</v>
      </c>
      <c r="M39" s="277">
        <f>(M3124*10000)*TEA!$I$15*10^-6</f>
        <v>54.449293443300007</v>
      </c>
      <c r="N39" s="277">
        <f>(N3124*10000)*TEA!$J$15*10^-6</f>
        <v>54.449293443300007</v>
      </c>
      <c r="W39">
        <f t="shared" si="3"/>
        <v>1</v>
      </c>
      <c r="X39" s="251">
        <v>1073</v>
      </c>
      <c r="Y39" s="251">
        <v>0</v>
      </c>
      <c r="Z39" s="251">
        <f t="shared" si="1"/>
        <v>0</v>
      </c>
      <c r="AA39" s="226">
        <v>46</v>
      </c>
    </row>
    <row r="40" spans="1:27" x14ac:dyDescent="0.25">
      <c r="A40" s="251">
        <v>1075</v>
      </c>
      <c r="B40" s="251" t="s">
        <v>520</v>
      </c>
      <c r="C40" s="251" t="s">
        <v>558</v>
      </c>
      <c r="D40" s="251">
        <v>-88.097956499999995</v>
      </c>
      <c r="E40" s="251">
        <v>33.781700000000001</v>
      </c>
      <c r="F40">
        <v>1.81</v>
      </c>
      <c r="G40">
        <f t="shared" si="0"/>
        <v>1.81</v>
      </c>
      <c r="H40">
        <v>0</v>
      </c>
      <c r="M40" s="277">
        <f>(M3125*10000)*TEA!$I$15*10^-6</f>
        <v>53.867743783199991</v>
      </c>
      <c r="N40" s="277">
        <f>(N3125*10000)*TEA!$J$15*10^-6</f>
        <v>53.867743783199991</v>
      </c>
      <c r="W40">
        <f t="shared" si="3"/>
        <v>1</v>
      </c>
      <c r="X40" s="251">
        <v>1075</v>
      </c>
      <c r="Y40" s="251">
        <v>549</v>
      </c>
      <c r="Z40" s="251">
        <f t="shared" si="1"/>
        <v>549</v>
      </c>
      <c r="AA40" s="226">
        <v>0</v>
      </c>
    </row>
    <row r="41" spans="1:27" x14ac:dyDescent="0.25">
      <c r="A41" s="251">
        <v>1077</v>
      </c>
      <c r="B41" s="251" t="s">
        <v>520</v>
      </c>
      <c r="C41" s="251" t="s">
        <v>559</v>
      </c>
      <c r="D41" s="251">
        <v>-87.654204800000002</v>
      </c>
      <c r="E41" s="251">
        <v>34.904089999999997</v>
      </c>
      <c r="F41">
        <v>3.28</v>
      </c>
      <c r="G41">
        <f t="shared" si="0"/>
        <v>3.28</v>
      </c>
      <c r="H41">
        <v>11.23</v>
      </c>
      <c r="M41" s="277">
        <f>(M3126*10000)*TEA!$I$15*10^-6</f>
        <v>51.669175966649995</v>
      </c>
      <c r="N41" s="277">
        <f>(N3126*10000)*TEA!$J$15*10^-6</f>
        <v>51.669175966649995</v>
      </c>
      <c r="W41">
        <f t="shared" si="3"/>
        <v>1</v>
      </c>
      <c r="X41" s="251">
        <v>1077</v>
      </c>
      <c r="Y41" s="251">
        <v>10484</v>
      </c>
      <c r="Z41" s="251">
        <f t="shared" si="1"/>
        <v>10484</v>
      </c>
      <c r="AA41" s="226">
        <v>6429</v>
      </c>
    </row>
    <row r="42" spans="1:27" x14ac:dyDescent="0.25">
      <c r="A42" s="251">
        <v>1079</v>
      </c>
      <c r="B42" s="251" t="s">
        <v>520</v>
      </c>
      <c r="C42" s="251" t="s">
        <v>560</v>
      </c>
      <c r="D42" s="251">
        <v>-87.305588299999997</v>
      </c>
      <c r="E42" s="251">
        <v>34.524819999999998</v>
      </c>
      <c r="F42">
        <v>3.53</v>
      </c>
      <c r="G42">
        <f t="shared" si="0"/>
        <v>3.53</v>
      </c>
      <c r="H42">
        <v>12.35</v>
      </c>
      <c r="M42" s="277">
        <f>(M3127*10000)*TEA!$I$15*10^-6</f>
        <v>52.223425371449999</v>
      </c>
      <c r="N42" s="277">
        <f>(N3127*10000)*TEA!$J$15*10^-6</f>
        <v>52.223425371449999</v>
      </c>
      <c r="W42">
        <f t="shared" si="3"/>
        <v>1</v>
      </c>
      <c r="X42" s="251">
        <v>1079</v>
      </c>
      <c r="Y42" s="251">
        <v>14884</v>
      </c>
      <c r="Z42" s="251">
        <f t="shared" si="1"/>
        <v>14884</v>
      </c>
      <c r="AA42" s="226">
        <v>9278</v>
      </c>
    </row>
    <row r="43" spans="1:27" x14ac:dyDescent="0.25">
      <c r="A43" s="251">
        <v>1081</v>
      </c>
      <c r="B43" s="251" t="s">
        <v>520</v>
      </c>
      <c r="C43" s="251" t="s">
        <v>561</v>
      </c>
      <c r="D43" s="251">
        <v>-85.355263399999998</v>
      </c>
      <c r="E43" s="251">
        <v>32.609920000000002</v>
      </c>
      <c r="F43">
        <v>0</v>
      </c>
      <c r="G43">
        <f t="shared" si="0"/>
        <v>0</v>
      </c>
      <c r="H43">
        <v>6.99</v>
      </c>
      <c r="M43" s="277">
        <f>(M3128*10000)*TEA!$I$15*10^-6</f>
        <v>57.560212029600002</v>
      </c>
      <c r="N43" s="277">
        <f>(N3128*10000)*TEA!$J$15*10^-6</f>
        <v>57.560212029600002</v>
      </c>
      <c r="W43">
        <f t="shared" si="3"/>
        <v>1</v>
      </c>
      <c r="X43" s="251">
        <v>1081</v>
      </c>
      <c r="Y43" s="251">
        <v>0</v>
      </c>
      <c r="Z43" s="251">
        <f t="shared" si="1"/>
        <v>0</v>
      </c>
      <c r="AA43" s="226">
        <v>85</v>
      </c>
    </row>
    <row r="44" spans="1:27" x14ac:dyDescent="0.25">
      <c r="A44" s="251">
        <v>1083</v>
      </c>
      <c r="B44" s="251" t="s">
        <v>520</v>
      </c>
      <c r="C44" s="251" t="s">
        <v>562</v>
      </c>
      <c r="D44" s="251">
        <v>-86.973692700000001</v>
      </c>
      <c r="E44" s="251">
        <v>34.81223</v>
      </c>
      <c r="F44">
        <v>3.25</v>
      </c>
      <c r="G44">
        <f t="shared" si="0"/>
        <v>3.25</v>
      </c>
      <c r="H44">
        <v>13.25</v>
      </c>
      <c r="M44" s="277">
        <f>(M3129*10000)*TEA!$I$15*10^-6</f>
        <v>51.553727663849997</v>
      </c>
      <c r="N44" s="277">
        <f>(N3129*10000)*TEA!$J$15*10^-6</f>
        <v>51.553727663849997</v>
      </c>
      <c r="W44">
        <f t="shared" si="3"/>
        <v>1</v>
      </c>
      <c r="X44" s="251">
        <v>1083</v>
      </c>
      <c r="Y44" s="251">
        <v>23747</v>
      </c>
      <c r="Z44" s="251">
        <f t="shared" si="1"/>
        <v>23747</v>
      </c>
      <c r="AA44" s="226">
        <v>6834</v>
      </c>
    </row>
    <row r="45" spans="1:27" x14ac:dyDescent="0.25">
      <c r="A45" s="251">
        <v>1085</v>
      </c>
      <c r="B45" s="251" t="s">
        <v>520</v>
      </c>
      <c r="C45" s="251" t="s">
        <v>563</v>
      </c>
      <c r="D45" s="251">
        <v>-86.650035799999998</v>
      </c>
      <c r="E45" s="251">
        <v>32.157809999999998</v>
      </c>
      <c r="F45">
        <v>2.5099999999999998</v>
      </c>
      <c r="G45">
        <f t="shared" si="0"/>
        <v>2.5099999999999998</v>
      </c>
      <c r="H45">
        <v>6.83</v>
      </c>
      <c r="M45" s="277">
        <f>(M3130*10000)*TEA!$I$15*10^-6</f>
        <v>58.268946246300004</v>
      </c>
      <c r="N45" s="277">
        <f>(N3130*10000)*TEA!$J$15*10^-6</f>
        <v>58.268946246300004</v>
      </c>
      <c r="W45">
        <f t="shared" si="3"/>
        <v>1</v>
      </c>
      <c r="X45" s="251">
        <v>1085</v>
      </c>
      <c r="Y45" s="251">
        <v>448</v>
      </c>
      <c r="Z45" s="251">
        <f t="shared" si="1"/>
        <v>448</v>
      </c>
      <c r="AA45" s="226">
        <v>660</v>
      </c>
    </row>
    <row r="46" spans="1:27" x14ac:dyDescent="0.25">
      <c r="A46" s="251">
        <v>1087</v>
      </c>
      <c r="B46" s="251" t="s">
        <v>520</v>
      </c>
      <c r="C46" s="251" t="s">
        <v>564</v>
      </c>
      <c r="D46" s="251">
        <v>-85.695113599999999</v>
      </c>
      <c r="E46" s="251">
        <v>32.393859999999997</v>
      </c>
      <c r="F46">
        <v>2.0499999999999998</v>
      </c>
      <c r="G46">
        <f t="shared" si="0"/>
        <v>2.0499999999999998</v>
      </c>
      <c r="H46">
        <v>0</v>
      </c>
      <c r="M46" s="277">
        <f>(M3131*10000)*TEA!$I$15*10^-6</f>
        <v>57.94009599959999</v>
      </c>
      <c r="N46" s="277">
        <f>(N3131*10000)*TEA!$J$15*10^-6</f>
        <v>57.94009599959999</v>
      </c>
      <c r="W46">
        <f t="shared" si="3"/>
        <v>1</v>
      </c>
      <c r="X46" s="251">
        <v>1087</v>
      </c>
      <c r="Y46" s="251">
        <v>256</v>
      </c>
      <c r="Z46" s="251">
        <f t="shared" si="1"/>
        <v>256</v>
      </c>
      <c r="AA46" s="226">
        <v>0</v>
      </c>
    </row>
    <row r="47" spans="1:27" x14ac:dyDescent="0.25">
      <c r="A47" s="251">
        <v>1089</v>
      </c>
      <c r="B47" s="251" t="s">
        <v>520</v>
      </c>
      <c r="C47" s="251" t="s">
        <v>565</v>
      </c>
      <c r="D47" s="251">
        <v>-86.543126700000002</v>
      </c>
      <c r="E47" s="251">
        <v>34.765189999999997</v>
      </c>
      <c r="F47">
        <v>2.69</v>
      </c>
      <c r="G47">
        <f t="shared" si="0"/>
        <v>2.69</v>
      </c>
      <c r="H47">
        <v>11.83</v>
      </c>
      <c r="M47" s="277">
        <f>(M3132*10000)*TEA!$I$15*10^-6</f>
        <v>51.482547134099995</v>
      </c>
      <c r="N47" s="277">
        <f>(N3132*10000)*TEA!$J$15*10^-6</f>
        <v>51.482547134099995</v>
      </c>
      <c r="W47">
        <f t="shared" si="3"/>
        <v>1</v>
      </c>
      <c r="X47" s="251">
        <v>1089</v>
      </c>
      <c r="Y47" s="251">
        <v>16013</v>
      </c>
      <c r="Z47" s="251">
        <f t="shared" si="1"/>
        <v>16013</v>
      </c>
      <c r="AA47" s="226">
        <v>10319</v>
      </c>
    </row>
    <row r="48" spans="1:27" x14ac:dyDescent="0.25">
      <c r="A48" s="251">
        <v>1091</v>
      </c>
      <c r="B48" s="251" t="s">
        <v>520</v>
      </c>
      <c r="C48" s="251" t="s">
        <v>566</v>
      </c>
      <c r="D48" s="251">
        <v>-87.778312</v>
      </c>
      <c r="E48" s="251">
        <v>32.25123</v>
      </c>
      <c r="F48">
        <v>1.69</v>
      </c>
      <c r="G48">
        <f t="shared" si="0"/>
        <v>1.69</v>
      </c>
      <c r="H48">
        <v>9.4</v>
      </c>
      <c r="M48" s="277">
        <f>(M3133*10000)*TEA!$I$15*10^-6</f>
        <v>57.701276269649988</v>
      </c>
      <c r="N48" s="277">
        <f>(N3133*10000)*TEA!$J$15*10^-6</f>
        <v>57.701276269649988</v>
      </c>
      <c r="W48">
        <f t="shared" si="3"/>
        <v>1</v>
      </c>
      <c r="X48" s="251">
        <v>1091</v>
      </c>
      <c r="Y48" s="251">
        <v>533</v>
      </c>
      <c r="Z48" s="251">
        <f t="shared" si="1"/>
        <v>533</v>
      </c>
      <c r="AA48" s="226">
        <v>728</v>
      </c>
    </row>
    <row r="49" spans="1:27" x14ac:dyDescent="0.25">
      <c r="A49" s="251">
        <v>1093</v>
      </c>
      <c r="B49" s="251" t="s">
        <v>520</v>
      </c>
      <c r="C49" s="251" t="s">
        <v>567</v>
      </c>
      <c r="D49" s="251">
        <v>-87.883197800000005</v>
      </c>
      <c r="E49" s="251">
        <v>34.137920000000001</v>
      </c>
      <c r="F49">
        <v>2.4900000000000002</v>
      </c>
      <c r="G49">
        <f t="shared" si="0"/>
        <v>2.4900000000000002</v>
      </c>
      <c r="H49">
        <v>9.4</v>
      </c>
      <c r="M49" s="277">
        <f>(M3134*10000)*TEA!$I$15*10^-6</f>
        <v>53.178525521550007</v>
      </c>
      <c r="N49" s="277">
        <f>(N3134*10000)*TEA!$J$15*10^-6</f>
        <v>53.178525521550007</v>
      </c>
      <c r="W49">
        <f t="shared" si="3"/>
        <v>1</v>
      </c>
      <c r="X49" s="251">
        <v>1093</v>
      </c>
      <c r="Y49" s="251">
        <v>1485</v>
      </c>
      <c r="Z49" s="251">
        <f t="shared" si="1"/>
        <v>1485</v>
      </c>
      <c r="AA49" s="226">
        <v>484</v>
      </c>
    </row>
    <row r="50" spans="1:27" x14ac:dyDescent="0.25">
      <c r="A50" s="251">
        <v>1095</v>
      </c>
      <c r="B50" s="251" t="s">
        <v>520</v>
      </c>
      <c r="C50" s="251" t="s">
        <v>568</v>
      </c>
      <c r="D50" s="251">
        <v>-86.306067200000001</v>
      </c>
      <c r="E50" s="251">
        <v>34.3703</v>
      </c>
      <c r="F50">
        <v>2.68</v>
      </c>
      <c r="G50">
        <f t="shared" si="0"/>
        <v>2.68</v>
      </c>
      <c r="H50">
        <v>10.37</v>
      </c>
      <c r="M50" s="277">
        <f>(M3135*10000)*TEA!$I$15*10^-6</f>
        <v>52.21435854149999</v>
      </c>
      <c r="N50" s="277">
        <f>(N3135*10000)*TEA!$J$15*10^-6</f>
        <v>52.21435854149999</v>
      </c>
      <c r="W50">
        <f t="shared" si="3"/>
        <v>1</v>
      </c>
      <c r="X50" s="251">
        <v>1095</v>
      </c>
      <c r="Y50" s="251">
        <v>2337</v>
      </c>
      <c r="Z50" s="251">
        <f t="shared" si="1"/>
        <v>2337</v>
      </c>
      <c r="AA50" s="226">
        <v>1605</v>
      </c>
    </row>
    <row r="51" spans="1:27" x14ac:dyDescent="0.25">
      <c r="A51" s="251">
        <v>1097</v>
      </c>
      <c r="B51" s="251" t="s">
        <v>520</v>
      </c>
      <c r="C51" s="251" t="s">
        <v>569</v>
      </c>
      <c r="D51" s="251">
        <v>-88.206964799999994</v>
      </c>
      <c r="E51" s="251">
        <v>30.81362</v>
      </c>
      <c r="F51">
        <v>2.0099999999999998</v>
      </c>
      <c r="G51">
        <f t="shared" si="0"/>
        <v>2.0099999999999998</v>
      </c>
      <c r="H51">
        <v>0</v>
      </c>
      <c r="M51" s="277">
        <f>(M3136*10000)*TEA!$I$15*10^-6</f>
        <v>64.117461696299998</v>
      </c>
      <c r="N51" s="277">
        <f>(N3136*10000)*TEA!$J$15*10^-6</f>
        <v>64.117461696299998</v>
      </c>
      <c r="W51">
        <f t="shared" si="3"/>
        <v>1</v>
      </c>
      <c r="X51" s="251">
        <v>1097</v>
      </c>
      <c r="Y51" s="251">
        <v>1019</v>
      </c>
      <c r="Z51" s="251">
        <f t="shared" si="1"/>
        <v>1019</v>
      </c>
      <c r="AA51" s="226">
        <v>0</v>
      </c>
    </row>
    <row r="52" spans="1:27" x14ac:dyDescent="0.25">
      <c r="A52" s="251">
        <v>1099</v>
      </c>
      <c r="B52" s="251" t="s">
        <v>520</v>
      </c>
      <c r="C52" s="251" t="s">
        <v>570</v>
      </c>
      <c r="D52" s="251">
        <v>-87.364002400000004</v>
      </c>
      <c r="E52" s="251">
        <v>31.572199999999999</v>
      </c>
      <c r="F52">
        <v>2.12</v>
      </c>
      <c r="G52">
        <f t="shared" si="0"/>
        <v>2.12</v>
      </c>
      <c r="H52">
        <v>10.42</v>
      </c>
      <c r="M52" s="277">
        <f>(M3137*10000)*TEA!$I$15*10^-6</f>
        <v>60.388890018749997</v>
      </c>
      <c r="N52" s="277">
        <f>(N3137*10000)*TEA!$J$15*10^-6</f>
        <v>60.388890018749997</v>
      </c>
      <c r="W52">
        <f t="shared" si="3"/>
        <v>1</v>
      </c>
      <c r="X52" s="251">
        <v>1099</v>
      </c>
      <c r="Y52" s="251">
        <v>238</v>
      </c>
      <c r="Z52" s="251">
        <f t="shared" si="1"/>
        <v>238</v>
      </c>
      <c r="AA52" s="226">
        <v>533</v>
      </c>
    </row>
    <row r="53" spans="1:27" x14ac:dyDescent="0.25">
      <c r="A53" s="251">
        <v>1101</v>
      </c>
      <c r="B53" s="251" t="s">
        <v>520</v>
      </c>
      <c r="C53" s="251" t="s">
        <v>571</v>
      </c>
      <c r="D53" s="251">
        <v>-86.207101899999998</v>
      </c>
      <c r="E53" s="251">
        <v>32.225380000000001</v>
      </c>
      <c r="F53">
        <v>2.1800000000000002</v>
      </c>
      <c r="G53">
        <f t="shared" si="0"/>
        <v>2.1800000000000002</v>
      </c>
      <c r="H53">
        <v>9.99</v>
      </c>
      <c r="M53" s="277">
        <f>(M3138*10000)*TEA!$I$15*10^-6</f>
        <v>58.046697731699993</v>
      </c>
      <c r="N53" s="277">
        <f>(N3138*10000)*TEA!$J$15*10^-6</f>
        <v>58.046697731699993</v>
      </c>
      <c r="W53">
        <f t="shared" si="3"/>
        <v>1</v>
      </c>
      <c r="X53" s="251">
        <v>1101</v>
      </c>
      <c r="Y53" s="251">
        <v>844</v>
      </c>
      <c r="Z53" s="251">
        <f t="shared" si="1"/>
        <v>844</v>
      </c>
      <c r="AA53" s="226">
        <v>425</v>
      </c>
    </row>
    <row r="54" spans="1:27" x14ac:dyDescent="0.25">
      <c r="A54" s="251">
        <v>1103</v>
      </c>
      <c r="B54" s="251" t="s">
        <v>520</v>
      </c>
      <c r="C54" s="251" t="s">
        <v>572</v>
      </c>
      <c r="D54" s="251">
        <v>-86.847935800000002</v>
      </c>
      <c r="E54" s="251">
        <v>34.457999999999998</v>
      </c>
      <c r="F54">
        <v>3.01</v>
      </c>
      <c r="G54">
        <f t="shared" si="0"/>
        <v>3.01</v>
      </c>
      <c r="H54">
        <v>12.14</v>
      </c>
      <c r="M54" s="277">
        <f>(M3139*10000)*TEA!$I$15*10^-6</f>
        <v>52.135874865449992</v>
      </c>
      <c r="N54" s="277">
        <f>(N3139*10000)*TEA!$J$15*10^-6</f>
        <v>52.135874865449992</v>
      </c>
      <c r="W54">
        <f t="shared" si="3"/>
        <v>1</v>
      </c>
      <c r="X54" s="251">
        <v>1103</v>
      </c>
      <c r="Y54" s="251">
        <v>2905</v>
      </c>
      <c r="Z54" s="251">
        <f t="shared" si="1"/>
        <v>2905</v>
      </c>
      <c r="AA54" s="226">
        <v>777</v>
      </c>
    </row>
    <row r="55" spans="1:27" x14ac:dyDescent="0.25">
      <c r="A55" s="251">
        <v>1105</v>
      </c>
      <c r="B55" s="251" t="s">
        <v>520</v>
      </c>
      <c r="C55" s="251" t="s">
        <v>573</v>
      </c>
      <c r="D55" s="251">
        <v>-87.284065699999999</v>
      </c>
      <c r="E55" s="251">
        <v>32.637549999999997</v>
      </c>
      <c r="F55">
        <v>2.62</v>
      </c>
      <c r="G55">
        <f t="shared" si="0"/>
        <v>2.62</v>
      </c>
      <c r="H55">
        <v>9.9600000000000009</v>
      </c>
      <c r="M55" s="277">
        <f>(M3140*10000)*TEA!$I$15*10^-6</f>
        <v>56.727732815549999</v>
      </c>
      <c r="N55" s="277">
        <f>(N3140*10000)*TEA!$J$15*10^-6</f>
        <v>56.727732815549999</v>
      </c>
      <c r="W55">
        <f t="shared" si="3"/>
        <v>1</v>
      </c>
      <c r="X55" s="251">
        <v>1105</v>
      </c>
      <c r="Y55" s="251">
        <v>4151</v>
      </c>
      <c r="Z55" s="251">
        <f t="shared" si="1"/>
        <v>4151</v>
      </c>
      <c r="AA55" s="226">
        <v>2705</v>
      </c>
    </row>
    <row r="56" spans="1:27" x14ac:dyDescent="0.25">
      <c r="A56" s="251">
        <v>1107</v>
      </c>
      <c r="B56" s="251" t="s">
        <v>520</v>
      </c>
      <c r="C56" s="251" t="s">
        <v>574</v>
      </c>
      <c r="D56" s="251">
        <v>-88.086887200000007</v>
      </c>
      <c r="E56" s="251">
        <v>33.280439999999999</v>
      </c>
      <c r="F56">
        <v>4.08</v>
      </c>
      <c r="G56">
        <f t="shared" si="0"/>
        <v>4.08</v>
      </c>
      <c r="H56">
        <v>12.63</v>
      </c>
      <c r="M56" s="277">
        <f>(M3141*10000)*TEA!$I$15*10^-6</f>
        <v>54.884860199999991</v>
      </c>
      <c r="N56" s="277">
        <f>(N3141*10000)*TEA!$J$15*10^-6</f>
        <v>54.884860199999991</v>
      </c>
      <c r="W56">
        <f t="shared" si="3"/>
        <v>1</v>
      </c>
      <c r="X56" s="251">
        <v>1107</v>
      </c>
      <c r="Y56" s="251">
        <v>1084</v>
      </c>
      <c r="Z56" s="251">
        <f t="shared" si="1"/>
        <v>1084</v>
      </c>
      <c r="AA56" s="226">
        <v>1238</v>
      </c>
    </row>
    <row r="57" spans="1:27" x14ac:dyDescent="0.25">
      <c r="A57" s="251">
        <v>1109</v>
      </c>
      <c r="B57" s="251" t="s">
        <v>520</v>
      </c>
      <c r="C57" s="251" t="s">
        <v>575</v>
      </c>
      <c r="D57" s="251">
        <v>-85.941787599999998</v>
      </c>
      <c r="E57" s="251">
        <v>31.80547</v>
      </c>
      <c r="F57">
        <v>2.66</v>
      </c>
      <c r="G57">
        <f t="shared" si="0"/>
        <v>2.66</v>
      </c>
      <c r="H57">
        <v>9.2100000000000009</v>
      </c>
      <c r="M57" s="277">
        <f>(M3142*10000)*TEA!$I$15*10^-6</f>
        <v>59.661239359499994</v>
      </c>
      <c r="N57" s="277">
        <f>(N3142*10000)*TEA!$J$15*10^-6</f>
        <v>59.661239359499994</v>
      </c>
      <c r="W57">
        <f t="shared" si="3"/>
        <v>1</v>
      </c>
      <c r="X57" s="251">
        <v>1109</v>
      </c>
      <c r="Y57" s="251">
        <v>909</v>
      </c>
      <c r="Z57" s="251">
        <f t="shared" si="1"/>
        <v>909</v>
      </c>
      <c r="AA57" s="226">
        <v>866</v>
      </c>
    </row>
    <row r="58" spans="1:27" x14ac:dyDescent="0.25">
      <c r="A58" s="251">
        <v>1111</v>
      </c>
      <c r="B58" s="251" t="s">
        <v>520</v>
      </c>
      <c r="C58" s="251" t="s">
        <v>576</v>
      </c>
      <c r="D58" s="251">
        <v>-85.456599199999999</v>
      </c>
      <c r="E58" s="251">
        <v>33.294170000000001</v>
      </c>
      <c r="F58">
        <v>0</v>
      </c>
      <c r="G58">
        <f t="shared" si="0"/>
        <v>0</v>
      </c>
      <c r="H58">
        <v>5.69</v>
      </c>
      <c r="M58" s="277">
        <f>(M3143*10000)*TEA!$I$15*10^-6</f>
        <v>55.578588109649999</v>
      </c>
      <c r="N58" s="277">
        <f>(N3143*10000)*TEA!$J$15*10^-6</f>
        <v>55.578588109649999</v>
      </c>
      <c r="W58">
        <f t="shared" si="3"/>
        <v>1</v>
      </c>
      <c r="X58" s="251">
        <v>1111</v>
      </c>
      <c r="Y58" s="251">
        <v>0</v>
      </c>
      <c r="Z58" s="251">
        <f t="shared" si="1"/>
        <v>0</v>
      </c>
      <c r="AA58" s="226">
        <v>511</v>
      </c>
    </row>
    <row r="59" spans="1:27" x14ac:dyDescent="0.25">
      <c r="A59" s="251">
        <v>1113</v>
      </c>
      <c r="B59" s="251" t="s">
        <v>520</v>
      </c>
      <c r="C59" s="251" t="s">
        <v>577</v>
      </c>
      <c r="D59" s="251">
        <v>-85.194105399999998</v>
      </c>
      <c r="E59" s="251">
        <v>32.295200000000001</v>
      </c>
      <c r="F59">
        <v>1.34</v>
      </c>
      <c r="G59">
        <f t="shared" si="0"/>
        <v>1.34</v>
      </c>
      <c r="H59">
        <v>9.5500000000000007</v>
      </c>
      <c r="M59" s="277">
        <f>(M3144*10000)*TEA!$I$15*10^-6</f>
        <v>58.646022329699989</v>
      </c>
      <c r="N59" s="277">
        <f>(N3144*10000)*TEA!$J$15*10^-6</f>
        <v>58.646022329699989</v>
      </c>
      <c r="W59">
        <f t="shared" si="3"/>
        <v>1</v>
      </c>
      <c r="X59" s="251">
        <v>1113</v>
      </c>
      <c r="Y59" s="251">
        <v>14</v>
      </c>
      <c r="Z59" s="251">
        <f t="shared" si="1"/>
        <v>14</v>
      </c>
      <c r="AA59" s="226">
        <v>814</v>
      </c>
    </row>
    <row r="60" spans="1:27" x14ac:dyDescent="0.25">
      <c r="A60" s="251">
        <v>1115</v>
      </c>
      <c r="B60" s="251" t="s">
        <v>520</v>
      </c>
      <c r="C60" s="251" t="s">
        <v>578</v>
      </c>
      <c r="D60" s="251">
        <v>-86.313930600000006</v>
      </c>
      <c r="E60" s="251">
        <v>33.724469999999997</v>
      </c>
      <c r="F60">
        <v>0</v>
      </c>
      <c r="G60">
        <f t="shared" si="0"/>
        <v>0</v>
      </c>
      <c r="H60">
        <v>6.39</v>
      </c>
      <c r="M60" s="277">
        <f>(M3145*10000)*TEA!$I$15*10^-6</f>
        <v>54.113445752399997</v>
      </c>
      <c r="N60" s="277">
        <f>(N3145*10000)*TEA!$J$15*10^-6</f>
        <v>54.113445752399997</v>
      </c>
      <c r="W60">
        <f t="shared" si="3"/>
        <v>1</v>
      </c>
      <c r="X60" s="251">
        <v>1115</v>
      </c>
      <c r="Y60" s="251">
        <v>0</v>
      </c>
      <c r="Z60" s="251">
        <f t="shared" si="1"/>
        <v>0</v>
      </c>
      <c r="AA60" s="226">
        <v>22</v>
      </c>
    </row>
    <row r="61" spans="1:27" x14ac:dyDescent="0.25">
      <c r="A61" s="251">
        <v>1117</v>
      </c>
      <c r="B61" s="251" t="s">
        <v>520</v>
      </c>
      <c r="C61" s="251" t="s">
        <v>579</v>
      </c>
      <c r="D61" s="251">
        <v>-86.665103599999995</v>
      </c>
      <c r="E61" s="251">
        <v>33.267609999999998</v>
      </c>
      <c r="F61">
        <v>3.44</v>
      </c>
      <c r="G61">
        <f t="shared" si="0"/>
        <v>3.44</v>
      </c>
      <c r="H61">
        <v>9.3699999999999992</v>
      </c>
      <c r="M61" s="277">
        <f>(M3146*10000)*TEA!$I$15*10^-6</f>
        <v>55.336496059799998</v>
      </c>
      <c r="N61" s="277">
        <f>(N3146*10000)*TEA!$J$15*10^-6</f>
        <v>55.336496059799998</v>
      </c>
      <c r="W61">
        <f t="shared" si="3"/>
        <v>1</v>
      </c>
      <c r="X61" s="251">
        <v>1117</v>
      </c>
      <c r="Y61" s="251">
        <v>788</v>
      </c>
      <c r="Z61" s="251">
        <f t="shared" si="1"/>
        <v>788</v>
      </c>
      <c r="AA61" s="226">
        <v>561</v>
      </c>
    </row>
    <row r="62" spans="1:27" x14ac:dyDescent="0.25">
      <c r="A62" s="251">
        <v>1119</v>
      </c>
      <c r="B62" s="251" t="s">
        <v>520</v>
      </c>
      <c r="C62" s="251" t="s">
        <v>580</v>
      </c>
      <c r="D62" s="251">
        <v>-88.192063200000007</v>
      </c>
      <c r="E62" s="251">
        <v>32.589619999999996</v>
      </c>
      <c r="F62">
        <v>2.31</v>
      </c>
      <c r="G62">
        <f t="shared" si="0"/>
        <v>2.31</v>
      </c>
      <c r="H62">
        <v>7.67</v>
      </c>
      <c r="M62" s="277">
        <f>(M3147*10000)*TEA!$I$15*10^-6</f>
        <v>56.45500285184999</v>
      </c>
      <c r="N62" s="277">
        <f>(N3147*10000)*TEA!$J$15*10^-6</f>
        <v>56.45500285184999</v>
      </c>
      <c r="W62">
        <f t="shared" si="3"/>
        <v>1</v>
      </c>
      <c r="X62" s="251">
        <v>1119</v>
      </c>
      <c r="Y62" s="251">
        <v>704</v>
      </c>
      <c r="Z62" s="251">
        <f t="shared" si="1"/>
        <v>704</v>
      </c>
      <c r="AA62" s="226">
        <v>223</v>
      </c>
    </row>
    <row r="63" spans="1:27" x14ac:dyDescent="0.25">
      <c r="A63" s="251">
        <v>1121</v>
      </c>
      <c r="B63" s="251" t="s">
        <v>520</v>
      </c>
      <c r="C63" s="251" t="s">
        <v>581</v>
      </c>
      <c r="D63" s="251">
        <v>-86.163113499999994</v>
      </c>
      <c r="E63" s="251">
        <v>33.38653</v>
      </c>
      <c r="F63">
        <v>3.08</v>
      </c>
      <c r="G63">
        <f t="shared" si="0"/>
        <v>3.08</v>
      </c>
      <c r="H63">
        <v>12.48</v>
      </c>
      <c r="M63" s="277">
        <f>(M3148*10000)*TEA!$I$15*10^-6</f>
        <v>55.145242834199991</v>
      </c>
      <c r="N63" s="277">
        <f>(N3148*10000)*TEA!$J$15*10^-6</f>
        <v>55.145242834199991</v>
      </c>
      <c r="W63">
        <f t="shared" si="3"/>
        <v>1</v>
      </c>
      <c r="X63" s="251">
        <v>1121</v>
      </c>
      <c r="Y63" s="251">
        <v>1569</v>
      </c>
      <c r="Z63" s="251">
        <f t="shared" si="1"/>
        <v>1569</v>
      </c>
      <c r="AA63" s="226">
        <v>1318</v>
      </c>
    </row>
    <row r="64" spans="1:27" x14ac:dyDescent="0.25">
      <c r="A64" s="251">
        <v>1123</v>
      </c>
      <c r="B64" s="251" t="s">
        <v>520</v>
      </c>
      <c r="C64" s="251" t="s">
        <v>582</v>
      </c>
      <c r="D64" s="251">
        <v>-85.801011599999995</v>
      </c>
      <c r="E64" s="251">
        <v>32.868429999999996</v>
      </c>
      <c r="F64">
        <v>0</v>
      </c>
      <c r="G64">
        <f t="shared" si="0"/>
        <v>0</v>
      </c>
      <c r="H64">
        <v>10.210000000000001</v>
      </c>
      <c r="M64" s="277">
        <f>(M3149*10000)*TEA!$I$15*10^-6</f>
        <v>56.590573914899991</v>
      </c>
      <c r="N64" s="277">
        <f>(N3149*10000)*TEA!$J$15*10^-6</f>
        <v>56.590573914899991</v>
      </c>
      <c r="W64">
        <f t="shared" si="3"/>
        <v>1</v>
      </c>
      <c r="X64" s="251">
        <v>1123</v>
      </c>
      <c r="Y64" s="251">
        <v>0</v>
      </c>
      <c r="Z64" s="251">
        <f t="shared" si="1"/>
        <v>0</v>
      </c>
      <c r="AA64" s="226">
        <v>152</v>
      </c>
    </row>
    <row r="65" spans="1:27" x14ac:dyDescent="0.25">
      <c r="A65" s="251">
        <v>1125</v>
      </c>
      <c r="B65" s="251" t="s">
        <v>520</v>
      </c>
      <c r="C65" s="251" t="s">
        <v>583</v>
      </c>
      <c r="D65" s="251">
        <v>-87.516960900000001</v>
      </c>
      <c r="E65" s="251">
        <v>33.294379999999997</v>
      </c>
      <c r="F65">
        <v>2.88</v>
      </c>
      <c r="G65">
        <f t="shared" si="0"/>
        <v>2.88</v>
      </c>
      <c r="H65">
        <v>11.33</v>
      </c>
      <c r="M65" s="277">
        <f>(M3150*10000)*TEA!$I$15*10^-6</f>
        <v>55.005259457700006</v>
      </c>
      <c r="N65" s="277">
        <f>(N3150*10000)*TEA!$J$15*10^-6</f>
        <v>55.005259457700006</v>
      </c>
      <c r="W65">
        <f t="shared" si="3"/>
        <v>1</v>
      </c>
      <c r="X65" s="251">
        <v>1125</v>
      </c>
      <c r="Y65" s="251">
        <v>1128</v>
      </c>
      <c r="Z65" s="251">
        <f t="shared" si="1"/>
        <v>1128</v>
      </c>
      <c r="AA65" s="226">
        <v>593</v>
      </c>
    </row>
    <row r="66" spans="1:27" x14ac:dyDescent="0.25">
      <c r="A66" s="251">
        <v>1127</v>
      </c>
      <c r="B66" s="251" t="s">
        <v>520</v>
      </c>
      <c r="C66" s="251" t="s">
        <v>584</v>
      </c>
      <c r="D66" s="251">
        <v>-87.289178899999996</v>
      </c>
      <c r="E66" s="251">
        <v>33.813290000000002</v>
      </c>
      <c r="F66">
        <v>1.99</v>
      </c>
      <c r="G66">
        <f t="shared" si="0"/>
        <v>1.99</v>
      </c>
      <c r="H66">
        <v>8.6999999999999993</v>
      </c>
      <c r="M66" s="277">
        <f>(M3151*10000)*TEA!$I$15*10^-6</f>
        <v>53.783436590549996</v>
      </c>
      <c r="N66" s="277">
        <f>(N3151*10000)*TEA!$J$15*10^-6</f>
        <v>53.783436590549996</v>
      </c>
      <c r="W66">
        <f t="shared" si="3"/>
        <v>1</v>
      </c>
      <c r="X66" s="251">
        <v>1127</v>
      </c>
      <c r="Y66" s="251">
        <v>427</v>
      </c>
      <c r="Z66" s="251">
        <f t="shared" si="1"/>
        <v>427</v>
      </c>
      <c r="AA66" s="226">
        <v>211</v>
      </c>
    </row>
    <row r="67" spans="1:27" x14ac:dyDescent="0.25">
      <c r="A67" s="251">
        <v>1129</v>
      </c>
      <c r="B67" s="251" t="s">
        <v>520</v>
      </c>
      <c r="C67" s="251" t="s">
        <v>585</v>
      </c>
      <c r="D67" s="251">
        <v>-88.205640500000001</v>
      </c>
      <c r="E67" s="251">
        <v>31.4132</v>
      </c>
      <c r="F67">
        <v>0</v>
      </c>
      <c r="G67">
        <f t="shared" si="0"/>
        <v>0</v>
      </c>
      <c r="H67">
        <v>0</v>
      </c>
      <c r="M67" s="277">
        <f>(M3152*10000)*TEA!$I$15*10^-6</f>
        <v>61.136367853950006</v>
      </c>
      <c r="N67" s="277">
        <f>(N3152*10000)*TEA!$J$15*10^-6</f>
        <v>61.136367853950006</v>
      </c>
      <c r="W67">
        <f t="shared" si="3"/>
        <v>1</v>
      </c>
      <c r="X67" s="251">
        <v>1129</v>
      </c>
      <c r="Y67" s="251">
        <v>0</v>
      </c>
      <c r="Z67" s="251">
        <f t="shared" si="1"/>
        <v>0</v>
      </c>
      <c r="AA67" s="226">
        <v>337</v>
      </c>
    </row>
    <row r="68" spans="1:27" x14ac:dyDescent="0.25">
      <c r="A68" s="251">
        <v>1131</v>
      </c>
      <c r="B68" s="251" t="s">
        <v>520</v>
      </c>
      <c r="C68" s="251" t="s">
        <v>586</v>
      </c>
      <c r="D68" s="251">
        <v>-87.297735399999993</v>
      </c>
      <c r="E68" s="251">
        <v>31.993079999999999</v>
      </c>
      <c r="F68">
        <v>0</v>
      </c>
      <c r="G68">
        <f t="shared" ref="G68:G131" si="4">F68</f>
        <v>0</v>
      </c>
      <c r="H68">
        <v>8.58</v>
      </c>
      <c r="M68" s="277">
        <f>(M3153*10000)*TEA!$I$15*10^-6</f>
        <v>58.747037984999999</v>
      </c>
      <c r="N68" s="277">
        <f>(N3153*10000)*TEA!$J$15*10^-6</f>
        <v>58.747037984999999</v>
      </c>
      <c r="W68">
        <f t="shared" si="3"/>
        <v>1</v>
      </c>
      <c r="X68" s="251">
        <v>1131</v>
      </c>
      <c r="Y68" s="251">
        <v>0</v>
      </c>
      <c r="Z68" s="251">
        <f t="shared" ref="Z68:Z131" si="5">Y68</f>
        <v>0</v>
      </c>
      <c r="AA68" s="226">
        <v>311</v>
      </c>
    </row>
    <row r="69" spans="1:27" x14ac:dyDescent="0.25">
      <c r="A69" s="251">
        <v>1133</v>
      </c>
      <c r="B69" s="251" t="s">
        <v>520</v>
      </c>
      <c r="C69" s="251" t="s">
        <v>587</v>
      </c>
      <c r="D69" s="251">
        <v>-87.370035999999999</v>
      </c>
      <c r="E69" s="251">
        <v>34.153149999999997</v>
      </c>
      <c r="F69">
        <v>0</v>
      </c>
      <c r="G69">
        <f t="shared" si="4"/>
        <v>0</v>
      </c>
      <c r="H69">
        <v>2.19</v>
      </c>
      <c r="M69" s="277">
        <f>(M3154*10000)*TEA!$I$15*10^-6</f>
        <v>53.006576138550002</v>
      </c>
      <c r="N69" s="277">
        <f>(N3154*10000)*TEA!$J$15*10^-6</f>
        <v>53.006576138550002</v>
      </c>
      <c r="W69">
        <f t="shared" si="3"/>
        <v>1</v>
      </c>
      <c r="X69" s="251">
        <v>1133</v>
      </c>
      <c r="Y69" s="251">
        <v>0</v>
      </c>
      <c r="Z69" s="251">
        <f t="shared" si="5"/>
        <v>0</v>
      </c>
      <c r="AA69" s="226">
        <v>28</v>
      </c>
    </row>
    <row r="70" spans="1:27" x14ac:dyDescent="0.25">
      <c r="A70" s="251">
        <v>4001</v>
      </c>
      <c r="B70" s="251" t="s">
        <v>588</v>
      </c>
      <c r="C70" s="251" t="s">
        <v>589</v>
      </c>
      <c r="D70" s="251">
        <v>-109.491146</v>
      </c>
      <c r="E70" s="251">
        <v>35.405090000000001</v>
      </c>
      <c r="F70">
        <v>0</v>
      </c>
      <c r="G70">
        <f t="shared" si="4"/>
        <v>0</v>
      </c>
      <c r="H70">
        <v>0</v>
      </c>
      <c r="M70" s="277">
        <f>(M3155*10000)*TEA!$I$15*10^-6</f>
        <v>47.183782468499992</v>
      </c>
      <c r="N70" s="277">
        <f>(N3155*10000)*TEA!$J$15*10^-6</f>
        <v>47.183782468499992</v>
      </c>
      <c r="W70">
        <f t="shared" si="3"/>
        <v>1</v>
      </c>
      <c r="X70" s="251">
        <v>4001</v>
      </c>
      <c r="Y70" s="251">
        <v>0</v>
      </c>
      <c r="Z70" s="251">
        <f t="shared" si="5"/>
        <v>0</v>
      </c>
      <c r="AA70" s="226">
        <v>0</v>
      </c>
    </row>
    <row r="71" spans="1:27" x14ac:dyDescent="0.25">
      <c r="A71" s="251">
        <v>4003</v>
      </c>
      <c r="B71" s="251" t="s">
        <v>588</v>
      </c>
      <c r="C71" s="251" t="s">
        <v>590</v>
      </c>
      <c r="D71" s="251">
        <v>-109.76294900000001</v>
      </c>
      <c r="E71" s="251">
        <v>31.886310000000002</v>
      </c>
      <c r="F71">
        <v>0</v>
      </c>
      <c r="G71">
        <f t="shared" si="4"/>
        <v>0</v>
      </c>
      <c r="H71">
        <v>14.65</v>
      </c>
      <c r="M71" s="277">
        <f>(M3156*10000)*TEA!$I$15*10^-6</f>
        <v>58.551544941299987</v>
      </c>
      <c r="N71" s="277">
        <f>(N3156*10000)*TEA!$J$15*10^-6</f>
        <v>58.551544941299987</v>
      </c>
      <c r="W71">
        <f t="shared" si="3"/>
        <v>1</v>
      </c>
      <c r="X71" s="251">
        <v>4003</v>
      </c>
      <c r="Y71" s="251">
        <v>0</v>
      </c>
      <c r="Z71" s="251">
        <f t="shared" si="5"/>
        <v>0</v>
      </c>
      <c r="AA71" s="226">
        <v>9426</v>
      </c>
    </row>
    <row r="72" spans="1:27" x14ac:dyDescent="0.25">
      <c r="A72" s="251">
        <v>4005</v>
      </c>
      <c r="B72" s="251" t="s">
        <v>588</v>
      </c>
      <c r="C72" s="251" t="s">
        <v>591</v>
      </c>
      <c r="D72" s="251">
        <v>-111.76824999999999</v>
      </c>
      <c r="E72" s="251">
        <v>35.833919999999999</v>
      </c>
      <c r="F72">
        <v>0</v>
      </c>
      <c r="G72">
        <f t="shared" si="4"/>
        <v>0</v>
      </c>
      <c r="H72">
        <v>0</v>
      </c>
      <c r="M72" s="277">
        <f>(M3157*10000)*TEA!$I$15*10^-6</f>
        <v>47.317230436050004</v>
      </c>
      <c r="N72" s="277">
        <f>(N3157*10000)*TEA!$J$15*10^-6</f>
        <v>47.317230436050004</v>
      </c>
      <c r="W72">
        <f t="shared" si="3"/>
        <v>1</v>
      </c>
      <c r="X72" s="251">
        <v>4005</v>
      </c>
      <c r="Y72" s="251">
        <v>0</v>
      </c>
      <c r="Z72" s="251">
        <f t="shared" si="5"/>
        <v>0</v>
      </c>
      <c r="AA72" s="226">
        <v>0</v>
      </c>
    </row>
    <row r="73" spans="1:27" x14ac:dyDescent="0.25">
      <c r="A73" s="251">
        <v>4007</v>
      </c>
      <c r="B73" s="251" t="s">
        <v>588</v>
      </c>
      <c r="C73" s="251" t="s">
        <v>592</v>
      </c>
      <c r="D73" s="251">
        <v>-110.81330800000001</v>
      </c>
      <c r="E73" s="251">
        <v>33.799570000000003</v>
      </c>
      <c r="F73">
        <v>0</v>
      </c>
      <c r="G73">
        <f t="shared" si="4"/>
        <v>0</v>
      </c>
      <c r="H73">
        <v>0</v>
      </c>
      <c r="M73" s="277">
        <f>(M3158*10000)*TEA!$I$15*10^-6</f>
        <v>55.203904984500006</v>
      </c>
      <c r="N73" s="277">
        <f>(N3158*10000)*TEA!$J$15*10^-6</f>
        <v>55.203904984500006</v>
      </c>
      <c r="W73">
        <f t="shared" si="3"/>
        <v>1</v>
      </c>
      <c r="X73" s="251">
        <v>4007</v>
      </c>
      <c r="Y73" s="251">
        <v>0</v>
      </c>
      <c r="Z73" s="251">
        <f t="shared" si="5"/>
        <v>0</v>
      </c>
      <c r="AA73" s="226">
        <v>0</v>
      </c>
    </row>
    <row r="74" spans="1:27" x14ac:dyDescent="0.25">
      <c r="A74" s="251">
        <v>4009</v>
      </c>
      <c r="B74" s="251" t="s">
        <v>588</v>
      </c>
      <c r="C74" s="251" t="s">
        <v>593</v>
      </c>
      <c r="D74" s="251">
        <v>-109.899018</v>
      </c>
      <c r="E74" s="251">
        <v>32.934420000000003</v>
      </c>
      <c r="F74">
        <v>0</v>
      </c>
      <c r="G74">
        <f t="shared" si="4"/>
        <v>0</v>
      </c>
      <c r="H74">
        <v>16.41</v>
      </c>
      <c r="M74" s="277">
        <f>(M3159*10000)*TEA!$I$15*10^-6</f>
        <v>56.95828466039999</v>
      </c>
      <c r="N74" s="277">
        <f>(N3159*10000)*TEA!$J$15*10^-6</f>
        <v>56.95828466039999</v>
      </c>
      <c r="W74">
        <f t="shared" si="3"/>
        <v>1</v>
      </c>
      <c r="X74" s="251">
        <v>4009</v>
      </c>
      <c r="Y74" s="251">
        <v>0</v>
      </c>
      <c r="Z74" s="251">
        <f t="shared" si="5"/>
        <v>0</v>
      </c>
      <c r="AA74" s="226">
        <v>2087</v>
      </c>
    </row>
    <row r="75" spans="1:27" x14ac:dyDescent="0.25">
      <c r="A75" s="251">
        <v>4011</v>
      </c>
      <c r="B75" s="251" t="s">
        <v>588</v>
      </c>
      <c r="C75" s="251" t="s">
        <v>594</v>
      </c>
      <c r="D75" s="251">
        <v>-109.246621</v>
      </c>
      <c r="E75" s="251">
        <v>33.208860000000001</v>
      </c>
      <c r="F75">
        <v>0</v>
      </c>
      <c r="G75">
        <f t="shared" si="4"/>
        <v>0</v>
      </c>
      <c r="H75">
        <v>0</v>
      </c>
      <c r="M75" s="277">
        <f>(M3160*10000)*TEA!$I$15*10^-6</f>
        <v>54.710207951849995</v>
      </c>
      <c r="N75" s="277">
        <f>(N3160*10000)*TEA!$J$15*10^-6</f>
        <v>54.710207951849995</v>
      </c>
      <c r="W75">
        <f t="shared" si="3"/>
        <v>1</v>
      </c>
      <c r="X75" s="251">
        <v>4011</v>
      </c>
      <c r="Y75" s="251">
        <v>0</v>
      </c>
      <c r="Z75" s="251">
        <f t="shared" si="5"/>
        <v>0</v>
      </c>
      <c r="AA75" s="226">
        <v>0</v>
      </c>
    </row>
    <row r="76" spans="1:27" x14ac:dyDescent="0.25">
      <c r="A76" s="251">
        <v>4012</v>
      </c>
      <c r="B76" s="251" t="s">
        <v>588</v>
      </c>
      <c r="C76" s="251" t="s">
        <v>595</v>
      </c>
      <c r="D76" s="251">
        <v>-113.986154</v>
      </c>
      <c r="E76" s="251">
        <v>33.729750000000003</v>
      </c>
      <c r="F76">
        <v>0</v>
      </c>
      <c r="G76">
        <f t="shared" si="4"/>
        <v>0</v>
      </c>
      <c r="H76">
        <v>0</v>
      </c>
      <c r="M76" s="277">
        <f>(M3161*10000)*TEA!$I$15*10^-6</f>
        <v>54.953827461000003</v>
      </c>
      <c r="N76" s="277">
        <f>(N3161*10000)*TEA!$J$15*10^-6</f>
        <v>54.953827461000003</v>
      </c>
      <c r="W76">
        <f t="shared" si="3"/>
        <v>1</v>
      </c>
      <c r="X76" s="251">
        <v>4012</v>
      </c>
      <c r="Y76" s="251">
        <v>0</v>
      </c>
      <c r="Z76" s="251">
        <f t="shared" si="5"/>
        <v>0</v>
      </c>
      <c r="AA76" s="226">
        <v>0</v>
      </c>
    </row>
    <row r="77" spans="1:27" x14ac:dyDescent="0.25">
      <c r="A77" s="251">
        <v>4013</v>
      </c>
      <c r="B77" s="251" t="s">
        <v>588</v>
      </c>
      <c r="C77" s="251" t="s">
        <v>596</v>
      </c>
      <c r="D77" s="251">
        <v>-112.48913899999999</v>
      </c>
      <c r="E77" s="251">
        <v>33.352640000000001</v>
      </c>
      <c r="F77">
        <v>0</v>
      </c>
      <c r="G77">
        <f t="shared" si="4"/>
        <v>0</v>
      </c>
      <c r="H77">
        <v>0</v>
      </c>
      <c r="M77" s="277">
        <f>(M3162*10000)*TEA!$I$15*10^-6</f>
        <v>57.228971419800004</v>
      </c>
      <c r="N77" s="277">
        <f>(N3162*10000)*TEA!$J$15*10^-6</f>
        <v>57.228971419800004</v>
      </c>
      <c r="W77">
        <f t="shared" si="3"/>
        <v>1</v>
      </c>
      <c r="X77" s="251">
        <v>4013</v>
      </c>
      <c r="Y77" s="251">
        <v>0</v>
      </c>
      <c r="Z77" s="251">
        <f t="shared" si="5"/>
        <v>0</v>
      </c>
      <c r="AA77" s="226">
        <v>0</v>
      </c>
    </row>
    <row r="78" spans="1:27" x14ac:dyDescent="0.25">
      <c r="A78" s="251">
        <v>4015</v>
      </c>
      <c r="B78" s="251" t="s">
        <v>588</v>
      </c>
      <c r="C78" s="251" t="s">
        <v>597</v>
      </c>
      <c r="D78" s="251">
        <v>-113.753023</v>
      </c>
      <c r="E78" s="251">
        <v>35.706479999999999</v>
      </c>
      <c r="F78">
        <v>0</v>
      </c>
      <c r="G78">
        <f t="shared" si="4"/>
        <v>0</v>
      </c>
      <c r="H78">
        <v>0</v>
      </c>
      <c r="M78" s="277">
        <f>(M3163*10000)*TEA!$I$15*10^-6</f>
        <v>46.694731904099996</v>
      </c>
      <c r="N78" s="277">
        <f>(N3163*10000)*TEA!$J$15*10^-6</f>
        <v>46.694731904099996</v>
      </c>
      <c r="W78">
        <f t="shared" si="3"/>
        <v>1</v>
      </c>
      <c r="X78" s="251">
        <v>4015</v>
      </c>
      <c r="Y78" s="251">
        <v>0</v>
      </c>
      <c r="Z78" s="251">
        <f t="shared" si="5"/>
        <v>0</v>
      </c>
      <c r="AA78" s="226">
        <v>0</v>
      </c>
    </row>
    <row r="79" spans="1:27" x14ac:dyDescent="0.25">
      <c r="A79" s="251">
        <v>4017</v>
      </c>
      <c r="B79" s="251" t="s">
        <v>588</v>
      </c>
      <c r="C79" s="251" t="s">
        <v>598</v>
      </c>
      <c r="D79" s="251">
        <v>-110.32276299999999</v>
      </c>
      <c r="E79" s="251">
        <v>35.392769999999999</v>
      </c>
      <c r="F79">
        <v>0</v>
      </c>
      <c r="G79">
        <f t="shared" si="4"/>
        <v>0</v>
      </c>
      <c r="H79">
        <v>8.2100000000000009</v>
      </c>
      <c r="M79" s="277">
        <f>(M3164*10000)*TEA!$I$15*10^-6</f>
        <v>48.57916114935</v>
      </c>
      <c r="N79" s="277">
        <f>(N3164*10000)*TEA!$J$15*10^-6</f>
        <v>48.57916114935</v>
      </c>
      <c r="W79">
        <f t="shared" si="3"/>
        <v>1</v>
      </c>
      <c r="X79" s="251">
        <v>4017</v>
      </c>
      <c r="Y79" s="251">
        <v>0</v>
      </c>
      <c r="Z79" s="251">
        <f t="shared" si="5"/>
        <v>0</v>
      </c>
      <c r="AA79" s="226">
        <v>121</v>
      </c>
    </row>
    <row r="80" spans="1:27" x14ac:dyDescent="0.25">
      <c r="A80" s="251">
        <v>4019</v>
      </c>
      <c r="B80" s="251" t="s">
        <v>588</v>
      </c>
      <c r="C80" s="251" t="s">
        <v>599</v>
      </c>
      <c r="D80" s="251">
        <v>-111.80016999999999</v>
      </c>
      <c r="E80" s="251">
        <v>32.10501</v>
      </c>
      <c r="F80">
        <v>0</v>
      </c>
      <c r="G80">
        <f t="shared" si="4"/>
        <v>0</v>
      </c>
      <c r="H80">
        <v>0</v>
      </c>
      <c r="M80" s="277">
        <f>(M3165*10000)*TEA!$I$15*10^-6</f>
        <v>60.164386253100005</v>
      </c>
      <c r="N80" s="277">
        <f>(N3165*10000)*TEA!$J$15*10^-6</f>
        <v>60.164386253100005</v>
      </c>
      <c r="W80">
        <f t="shared" si="3"/>
        <v>1</v>
      </c>
      <c r="X80" s="251">
        <v>4019</v>
      </c>
      <c r="Y80" s="251">
        <v>0</v>
      </c>
      <c r="Z80" s="251">
        <f t="shared" si="5"/>
        <v>0</v>
      </c>
      <c r="AA80" s="226">
        <v>0</v>
      </c>
    </row>
    <row r="81" spans="1:27" x14ac:dyDescent="0.25">
      <c r="A81" s="251">
        <v>4021</v>
      </c>
      <c r="B81" s="251" t="s">
        <v>588</v>
      </c>
      <c r="C81" s="251" t="s">
        <v>600</v>
      </c>
      <c r="D81" s="251">
        <v>-111.351874</v>
      </c>
      <c r="E81" s="251">
        <v>32.906680000000001</v>
      </c>
      <c r="F81">
        <v>0</v>
      </c>
      <c r="G81">
        <f t="shared" si="4"/>
        <v>0</v>
      </c>
      <c r="H81">
        <v>20.13</v>
      </c>
      <c r="M81" s="277">
        <f>(M3166*10000)*TEA!$I$15*10^-6</f>
        <v>59.263753801050008</v>
      </c>
      <c r="N81" s="277">
        <f>(N3166*10000)*TEA!$J$15*10^-6</f>
        <v>59.263753801050008</v>
      </c>
      <c r="W81">
        <f t="shared" si="3"/>
        <v>1</v>
      </c>
      <c r="X81" s="251">
        <v>4021</v>
      </c>
      <c r="Y81" s="251">
        <v>0</v>
      </c>
      <c r="Z81" s="251">
        <f t="shared" si="5"/>
        <v>0</v>
      </c>
      <c r="AA81" s="226">
        <v>479</v>
      </c>
    </row>
    <row r="82" spans="1:27" x14ac:dyDescent="0.25">
      <c r="A82" s="251">
        <v>4023</v>
      </c>
      <c r="B82" s="251" t="s">
        <v>588</v>
      </c>
      <c r="C82" s="251" t="s">
        <v>601</v>
      </c>
      <c r="D82" s="251">
        <v>-110.86308</v>
      </c>
      <c r="E82" s="251">
        <v>31.536010000000001</v>
      </c>
      <c r="F82">
        <v>0</v>
      </c>
      <c r="G82">
        <f t="shared" si="4"/>
        <v>0</v>
      </c>
      <c r="H82">
        <v>0</v>
      </c>
      <c r="M82" s="277">
        <f>(M3167*10000)*TEA!$I$15*10^-6</f>
        <v>60.16706530199999</v>
      </c>
      <c r="N82" s="277">
        <f>(N3167*10000)*TEA!$J$15*10^-6</f>
        <v>60.16706530199999</v>
      </c>
      <c r="W82">
        <f t="shared" si="3"/>
        <v>1</v>
      </c>
      <c r="X82" s="251">
        <v>4023</v>
      </c>
      <c r="Y82" s="251">
        <v>0</v>
      </c>
      <c r="Z82" s="251">
        <f t="shared" si="5"/>
        <v>0</v>
      </c>
      <c r="AA82" s="226">
        <v>0</v>
      </c>
    </row>
    <row r="83" spans="1:27" x14ac:dyDescent="0.25">
      <c r="A83" s="251">
        <v>4025</v>
      </c>
      <c r="B83" s="251" t="s">
        <v>588</v>
      </c>
      <c r="C83" s="251" t="s">
        <v>602</v>
      </c>
      <c r="D83" s="251">
        <v>-112.54997299999999</v>
      </c>
      <c r="E83" s="251">
        <v>34.59798</v>
      </c>
      <c r="F83">
        <v>0</v>
      </c>
      <c r="G83">
        <f t="shared" si="4"/>
        <v>0</v>
      </c>
      <c r="H83">
        <v>7.71</v>
      </c>
      <c r="M83" s="277">
        <f>(M3168*10000)*TEA!$I$15*10^-6</f>
        <v>51.043475413799996</v>
      </c>
      <c r="N83" s="277">
        <f>(N3168*10000)*TEA!$J$15*10^-6</f>
        <v>51.043475413799996</v>
      </c>
      <c r="W83">
        <f t="shared" si="3"/>
        <v>1</v>
      </c>
      <c r="X83" s="251">
        <v>4025</v>
      </c>
      <c r="Y83" s="251">
        <v>0</v>
      </c>
      <c r="Z83" s="251">
        <f t="shared" si="5"/>
        <v>0</v>
      </c>
      <c r="AA83" s="226">
        <v>56</v>
      </c>
    </row>
    <row r="84" spans="1:27" x14ac:dyDescent="0.25">
      <c r="A84" s="251">
        <v>4027</v>
      </c>
      <c r="B84" s="251" t="s">
        <v>588</v>
      </c>
      <c r="C84" s="251" t="s">
        <v>603</v>
      </c>
      <c r="D84" s="251">
        <v>-113.907858</v>
      </c>
      <c r="E84" s="251">
        <v>32.779780000000002</v>
      </c>
      <c r="F84">
        <v>0</v>
      </c>
      <c r="G84">
        <f t="shared" si="4"/>
        <v>0</v>
      </c>
      <c r="H84">
        <v>0</v>
      </c>
      <c r="M84" s="277">
        <f>(M3169*10000)*TEA!$I$15*10^-6</f>
        <v>57.943406786849998</v>
      </c>
      <c r="N84" s="277">
        <f>(N3169*10000)*TEA!$J$15*10^-6</f>
        <v>57.943406786849998</v>
      </c>
      <c r="W84">
        <f t="shared" si="3"/>
        <v>1</v>
      </c>
      <c r="X84" s="251">
        <v>4027</v>
      </c>
      <c r="Y84" s="251">
        <v>0</v>
      </c>
      <c r="Z84" s="251">
        <f t="shared" si="5"/>
        <v>0</v>
      </c>
      <c r="AA84" s="226">
        <v>0</v>
      </c>
    </row>
    <row r="85" spans="1:27" x14ac:dyDescent="0.25">
      <c r="A85" s="251">
        <v>5001</v>
      </c>
      <c r="B85" s="251" t="s">
        <v>604</v>
      </c>
      <c r="C85" s="251" t="s">
        <v>605</v>
      </c>
      <c r="D85" s="251">
        <v>-91.3733486</v>
      </c>
      <c r="E85" s="251">
        <v>34.296689999999998</v>
      </c>
      <c r="F85">
        <v>3.62</v>
      </c>
      <c r="G85">
        <f t="shared" si="4"/>
        <v>3.62</v>
      </c>
      <c r="H85">
        <v>13.39</v>
      </c>
      <c r="M85" s="277">
        <f>(M3170*10000)*TEA!$I$15*10^-6</f>
        <v>52.966921293899993</v>
      </c>
      <c r="N85" s="277">
        <f>(N3170*10000)*TEA!$J$15*10^-6</f>
        <v>52.966921293899993</v>
      </c>
      <c r="W85">
        <f t="shared" si="3"/>
        <v>1</v>
      </c>
      <c r="X85" s="251">
        <v>5001</v>
      </c>
      <c r="Y85" s="251">
        <v>83199</v>
      </c>
      <c r="Z85" s="251">
        <f t="shared" si="5"/>
        <v>83199</v>
      </c>
      <c r="AA85" s="226">
        <v>18853</v>
      </c>
    </row>
    <row r="86" spans="1:27" x14ac:dyDescent="0.25">
      <c r="A86" s="251">
        <v>5003</v>
      </c>
      <c r="B86" s="251" t="s">
        <v>604</v>
      </c>
      <c r="C86" s="251" t="s">
        <v>606</v>
      </c>
      <c r="D86" s="251">
        <v>-91.771860099999998</v>
      </c>
      <c r="E86" s="251">
        <v>33.18647</v>
      </c>
      <c r="F86">
        <v>3.79</v>
      </c>
      <c r="G86">
        <f t="shared" si="4"/>
        <v>3.79</v>
      </c>
      <c r="H86">
        <v>13.67</v>
      </c>
      <c r="M86" s="277">
        <f>(M3171*10000)*TEA!$I$15*10^-6</f>
        <v>54.972622654200002</v>
      </c>
      <c r="N86" s="277">
        <f>(N3171*10000)*TEA!$J$15*10^-6</f>
        <v>54.972622654200002</v>
      </c>
      <c r="W86">
        <f t="shared" si="3"/>
        <v>1</v>
      </c>
      <c r="X86" s="251">
        <v>5003</v>
      </c>
      <c r="Y86" s="251">
        <v>21253</v>
      </c>
      <c r="Z86" s="251">
        <f t="shared" si="5"/>
        <v>21253</v>
      </c>
      <c r="AA86" s="226">
        <v>7313</v>
      </c>
    </row>
    <row r="87" spans="1:27" x14ac:dyDescent="0.25">
      <c r="A87" s="251">
        <v>5005</v>
      </c>
      <c r="B87" s="251" t="s">
        <v>604</v>
      </c>
      <c r="C87" s="251" t="s">
        <v>607</v>
      </c>
      <c r="D87" s="251">
        <v>-92.343461399999995</v>
      </c>
      <c r="E87" s="251">
        <v>36.291600000000003</v>
      </c>
      <c r="F87">
        <v>0</v>
      </c>
      <c r="G87">
        <f t="shared" si="4"/>
        <v>0</v>
      </c>
      <c r="H87">
        <v>0</v>
      </c>
      <c r="M87" s="277">
        <f>(M3172*10000)*TEA!$I$15*10^-6</f>
        <v>48.848986384649997</v>
      </c>
      <c r="N87" s="277">
        <f>(N3172*10000)*TEA!$J$15*10^-6</f>
        <v>48.848986384649997</v>
      </c>
      <c r="W87">
        <f t="shared" si="3"/>
        <v>1</v>
      </c>
      <c r="X87" s="251">
        <v>5005</v>
      </c>
      <c r="Y87" s="251">
        <v>0</v>
      </c>
      <c r="Z87" s="251">
        <f t="shared" si="5"/>
        <v>0</v>
      </c>
      <c r="AA87" s="226">
        <v>0</v>
      </c>
    </row>
    <row r="88" spans="1:27" x14ac:dyDescent="0.25">
      <c r="A88" s="251">
        <v>5007</v>
      </c>
      <c r="B88" s="251" t="s">
        <v>604</v>
      </c>
      <c r="C88" s="251" t="s">
        <v>608</v>
      </c>
      <c r="D88" s="251">
        <v>-94.264026000000001</v>
      </c>
      <c r="E88" s="251">
        <v>36.341679999999997</v>
      </c>
      <c r="F88">
        <v>2.6</v>
      </c>
      <c r="G88">
        <f t="shared" si="4"/>
        <v>2.6</v>
      </c>
      <c r="H88">
        <v>7.42</v>
      </c>
      <c r="M88" s="277">
        <f>(M3173*10000)*TEA!$I$15*10^-6</f>
        <v>48.802234757399994</v>
      </c>
      <c r="N88" s="277">
        <f>(N3173*10000)*TEA!$J$15*10^-6</f>
        <v>48.802234757399994</v>
      </c>
      <c r="W88">
        <f t="shared" si="3"/>
        <v>1</v>
      </c>
      <c r="X88" s="251">
        <v>5007</v>
      </c>
      <c r="Y88" s="251">
        <v>1142</v>
      </c>
      <c r="Z88" s="251">
        <f t="shared" si="5"/>
        <v>1142</v>
      </c>
      <c r="AA88" s="226">
        <v>165</v>
      </c>
    </row>
    <row r="89" spans="1:27" x14ac:dyDescent="0.25">
      <c r="A89" s="251">
        <v>5009</v>
      </c>
      <c r="B89" s="251" t="s">
        <v>604</v>
      </c>
      <c r="C89" s="251" t="s">
        <v>609</v>
      </c>
      <c r="D89" s="251">
        <v>-93.088637800000001</v>
      </c>
      <c r="E89" s="251">
        <v>36.309179999999998</v>
      </c>
      <c r="F89">
        <v>0</v>
      </c>
      <c r="G89">
        <f t="shared" si="4"/>
        <v>0</v>
      </c>
      <c r="H89">
        <v>0</v>
      </c>
      <c r="M89" s="277">
        <f>(M3174*10000)*TEA!$I$15*10^-6</f>
        <v>48.655140637050003</v>
      </c>
      <c r="N89" s="277">
        <f>(N3174*10000)*TEA!$J$15*10^-6</f>
        <v>48.655140637050003</v>
      </c>
      <c r="W89">
        <f t="shared" si="3"/>
        <v>1</v>
      </c>
      <c r="X89" s="251">
        <v>5009</v>
      </c>
      <c r="Y89" s="251">
        <v>0</v>
      </c>
      <c r="Z89" s="251">
        <f t="shared" si="5"/>
        <v>0</v>
      </c>
      <c r="AA89" s="226">
        <v>0</v>
      </c>
    </row>
    <row r="90" spans="1:27" x14ac:dyDescent="0.25">
      <c r="A90" s="251">
        <v>5011</v>
      </c>
      <c r="B90" s="251" t="s">
        <v>604</v>
      </c>
      <c r="C90" s="251" t="s">
        <v>610</v>
      </c>
      <c r="D90" s="251">
        <v>-92.165997099999998</v>
      </c>
      <c r="E90" s="251">
        <v>33.46463</v>
      </c>
      <c r="F90">
        <v>0</v>
      </c>
      <c r="G90">
        <f t="shared" si="4"/>
        <v>0</v>
      </c>
      <c r="H90">
        <v>0</v>
      </c>
      <c r="M90" s="277">
        <f>(M3175*10000)*TEA!$I$15*10^-6</f>
        <v>54.361941679800005</v>
      </c>
      <c r="N90" s="277">
        <f>(N3175*10000)*TEA!$J$15*10^-6</f>
        <v>54.361941679800005</v>
      </c>
      <c r="W90">
        <f t="shared" ref="W90:W153" si="6">IF(X90=A90,1,0)</f>
        <v>1</v>
      </c>
      <c r="X90" s="251">
        <v>5011</v>
      </c>
      <c r="Y90" s="251">
        <v>0</v>
      </c>
      <c r="Z90" s="251">
        <f t="shared" si="5"/>
        <v>0</v>
      </c>
      <c r="AA90" s="226">
        <v>0</v>
      </c>
    </row>
    <row r="91" spans="1:27" x14ac:dyDescent="0.25">
      <c r="A91" s="251">
        <v>5013</v>
      </c>
      <c r="B91" s="251" t="s">
        <v>604</v>
      </c>
      <c r="C91" s="251" t="s">
        <v>528</v>
      </c>
      <c r="D91" s="251">
        <v>-92.510424200000003</v>
      </c>
      <c r="E91" s="251">
        <v>33.55397</v>
      </c>
      <c r="F91">
        <v>0</v>
      </c>
      <c r="G91">
        <f t="shared" si="4"/>
        <v>0</v>
      </c>
      <c r="H91">
        <v>0</v>
      </c>
      <c r="M91" s="277">
        <f>(M3176*10000)*TEA!$I$15*10^-6</f>
        <v>54.091530269099991</v>
      </c>
      <c r="N91" s="277">
        <f>(N3176*10000)*TEA!$J$15*10^-6</f>
        <v>54.091530269099991</v>
      </c>
      <c r="W91">
        <f t="shared" si="6"/>
        <v>1</v>
      </c>
      <c r="X91" s="251">
        <v>5013</v>
      </c>
      <c r="Y91" s="251">
        <v>0</v>
      </c>
      <c r="Z91" s="251">
        <f t="shared" si="5"/>
        <v>0</v>
      </c>
      <c r="AA91" s="226">
        <v>0</v>
      </c>
    </row>
    <row r="92" spans="1:27" x14ac:dyDescent="0.25">
      <c r="A92" s="251">
        <v>5015</v>
      </c>
      <c r="B92" s="251" t="s">
        <v>604</v>
      </c>
      <c r="C92" s="251" t="s">
        <v>611</v>
      </c>
      <c r="D92" s="251">
        <v>-93.547630900000001</v>
      </c>
      <c r="E92" s="251">
        <v>36.337809999999998</v>
      </c>
      <c r="F92">
        <v>0</v>
      </c>
      <c r="G92">
        <f t="shared" si="4"/>
        <v>0</v>
      </c>
      <c r="H92">
        <v>0</v>
      </c>
      <c r="M92" s="277">
        <f>(M3177*10000)*TEA!$I$15*10^-6</f>
        <v>48.609436957650004</v>
      </c>
      <c r="N92" s="277">
        <f>(N3177*10000)*TEA!$J$15*10^-6</f>
        <v>48.609436957650004</v>
      </c>
      <c r="W92">
        <f t="shared" si="6"/>
        <v>1</v>
      </c>
      <c r="X92" s="251">
        <v>5015</v>
      </c>
      <c r="Y92" s="251">
        <v>0</v>
      </c>
      <c r="Z92" s="251">
        <f t="shared" si="5"/>
        <v>0</v>
      </c>
      <c r="AA92" s="226">
        <v>0</v>
      </c>
    </row>
    <row r="93" spans="1:27" x14ac:dyDescent="0.25">
      <c r="A93" s="251">
        <v>5017</v>
      </c>
      <c r="B93" s="251" t="s">
        <v>604</v>
      </c>
      <c r="C93" s="251" t="s">
        <v>612</v>
      </c>
      <c r="D93" s="251">
        <v>-91.296306700000002</v>
      </c>
      <c r="E93" s="251">
        <v>33.260919999999999</v>
      </c>
      <c r="F93">
        <v>3.43</v>
      </c>
      <c r="G93">
        <f t="shared" si="4"/>
        <v>3.43</v>
      </c>
      <c r="H93">
        <v>12.69</v>
      </c>
      <c r="M93" s="277">
        <f>(M3178*10000)*TEA!$I$15*10^-6</f>
        <v>54.901775420549995</v>
      </c>
      <c r="N93" s="277">
        <f>(N3178*10000)*TEA!$J$15*10^-6</f>
        <v>54.901775420549995</v>
      </c>
      <c r="W93">
        <f t="shared" si="6"/>
        <v>1</v>
      </c>
      <c r="X93" s="251">
        <v>5017</v>
      </c>
      <c r="Y93" s="251">
        <v>75923</v>
      </c>
      <c r="Z93" s="251">
        <f t="shared" si="5"/>
        <v>75923</v>
      </c>
      <c r="AA93" s="226">
        <v>9759</v>
      </c>
    </row>
    <row r="94" spans="1:27" x14ac:dyDescent="0.25">
      <c r="A94" s="251">
        <v>5019</v>
      </c>
      <c r="B94" s="251" t="s">
        <v>604</v>
      </c>
      <c r="C94" s="251" t="s">
        <v>613</v>
      </c>
      <c r="D94" s="251">
        <v>-93.174394899999996</v>
      </c>
      <c r="E94" s="251">
        <v>34.057029999999997</v>
      </c>
      <c r="F94">
        <v>2.52</v>
      </c>
      <c r="G94">
        <f t="shared" si="4"/>
        <v>2.52</v>
      </c>
      <c r="H94">
        <v>0</v>
      </c>
      <c r="M94" s="277">
        <f>(M3179*10000)*TEA!$I$15*10^-6</f>
        <v>53.103330721799999</v>
      </c>
      <c r="N94" s="277">
        <f>(N3179*10000)*TEA!$J$15*10^-6</f>
        <v>53.103330721799999</v>
      </c>
      <c r="W94">
        <f t="shared" si="6"/>
        <v>1</v>
      </c>
      <c r="X94" s="251">
        <v>5019</v>
      </c>
      <c r="Y94" s="251">
        <v>3453</v>
      </c>
      <c r="Z94" s="251">
        <f t="shared" si="5"/>
        <v>3453</v>
      </c>
      <c r="AA94" s="226">
        <v>0</v>
      </c>
    </row>
    <row r="95" spans="1:27" x14ac:dyDescent="0.25">
      <c r="A95" s="251">
        <v>5021</v>
      </c>
      <c r="B95" s="251" t="s">
        <v>604</v>
      </c>
      <c r="C95" s="251" t="s">
        <v>534</v>
      </c>
      <c r="D95" s="251">
        <v>-90.425016499999998</v>
      </c>
      <c r="E95" s="251">
        <v>36.3718</v>
      </c>
      <c r="F95">
        <v>3.68</v>
      </c>
      <c r="G95">
        <f t="shared" si="4"/>
        <v>3.68</v>
      </c>
      <c r="H95">
        <v>14.16</v>
      </c>
      <c r="M95" s="277">
        <f>(M3180*10000)*TEA!$I$15*10^-6</f>
        <v>49.391479267199998</v>
      </c>
      <c r="N95" s="277">
        <f>(N3180*10000)*TEA!$J$15*10^-6</f>
        <v>49.391479267199998</v>
      </c>
      <c r="W95">
        <f t="shared" si="6"/>
        <v>1</v>
      </c>
      <c r="X95" s="251">
        <v>5021</v>
      </c>
      <c r="Y95" s="251">
        <v>47802</v>
      </c>
      <c r="Z95" s="251">
        <f t="shared" si="5"/>
        <v>47802</v>
      </c>
      <c r="AA95" s="226">
        <v>10883</v>
      </c>
    </row>
    <row r="96" spans="1:27" x14ac:dyDescent="0.25">
      <c r="A96" s="251">
        <v>5023</v>
      </c>
      <c r="B96" s="251" t="s">
        <v>604</v>
      </c>
      <c r="C96" s="251" t="s">
        <v>535</v>
      </c>
      <c r="D96" s="251">
        <v>-92.041320799999994</v>
      </c>
      <c r="E96" s="251">
        <v>35.529829999999997</v>
      </c>
      <c r="F96">
        <v>0</v>
      </c>
      <c r="G96">
        <f t="shared" si="4"/>
        <v>0</v>
      </c>
      <c r="H96">
        <v>0</v>
      </c>
      <c r="M96" s="277">
        <f>(M3181*10000)*TEA!$I$15*10^-6</f>
        <v>50.528002773149993</v>
      </c>
      <c r="N96" s="277">
        <f>(N3181*10000)*TEA!$J$15*10^-6</f>
        <v>50.528002773149993</v>
      </c>
      <c r="W96">
        <f t="shared" si="6"/>
        <v>1</v>
      </c>
      <c r="X96" s="251">
        <v>5023</v>
      </c>
      <c r="Y96" s="251">
        <v>0</v>
      </c>
      <c r="Z96" s="251">
        <f t="shared" si="5"/>
        <v>0</v>
      </c>
      <c r="AA96" s="226">
        <v>0</v>
      </c>
    </row>
    <row r="97" spans="1:27" x14ac:dyDescent="0.25">
      <c r="A97" s="251">
        <v>5025</v>
      </c>
      <c r="B97" s="251" t="s">
        <v>604</v>
      </c>
      <c r="C97" s="251" t="s">
        <v>614</v>
      </c>
      <c r="D97" s="251">
        <v>-92.181296799999998</v>
      </c>
      <c r="E97" s="251">
        <v>33.89958</v>
      </c>
      <c r="F97">
        <v>0</v>
      </c>
      <c r="G97">
        <f t="shared" si="4"/>
        <v>0</v>
      </c>
      <c r="H97">
        <v>0</v>
      </c>
      <c r="M97" s="277">
        <f>(M3182*10000)*TEA!$I$15*10^-6</f>
        <v>53.57662356825</v>
      </c>
      <c r="N97" s="277">
        <f>(N3182*10000)*TEA!$J$15*10^-6</f>
        <v>53.57662356825</v>
      </c>
      <c r="W97">
        <f t="shared" si="6"/>
        <v>1</v>
      </c>
      <c r="X97" s="251">
        <v>5025</v>
      </c>
      <c r="Y97" s="251">
        <v>0</v>
      </c>
      <c r="Z97" s="251">
        <f t="shared" si="5"/>
        <v>0</v>
      </c>
      <c r="AA97" s="226">
        <v>0</v>
      </c>
    </row>
    <row r="98" spans="1:27" x14ac:dyDescent="0.25">
      <c r="A98" s="251">
        <v>5027</v>
      </c>
      <c r="B98" s="251" t="s">
        <v>604</v>
      </c>
      <c r="C98" s="251" t="s">
        <v>615</v>
      </c>
      <c r="D98" s="251">
        <v>-93.229209800000007</v>
      </c>
      <c r="E98" s="251">
        <v>33.215490000000003</v>
      </c>
      <c r="F98">
        <v>0</v>
      </c>
      <c r="G98">
        <f t="shared" si="4"/>
        <v>0</v>
      </c>
      <c r="H98">
        <v>0</v>
      </c>
      <c r="M98" s="277">
        <f>(M3183*10000)*TEA!$I$15*10^-6</f>
        <v>54.490892186700002</v>
      </c>
      <c r="N98" s="277">
        <f>(N3183*10000)*TEA!$J$15*10^-6</f>
        <v>54.490892186700002</v>
      </c>
      <c r="W98">
        <f t="shared" si="6"/>
        <v>1</v>
      </c>
      <c r="X98" s="251">
        <v>5027</v>
      </c>
      <c r="Y98" s="251">
        <v>0</v>
      </c>
      <c r="Z98" s="251">
        <f t="shared" si="5"/>
        <v>0</v>
      </c>
      <c r="AA98" s="226">
        <v>0</v>
      </c>
    </row>
    <row r="99" spans="1:27" x14ac:dyDescent="0.25">
      <c r="A99" s="251">
        <v>5029</v>
      </c>
      <c r="B99" s="251" t="s">
        <v>604</v>
      </c>
      <c r="C99" s="251" t="s">
        <v>616</v>
      </c>
      <c r="D99" s="251">
        <v>-92.6983587</v>
      </c>
      <c r="E99" s="251">
        <v>35.253729999999997</v>
      </c>
      <c r="F99">
        <v>2.64</v>
      </c>
      <c r="G99">
        <f t="shared" si="4"/>
        <v>2.64</v>
      </c>
      <c r="H99">
        <v>11.24</v>
      </c>
      <c r="M99" s="277">
        <f>(M3184*10000)*TEA!$I$15*10^-6</f>
        <v>50.945541909749998</v>
      </c>
      <c r="N99" s="277">
        <f>(N3184*10000)*TEA!$J$15*10^-6</f>
        <v>50.945541909749998</v>
      </c>
      <c r="W99">
        <f t="shared" si="6"/>
        <v>1</v>
      </c>
      <c r="X99" s="251">
        <v>5029</v>
      </c>
      <c r="Y99" s="251">
        <v>8298</v>
      </c>
      <c r="Z99" s="251">
        <f t="shared" si="5"/>
        <v>8298</v>
      </c>
      <c r="AA99" s="226">
        <v>1144</v>
      </c>
    </row>
    <row r="100" spans="1:27" x14ac:dyDescent="0.25">
      <c r="A100" s="251">
        <v>5031</v>
      </c>
      <c r="B100" s="251" t="s">
        <v>604</v>
      </c>
      <c r="C100" s="251" t="s">
        <v>617</v>
      </c>
      <c r="D100" s="251">
        <v>-90.643034099999994</v>
      </c>
      <c r="E100" s="251">
        <v>35.829160000000002</v>
      </c>
      <c r="F100">
        <v>3.59</v>
      </c>
      <c r="G100">
        <f t="shared" si="4"/>
        <v>3.59</v>
      </c>
      <c r="H100">
        <v>12.83</v>
      </c>
      <c r="M100" s="277">
        <f>(M3185*10000)*TEA!$I$15*10^-6</f>
        <v>50.356375155899997</v>
      </c>
      <c r="N100" s="277">
        <f>(N3185*10000)*TEA!$J$15*10^-6</f>
        <v>50.356375155899997</v>
      </c>
      <c r="W100">
        <f t="shared" si="6"/>
        <v>1</v>
      </c>
      <c r="X100" s="251">
        <v>5031</v>
      </c>
      <c r="Y100" s="251">
        <v>46662</v>
      </c>
      <c r="Z100" s="251">
        <f t="shared" si="5"/>
        <v>46662</v>
      </c>
      <c r="AA100" s="226">
        <v>13520</v>
      </c>
    </row>
    <row r="101" spans="1:27" x14ac:dyDescent="0.25">
      <c r="A101" s="251">
        <v>5033</v>
      </c>
      <c r="B101" s="251" t="s">
        <v>604</v>
      </c>
      <c r="C101" s="251" t="s">
        <v>618</v>
      </c>
      <c r="D101" s="251">
        <v>-94.251757499999997</v>
      </c>
      <c r="E101" s="251">
        <v>35.584400000000002</v>
      </c>
      <c r="F101">
        <v>1.96</v>
      </c>
      <c r="G101">
        <f t="shared" si="4"/>
        <v>1.96</v>
      </c>
      <c r="H101">
        <v>9.75</v>
      </c>
      <c r="M101" s="277">
        <f>(M3186*10000)*TEA!$I$15*10^-6</f>
        <v>50.435414785349998</v>
      </c>
      <c r="N101" s="277">
        <f>(N3186*10000)*TEA!$J$15*10^-6</f>
        <v>50.435414785349998</v>
      </c>
      <c r="W101">
        <f t="shared" si="6"/>
        <v>1</v>
      </c>
      <c r="X101" s="251">
        <v>5033</v>
      </c>
      <c r="Y101" s="251">
        <v>8066</v>
      </c>
      <c r="Z101" s="251">
        <f t="shared" si="5"/>
        <v>8066</v>
      </c>
      <c r="AA101" s="226">
        <v>663</v>
      </c>
    </row>
    <row r="102" spans="1:27" x14ac:dyDescent="0.25">
      <c r="A102" s="251">
        <v>5035</v>
      </c>
      <c r="B102" s="251" t="s">
        <v>604</v>
      </c>
      <c r="C102" s="251" t="s">
        <v>619</v>
      </c>
      <c r="D102" s="251">
        <v>-90.301499000000007</v>
      </c>
      <c r="E102" s="251">
        <v>35.201439999999998</v>
      </c>
      <c r="F102">
        <v>3.53</v>
      </c>
      <c r="G102">
        <f t="shared" si="4"/>
        <v>3.53</v>
      </c>
      <c r="H102">
        <v>12.41</v>
      </c>
      <c r="M102" s="277">
        <f>(M3187*10000)*TEA!$I$15*10^-6</f>
        <v>51.590493778049996</v>
      </c>
      <c r="N102" s="277">
        <f>(N3187*10000)*TEA!$J$15*10^-6</f>
        <v>51.590493778049996</v>
      </c>
      <c r="W102">
        <f t="shared" si="6"/>
        <v>1</v>
      </c>
      <c r="X102" s="251">
        <v>5035</v>
      </c>
      <c r="Y102" s="251">
        <v>88764</v>
      </c>
      <c r="Z102" s="251">
        <f t="shared" si="5"/>
        <v>88764</v>
      </c>
      <c r="AA102" s="226">
        <v>5088</v>
      </c>
    </row>
    <row r="103" spans="1:27" x14ac:dyDescent="0.25">
      <c r="A103" s="251">
        <v>5037</v>
      </c>
      <c r="B103" s="251" t="s">
        <v>604</v>
      </c>
      <c r="C103" s="251" t="s">
        <v>620</v>
      </c>
      <c r="D103" s="251">
        <v>-90.775510800000006</v>
      </c>
      <c r="E103" s="251">
        <v>35.289160000000003</v>
      </c>
      <c r="F103">
        <v>3.39</v>
      </c>
      <c r="G103">
        <f t="shared" si="4"/>
        <v>3.39</v>
      </c>
      <c r="H103">
        <v>13.07</v>
      </c>
      <c r="M103" s="277">
        <f>(M3188*10000)*TEA!$I$15*10^-6</f>
        <v>51.29996896934999</v>
      </c>
      <c r="N103" s="277">
        <f>(N3188*10000)*TEA!$J$15*10^-6</f>
        <v>51.29996896934999</v>
      </c>
      <c r="W103">
        <f t="shared" si="6"/>
        <v>1</v>
      </c>
      <c r="X103" s="251">
        <v>5037</v>
      </c>
      <c r="Y103" s="251">
        <v>61006</v>
      </c>
      <c r="Z103" s="251">
        <f t="shared" si="5"/>
        <v>61006</v>
      </c>
      <c r="AA103" s="226">
        <v>5651</v>
      </c>
    </row>
    <row r="104" spans="1:27" x14ac:dyDescent="0.25">
      <c r="A104" s="251">
        <v>5039</v>
      </c>
      <c r="B104" s="251" t="s">
        <v>604</v>
      </c>
      <c r="C104" s="251" t="s">
        <v>544</v>
      </c>
      <c r="D104" s="251">
        <v>-92.649011000000002</v>
      </c>
      <c r="E104" s="251">
        <v>33.970689999999998</v>
      </c>
      <c r="F104">
        <v>0</v>
      </c>
      <c r="G104">
        <f t="shared" si="4"/>
        <v>0</v>
      </c>
      <c r="H104">
        <v>0</v>
      </c>
      <c r="M104" s="277">
        <f>(M3189*10000)*TEA!$I$15*10^-6</f>
        <v>53.356155260850002</v>
      </c>
      <c r="N104" s="277">
        <f>(N3189*10000)*TEA!$J$15*10^-6</f>
        <v>53.356155260850002</v>
      </c>
      <c r="W104">
        <f t="shared" si="6"/>
        <v>1</v>
      </c>
      <c r="X104" s="251">
        <v>5039</v>
      </c>
      <c r="Y104" s="251">
        <v>0</v>
      </c>
      <c r="Z104" s="251">
        <f t="shared" si="5"/>
        <v>0</v>
      </c>
      <c r="AA104" s="226">
        <v>0</v>
      </c>
    </row>
    <row r="105" spans="1:27" x14ac:dyDescent="0.25">
      <c r="A105" s="251">
        <v>5041</v>
      </c>
      <c r="B105" s="251" t="s">
        <v>604</v>
      </c>
      <c r="C105" s="251" t="s">
        <v>621</v>
      </c>
      <c r="D105" s="251">
        <v>-91.271473400000005</v>
      </c>
      <c r="E105" s="251">
        <v>33.832340000000002</v>
      </c>
      <c r="F105">
        <v>3.79</v>
      </c>
      <c r="G105">
        <f t="shared" si="4"/>
        <v>3.79</v>
      </c>
      <c r="H105">
        <v>13.53</v>
      </c>
      <c r="M105" s="277">
        <f>(M3190*10000)*TEA!$I$15*10^-6</f>
        <v>53.822905011449997</v>
      </c>
      <c r="N105" s="277">
        <f>(N3190*10000)*TEA!$J$15*10^-6</f>
        <v>53.822905011449997</v>
      </c>
      <c r="W105">
        <f t="shared" si="6"/>
        <v>1</v>
      </c>
      <c r="X105" s="251">
        <v>5041</v>
      </c>
      <c r="Y105" s="251">
        <v>83762</v>
      </c>
      <c r="Z105" s="251">
        <f t="shared" si="5"/>
        <v>83762</v>
      </c>
      <c r="AA105" s="226">
        <v>11698</v>
      </c>
    </row>
    <row r="106" spans="1:27" x14ac:dyDescent="0.25">
      <c r="A106" s="251">
        <v>5043</v>
      </c>
      <c r="B106" s="251" t="s">
        <v>604</v>
      </c>
      <c r="C106" s="251" t="s">
        <v>622</v>
      </c>
      <c r="D106" s="251">
        <v>-91.723315299999996</v>
      </c>
      <c r="E106" s="251">
        <v>33.586399999999998</v>
      </c>
      <c r="F106">
        <v>3.65</v>
      </c>
      <c r="G106">
        <f t="shared" si="4"/>
        <v>3.65</v>
      </c>
      <c r="H106">
        <v>13.19</v>
      </c>
      <c r="M106" s="277">
        <f>(M3191*10000)*TEA!$I$15*10^-6</f>
        <v>54.207862499699999</v>
      </c>
      <c r="N106" s="277">
        <f>(N3191*10000)*TEA!$J$15*10^-6</f>
        <v>54.207862499699999</v>
      </c>
      <c r="W106">
        <f t="shared" si="6"/>
        <v>1</v>
      </c>
      <c r="X106" s="251">
        <v>5043</v>
      </c>
      <c r="Y106" s="251">
        <v>16242</v>
      </c>
      <c r="Z106" s="251">
        <f t="shared" si="5"/>
        <v>16242</v>
      </c>
      <c r="AA106" s="226">
        <v>3877</v>
      </c>
    </row>
    <row r="107" spans="1:27" x14ac:dyDescent="0.25">
      <c r="A107" s="251">
        <v>5045</v>
      </c>
      <c r="B107" s="251" t="s">
        <v>604</v>
      </c>
      <c r="C107" s="251" t="s">
        <v>623</v>
      </c>
      <c r="D107" s="251">
        <v>-92.330943500000004</v>
      </c>
      <c r="E107" s="251">
        <v>35.142240000000001</v>
      </c>
      <c r="F107">
        <v>2.81</v>
      </c>
      <c r="G107">
        <f t="shared" si="4"/>
        <v>2.81</v>
      </c>
      <c r="H107">
        <v>10.59</v>
      </c>
      <c r="M107" s="277">
        <f>(M3192*10000)*TEA!$I$15*10^-6</f>
        <v>51.251186752199999</v>
      </c>
      <c r="N107" s="277">
        <f>(N3192*10000)*TEA!$J$15*10^-6</f>
        <v>51.251186752199999</v>
      </c>
      <c r="W107">
        <f t="shared" si="6"/>
        <v>1</v>
      </c>
      <c r="X107" s="251">
        <v>5045</v>
      </c>
      <c r="Y107" s="251">
        <v>4239</v>
      </c>
      <c r="Z107" s="251">
        <f t="shared" si="5"/>
        <v>4239</v>
      </c>
      <c r="AA107" s="226">
        <v>596</v>
      </c>
    </row>
    <row r="108" spans="1:27" x14ac:dyDescent="0.25">
      <c r="A108" s="251">
        <v>5047</v>
      </c>
      <c r="B108" s="251" t="s">
        <v>604</v>
      </c>
      <c r="C108" s="251" t="s">
        <v>550</v>
      </c>
      <c r="D108" s="251">
        <v>-93.898309600000005</v>
      </c>
      <c r="E108" s="251">
        <v>35.505470000000003</v>
      </c>
      <c r="F108">
        <v>2.39</v>
      </c>
      <c r="G108">
        <f t="shared" si="4"/>
        <v>2.39</v>
      </c>
      <c r="H108">
        <v>11.38</v>
      </c>
      <c r="M108" s="277">
        <f>(M3193*10000)*TEA!$I$15*10^-6</f>
        <v>50.522806494450002</v>
      </c>
      <c r="N108" s="277">
        <f>(N3193*10000)*TEA!$J$15*10^-6</f>
        <v>50.522806494450002</v>
      </c>
      <c r="W108">
        <f t="shared" si="6"/>
        <v>1</v>
      </c>
      <c r="X108" s="251">
        <v>5047</v>
      </c>
      <c r="Y108" s="251">
        <v>1302</v>
      </c>
      <c r="Z108" s="251">
        <f t="shared" si="5"/>
        <v>1302</v>
      </c>
      <c r="AA108" s="226">
        <v>254</v>
      </c>
    </row>
    <row r="109" spans="1:27" x14ac:dyDescent="0.25">
      <c r="A109" s="251">
        <v>5049</v>
      </c>
      <c r="B109" s="251" t="s">
        <v>604</v>
      </c>
      <c r="C109" s="251" t="s">
        <v>624</v>
      </c>
      <c r="D109" s="251">
        <v>-91.824905700000002</v>
      </c>
      <c r="E109" s="251">
        <v>36.379570000000001</v>
      </c>
      <c r="F109">
        <v>4.57</v>
      </c>
      <c r="G109">
        <f t="shared" si="4"/>
        <v>4.57</v>
      </c>
      <c r="H109">
        <v>12.88</v>
      </c>
      <c r="M109" s="277">
        <f>(M3194*10000)*TEA!$I$15*10^-6</f>
        <v>48.888003118050001</v>
      </c>
      <c r="N109" s="277">
        <f>(N3194*10000)*TEA!$J$15*10^-6</f>
        <v>48.888003118050001</v>
      </c>
      <c r="W109">
        <f t="shared" si="6"/>
        <v>1</v>
      </c>
      <c r="X109" s="251">
        <v>5049</v>
      </c>
      <c r="Y109" s="251">
        <v>425</v>
      </c>
      <c r="Z109" s="251">
        <f t="shared" si="5"/>
        <v>425</v>
      </c>
      <c r="AA109" s="226">
        <v>182</v>
      </c>
    </row>
    <row r="110" spans="1:27" x14ac:dyDescent="0.25">
      <c r="A110" s="251">
        <v>5051</v>
      </c>
      <c r="B110" s="251" t="s">
        <v>604</v>
      </c>
      <c r="C110" s="251" t="s">
        <v>625</v>
      </c>
      <c r="D110" s="251">
        <v>-93.144444100000001</v>
      </c>
      <c r="E110" s="251">
        <v>34.576439999999998</v>
      </c>
      <c r="F110">
        <v>0</v>
      </c>
      <c r="G110">
        <f t="shared" si="4"/>
        <v>0</v>
      </c>
      <c r="H110">
        <v>0</v>
      </c>
      <c r="M110" s="277">
        <f>(M3195*10000)*TEA!$I$15*10^-6</f>
        <v>52.199790322050006</v>
      </c>
      <c r="N110" s="277">
        <f>(N3195*10000)*TEA!$J$15*10^-6</f>
        <v>52.199790322050006</v>
      </c>
      <c r="W110">
        <f t="shared" si="6"/>
        <v>1</v>
      </c>
      <c r="X110" s="251">
        <v>5051</v>
      </c>
      <c r="Y110" s="251">
        <v>0</v>
      </c>
      <c r="Z110" s="251">
        <f t="shared" si="5"/>
        <v>0</v>
      </c>
      <c r="AA110" s="226">
        <v>0</v>
      </c>
    </row>
    <row r="111" spans="1:27" x14ac:dyDescent="0.25">
      <c r="A111" s="251">
        <v>5053</v>
      </c>
      <c r="B111" s="251" t="s">
        <v>604</v>
      </c>
      <c r="C111" s="251" t="s">
        <v>626</v>
      </c>
      <c r="D111" s="251">
        <v>-92.425392900000006</v>
      </c>
      <c r="E111" s="251">
        <v>34.297490000000003</v>
      </c>
      <c r="F111">
        <v>0</v>
      </c>
      <c r="G111">
        <f t="shared" si="4"/>
        <v>0</v>
      </c>
      <c r="H111">
        <v>0</v>
      </c>
      <c r="M111" s="277">
        <f>(M3196*10000)*TEA!$I$15*10^-6</f>
        <v>52.830167269500002</v>
      </c>
      <c r="N111" s="277">
        <f>(N3196*10000)*TEA!$J$15*10^-6</f>
        <v>52.830167269500002</v>
      </c>
      <c r="W111">
        <f t="shared" si="6"/>
        <v>1</v>
      </c>
      <c r="X111" s="251">
        <v>5053</v>
      </c>
      <c r="Y111" s="251">
        <v>0</v>
      </c>
      <c r="Z111" s="251">
        <f t="shared" si="5"/>
        <v>0</v>
      </c>
      <c r="AA111" s="226">
        <v>0</v>
      </c>
    </row>
    <row r="112" spans="1:27" x14ac:dyDescent="0.25">
      <c r="A112" s="251">
        <v>5055</v>
      </c>
      <c r="B112" s="251" t="s">
        <v>604</v>
      </c>
      <c r="C112" s="251" t="s">
        <v>552</v>
      </c>
      <c r="D112" s="251">
        <v>-90.559837900000005</v>
      </c>
      <c r="E112" s="251">
        <v>36.116199999999999</v>
      </c>
      <c r="F112">
        <v>3.42</v>
      </c>
      <c r="G112">
        <f t="shared" si="4"/>
        <v>3.42</v>
      </c>
      <c r="H112">
        <v>12.95</v>
      </c>
      <c r="M112" s="277">
        <f>(M3197*10000)*TEA!$I$15*10^-6</f>
        <v>49.851916758899989</v>
      </c>
      <c r="N112" s="277">
        <f>(N3197*10000)*TEA!$J$15*10^-6</f>
        <v>49.851916758899989</v>
      </c>
      <c r="W112">
        <f t="shared" si="6"/>
        <v>1</v>
      </c>
      <c r="X112" s="251">
        <v>5055</v>
      </c>
      <c r="Y112" s="251">
        <v>33019</v>
      </c>
      <c r="Z112" s="251">
        <f t="shared" si="5"/>
        <v>33019</v>
      </c>
      <c r="AA112" s="226">
        <v>9970</v>
      </c>
    </row>
    <row r="113" spans="1:27" x14ac:dyDescent="0.25">
      <c r="A113" s="251">
        <v>5057</v>
      </c>
      <c r="B113" s="251" t="s">
        <v>604</v>
      </c>
      <c r="C113" s="251" t="s">
        <v>627</v>
      </c>
      <c r="D113" s="251">
        <v>-93.6685351</v>
      </c>
      <c r="E113" s="251">
        <v>33.735779999999998</v>
      </c>
      <c r="F113">
        <v>0</v>
      </c>
      <c r="G113">
        <f t="shared" si="4"/>
        <v>0</v>
      </c>
      <c r="H113">
        <v>0</v>
      </c>
      <c r="M113" s="277">
        <f>(M3198*10000)*TEA!$I$15*10^-6</f>
        <v>53.577774402299987</v>
      </c>
      <c r="N113" s="277">
        <f>(N3198*10000)*TEA!$J$15*10^-6</f>
        <v>53.577774402299987</v>
      </c>
      <c r="W113">
        <f t="shared" si="6"/>
        <v>1</v>
      </c>
      <c r="X113" s="251">
        <v>5057</v>
      </c>
      <c r="Y113" s="251">
        <v>0</v>
      </c>
      <c r="Z113" s="251">
        <f t="shared" si="5"/>
        <v>0</v>
      </c>
      <c r="AA113" s="226">
        <v>0</v>
      </c>
    </row>
    <row r="114" spans="1:27" x14ac:dyDescent="0.25">
      <c r="A114" s="251">
        <v>5059</v>
      </c>
      <c r="B114" s="251" t="s">
        <v>604</v>
      </c>
      <c r="C114" s="251" t="s">
        <v>628</v>
      </c>
      <c r="D114" s="251">
        <v>-92.9384467</v>
      </c>
      <c r="E114" s="251">
        <v>34.322369999999999</v>
      </c>
      <c r="F114">
        <v>0</v>
      </c>
      <c r="G114">
        <f t="shared" si="4"/>
        <v>0</v>
      </c>
      <c r="H114">
        <v>0</v>
      </c>
      <c r="M114" s="277">
        <f>(M3199*10000)*TEA!$I$15*10^-6</f>
        <v>52.697158703549995</v>
      </c>
      <c r="N114" s="277">
        <f>(N3199*10000)*TEA!$J$15*10^-6</f>
        <v>52.697158703549995</v>
      </c>
      <c r="W114">
        <f t="shared" si="6"/>
        <v>1</v>
      </c>
      <c r="X114" s="251">
        <v>5059</v>
      </c>
      <c r="Y114" s="251">
        <v>0</v>
      </c>
      <c r="Z114" s="251">
        <f t="shared" si="5"/>
        <v>0</v>
      </c>
      <c r="AA114" s="226">
        <v>0</v>
      </c>
    </row>
    <row r="115" spans="1:27" x14ac:dyDescent="0.25">
      <c r="A115" s="251">
        <v>5061</v>
      </c>
      <c r="B115" s="251" t="s">
        <v>604</v>
      </c>
      <c r="C115" s="251" t="s">
        <v>629</v>
      </c>
      <c r="D115" s="251">
        <v>-93.997883299999998</v>
      </c>
      <c r="E115" s="251">
        <v>34.09554</v>
      </c>
      <c r="F115">
        <v>0</v>
      </c>
      <c r="G115">
        <f t="shared" si="4"/>
        <v>0</v>
      </c>
      <c r="H115">
        <v>0</v>
      </c>
      <c r="M115" s="277">
        <f>(M3200*10000)*TEA!$I$15*10^-6</f>
        <v>52.999252855199998</v>
      </c>
      <c r="N115" s="277">
        <f>(N3200*10000)*TEA!$J$15*10^-6</f>
        <v>52.999252855199998</v>
      </c>
      <c r="W115">
        <f t="shared" si="6"/>
        <v>1</v>
      </c>
      <c r="X115" s="251">
        <v>5061</v>
      </c>
      <c r="Y115" s="251">
        <v>0</v>
      </c>
      <c r="Z115" s="251">
        <f t="shared" si="5"/>
        <v>0</v>
      </c>
      <c r="AA115" s="226">
        <v>0</v>
      </c>
    </row>
    <row r="116" spans="1:27" x14ac:dyDescent="0.25">
      <c r="A116" s="251">
        <v>5063</v>
      </c>
      <c r="B116" s="251" t="s">
        <v>604</v>
      </c>
      <c r="C116" s="251" t="s">
        <v>630</v>
      </c>
      <c r="D116" s="251">
        <v>-91.578577899999999</v>
      </c>
      <c r="E116" s="251">
        <v>35.735419999999998</v>
      </c>
      <c r="F116">
        <v>2.95</v>
      </c>
      <c r="G116">
        <f t="shared" si="4"/>
        <v>2.95</v>
      </c>
      <c r="H116">
        <v>11.14</v>
      </c>
      <c r="M116" s="277">
        <f>(M3201*10000)*TEA!$I$15*10^-6</f>
        <v>50.213486361150004</v>
      </c>
      <c r="N116" s="277">
        <f>(N3201*10000)*TEA!$J$15*10^-6</f>
        <v>50.213486361150004</v>
      </c>
      <c r="W116">
        <f t="shared" si="6"/>
        <v>1</v>
      </c>
      <c r="X116" s="251">
        <v>5063</v>
      </c>
      <c r="Y116" s="251">
        <v>9935</v>
      </c>
      <c r="Z116" s="251">
        <f t="shared" si="5"/>
        <v>9935</v>
      </c>
      <c r="AA116" s="226">
        <v>1921</v>
      </c>
    </row>
    <row r="117" spans="1:27" x14ac:dyDescent="0.25">
      <c r="A117" s="251">
        <v>5065</v>
      </c>
      <c r="B117" s="251" t="s">
        <v>604</v>
      </c>
      <c r="C117" s="251" t="s">
        <v>631</v>
      </c>
      <c r="D117" s="251">
        <v>-91.924340400000006</v>
      </c>
      <c r="E117" s="251">
        <v>36.086219999999997</v>
      </c>
      <c r="F117">
        <v>2.58</v>
      </c>
      <c r="G117">
        <f t="shared" si="4"/>
        <v>2.58</v>
      </c>
      <c r="H117">
        <v>0</v>
      </c>
      <c r="M117" s="277">
        <f>(M3202*10000)*TEA!$I$15*10^-6</f>
        <v>49.4339777721</v>
      </c>
      <c r="N117" s="277">
        <f>(N3202*10000)*TEA!$J$15*10^-6</f>
        <v>49.4339777721</v>
      </c>
      <c r="W117">
        <f t="shared" si="6"/>
        <v>1</v>
      </c>
      <c r="X117" s="251">
        <v>5065</v>
      </c>
      <c r="Y117" s="251">
        <v>30</v>
      </c>
      <c r="Z117" s="251">
        <f t="shared" si="5"/>
        <v>30</v>
      </c>
      <c r="AA117" s="226">
        <v>0</v>
      </c>
    </row>
    <row r="118" spans="1:27" x14ac:dyDescent="0.25">
      <c r="A118" s="251">
        <v>5067</v>
      </c>
      <c r="B118" s="251" t="s">
        <v>604</v>
      </c>
      <c r="C118" s="251" t="s">
        <v>556</v>
      </c>
      <c r="D118" s="251">
        <v>-91.223163799999995</v>
      </c>
      <c r="E118" s="251">
        <v>35.59122</v>
      </c>
      <c r="F118">
        <v>2.82</v>
      </c>
      <c r="G118">
        <f t="shared" si="4"/>
        <v>2.82</v>
      </c>
      <c r="H118">
        <v>12.12</v>
      </c>
      <c r="M118" s="277">
        <f>(M3203*10000)*TEA!$I$15*10^-6</f>
        <v>50.607967918500002</v>
      </c>
      <c r="N118" s="277">
        <f>(N3203*10000)*TEA!$J$15*10^-6</f>
        <v>50.607967918500002</v>
      </c>
      <c r="W118">
        <f t="shared" si="6"/>
        <v>1</v>
      </c>
      <c r="X118" s="251">
        <v>5067</v>
      </c>
      <c r="Y118" s="251">
        <v>49649</v>
      </c>
      <c r="Z118" s="251">
        <f t="shared" si="5"/>
        <v>49649</v>
      </c>
      <c r="AA118" s="226">
        <v>4437</v>
      </c>
    </row>
    <row r="119" spans="1:27" x14ac:dyDescent="0.25">
      <c r="A119" s="251">
        <v>5069</v>
      </c>
      <c r="B119" s="251" t="s">
        <v>604</v>
      </c>
      <c r="C119" s="251" t="s">
        <v>557</v>
      </c>
      <c r="D119" s="251">
        <v>-91.931752399999993</v>
      </c>
      <c r="E119" s="251">
        <v>34.275869999999998</v>
      </c>
      <c r="F119">
        <v>3.56</v>
      </c>
      <c r="G119">
        <f t="shared" si="4"/>
        <v>3.56</v>
      </c>
      <c r="H119">
        <v>13.05</v>
      </c>
      <c r="M119" s="277">
        <f>(M3204*10000)*TEA!$I$15*10^-6</f>
        <v>52.953988807349994</v>
      </c>
      <c r="N119" s="277">
        <f>(N3204*10000)*TEA!$J$15*10^-6</f>
        <v>52.953988807349994</v>
      </c>
      <c r="W119">
        <f t="shared" si="6"/>
        <v>1</v>
      </c>
      <c r="X119" s="251">
        <v>5069</v>
      </c>
      <c r="Y119" s="251">
        <v>51415</v>
      </c>
      <c r="Z119" s="251">
        <f t="shared" si="5"/>
        <v>51415</v>
      </c>
      <c r="AA119" s="226">
        <v>17050</v>
      </c>
    </row>
    <row r="120" spans="1:27" x14ac:dyDescent="0.25">
      <c r="A120" s="251">
        <v>5071</v>
      </c>
      <c r="B120" s="251" t="s">
        <v>604</v>
      </c>
      <c r="C120" s="251" t="s">
        <v>632</v>
      </c>
      <c r="D120" s="251">
        <v>-93.471421800000002</v>
      </c>
      <c r="E120" s="251">
        <v>35.563229999999997</v>
      </c>
      <c r="F120">
        <v>2.12</v>
      </c>
      <c r="G120">
        <f t="shared" si="4"/>
        <v>2.12</v>
      </c>
      <c r="H120">
        <v>10.54</v>
      </c>
      <c r="M120" s="277">
        <f>(M3205*10000)*TEA!$I$15*10^-6</f>
        <v>50.311563058350004</v>
      </c>
      <c r="N120" s="277">
        <f>(N3205*10000)*TEA!$J$15*10^-6</f>
        <v>50.311563058350004</v>
      </c>
      <c r="W120">
        <f t="shared" si="6"/>
        <v>1</v>
      </c>
      <c r="X120" s="251">
        <v>5071</v>
      </c>
      <c r="Y120" s="251">
        <v>1185</v>
      </c>
      <c r="Z120" s="251">
        <f t="shared" si="5"/>
        <v>1185</v>
      </c>
      <c r="AA120" s="226">
        <v>622</v>
      </c>
    </row>
    <row r="121" spans="1:27" x14ac:dyDescent="0.25">
      <c r="A121" s="251">
        <v>5073</v>
      </c>
      <c r="B121" s="251" t="s">
        <v>604</v>
      </c>
      <c r="C121" s="251" t="s">
        <v>633</v>
      </c>
      <c r="D121" s="251">
        <v>-93.606661399999993</v>
      </c>
      <c r="E121" s="251">
        <v>33.2393</v>
      </c>
      <c r="F121">
        <v>3.33</v>
      </c>
      <c r="G121">
        <f t="shared" si="4"/>
        <v>3.33</v>
      </c>
      <c r="H121">
        <v>11.58</v>
      </c>
      <c r="M121" s="277">
        <f>(M3206*10000)*TEA!$I$15*10^-6</f>
        <v>54.347914401299995</v>
      </c>
      <c r="N121" s="277">
        <f>(N3206*10000)*TEA!$J$15*10^-6</f>
        <v>54.347914401299995</v>
      </c>
      <c r="W121">
        <f t="shared" si="6"/>
        <v>1</v>
      </c>
      <c r="X121" s="251">
        <v>5073</v>
      </c>
      <c r="Y121" s="251">
        <v>6211</v>
      </c>
      <c r="Z121" s="251">
        <f t="shared" si="5"/>
        <v>6211</v>
      </c>
      <c r="AA121" s="226">
        <v>4803</v>
      </c>
    </row>
    <row r="122" spans="1:27" x14ac:dyDescent="0.25">
      <c r="A122" s="251">
        <v>5075</v>
      </c>
      <c r="B122" s="251" t="s">
        <v>604</v>
      </c>
      <c r="C122" s="251" t="s">
        <v>560</v>
      </c>
      <c r="D122" s="251">
        <v>-91.117918700000004</v>
      </c>
      <c r="E122" s="251">
        <v>36.03754</v>
      </c>
      <c r="F122">
        <v>2.79</v>
      </c>
      <c r="G122">
        <f t="shared" si="4"/>
        <v>2.79</v>
      </c>
      <c r="H122">
        <v>11.94</v>
      </c>
      <c r="M122" s="277">
        <f>(M3207*10000)*TEA!$I$15*10^-6</f>
        <v>49.789872536850005</v>
      </c>
      <c r="N122" s="277">
        <f>(N3207*10000)*TEA!$J$15*10^-6</f>
        <v>49.789872536850005</v>
      </c>
      <c r="W122">
        <f t="shared" si="6"/>
        <v>1</v>
      </c>
      <c r="X122" s="251">
        <v>5075</v>
      </c>
      <c r="Y122" s="251">
        <v>28527</v>
      </c>
      <c r="Z122" s="251">
        <f t="shared" si="5"/>
        <v>28527</v>
      </c>
      <c r="AA122" s="226">
        <v>2805</v>
      </c>
    </row>
    <row r="123" spans="1:27" x14ac:dyDescent="0.25">
      <c r="A123" s="251">
        <v>5077</v>
      </c>
      <c r="B123" s="251" t="s">
        <v>604</v>
      </c>
      <c r="C123" s="251" t="s">
        <v>561</v>
      </c>
      <c r="D123" s="251">
        <v>-90.774018100000006</v>
      </c>
      <c r="E123" s="251">
        <v>34.78295</v>
      </c>
      <c r="F123">
        <v>3.25</v>
      </c>
      <c r="G123">
        <f t="shared" si="4"/>
        <v>3.25</v>
      </c>
      <c r="H123">
        <v>12.83</v>
      </c>
      <c r="M123" s="277">
        <f>(M3208*10000)*TEA!$I$15*10^-6</f>
        <v>52.226841180149989</v>
      </c>
      <c r="N123" s="277">
        <f>(N3208*10000)*TEA!$J$15*10^-6</f>
        <v>52.226841180149989</v>
      </c>
      <c r="W123">
        <f t="shared" si="6"/>
        <v>1</v>
      </c>
      <c r="X123" s="251">
        <v>5077</v>
      </c>
      <c r="Y123" s="251">
        <v>61085</v>
      </c>
      <c r="Z123" s="251">
        <f t="shared" si="5"/>
        <v>61085</v>
      </c>
      <c r="AA123" s="226">
        <v>12571</v>
      </c>
    </row>
    <row r="124" spans="1:27" x14ac:dyDescent="0.25">
      <c r="A124" s="251">
        <v>5079</v>
      </c>
      <c r="B124" s="251" t="s">
        <v>604</v>
      </c>
      <c r="C124" s="251" t="s">
        <v>634</v>
      </c>
      <c r="D124" s="251">
        <v>-91.726097800000005</v>
      </c>
      <c r="E124" s="251">
        <v>33.963439999999999</v>
      </c>
      <c r="F124">
        <v>3.86</v>
      </c>
      <c r="G124">
        <f t="shared" si="4"/>
        <v>3.86</v>
      </c>
      <c r="H124">
        <v>13.08</v>
      </c>
      <c r="M124" s="277">
        <f>(M3209*10000)*TEA!$I$15*10^-6</f>
        <v>53.523685826100007</v>
      </c>
      <c r="N124" s="277">
        <f>(N3209*10000)*TEA!$J$15*10^-6</f>
        <v>53.523685826100007</v>
      </c>
      <c r="W124">
        <f t="shared" si="6"/>
        <v>1</v>
      </c>
      <c r="X124" s="251">
        <v>5079</v>
      </c>
      <c r="Y124" s="251">
        <v>34612</v>
      </c>
      <c r="Z124" s="251">
        <f t="shared" si="5"/>
        <v>34612</v>
      </c>
      <c r="AA124" s="226">
        <v>8091</v>
      </c>
    </row>
    <row r="125" spans="1:27" x14ac:dyDescent="0.25">
      <c r="A125" s="251">
        <v>5081</v>
      </c>
      <c r="B125" s="251" t="s">
        <v>604</v>
      </c>
      <c r="C125" s="251" t="s">
        <v>635</v>
      </c>
      <c r="D125" s="251">
        <v>-94.243168900000001</v>
      </c>
      <c r="E125" s="251">
        <v>33.709429999999998</v>
      </c>
      <c r="F125">
        <v>2.68</v>
      </c>
      <c r="G125">
        <f t="shared" si="4"/>
        <v>2.68</v>
      </c>
      <c r="H125">
        <v>11.3</v>
      </c>
      <c r="M125" s="277">
        <f>(M3210*10000)*TEA!$I$15*10^-6</f>
        <v>53.582323076100003</v>
      </c>
      <c r="N125" s="277">
        <f>(N3210*10000)*TEA!$J$15*10^-6</f>
        <v>53.582323076100003</v>
      </c>
      <c r="W125">
        <f t="shared" si="6"/>
        <v>1</v>
      </c>
      <c r="X125" s="251">
        <v>5081</v>
      </c>
      <c r="Y125" s="251">
        <v>4139</v>
      </c>
      <c r="Z125" s="251">
        <f t="shared" si="5"/>
        <v>4139</v>
      </c>
      <c r="AA125" s="226">
        <v>3752</v>
      </c>
    </row>
    <row r="126" spans="1:27" x14ac:dyDescent="0.25">
      <c r="A126" s="251">
        <v>5083</v>
      </c>
      <c r="B126" s="251" t="s">
        <v>604</v>
      </c>
      <c r="C126" s="251" t="s">
        <v>636</v>
      </c>
      <c r="D126" s="251">
        <v>-93.724287000000004</v>
      </c>
      <c r="E126" s="251">
        <v>35.210630000000002</v>
      </c>
      <c r="F126">
        <v>3.35</v>
      </c>
      <c r="G126">
        <f t="shared" si="4"/>
        <v>3.35</v>
      </c>
      <c r="H126">
        <v>0</v>
      </c>
      <c r="M126" s="277">
        <f>(M3211*10000)*TEA!$I$15*10^-6</f>
        <v>51.070791437099992</v>
      </c>
      <c r="N126" s="277">
        <f>(N3211*10000)*TEA!$J$15*10^-6</f>
        <v>51.070791437099992</v>
      </c>
      <c r="W126">
        <f t="shared" si="6"/>
        <v>1</v>
      </c>
      <c r="X126" s="251">
        <v>5083</v>
      </c>
      <c r="Y126" s="251">
        <v>1650</v>
      </c>
      <c r="Z126" s="251">
        <f t="shared" si="5"/>
        <v>1650</v>
      </c>
      <c r="AA126" s="226">
        <v>0</v>
      </c>
    </row>
    <row r="127" spans="1:27" x14ac:dyDescent="0.25">
      <c r="A127" s="251">
        <v>5085</v>
      </c>
      <c r="B127" s="251" t="s">
        <v>604</v>
      </c>
      <c r="C127" s="251" t="s">
        <v>637</v>
      </c>
      <c r="D127" s="251">
        <v>-91.891133600000003</v>
      </c>
      <c r="E127" s="251">
        <v>34.756779999999999</v>
      </c>
      <c r="F127">
        <v>2.8</v>
      </c>
      <c r="G127">
        <f t="shared" si="4"/>
        <v>2.8</v>
      </c>
      <c r="H127">
        <v>13.09</v>
      </c>
      <c r="M127" s="277">
        <f>(M3212*10000)*TEA!$I$15*10^-6</f>
        <v>52.077970400399991</v>
      </c>
      <c r="N127" s="277">
        <f>(N3212*10000)*TEA!$J$15*10^-6</f>
        <v>52.077970400399991</v>
      </c>
      <c r="W127">
        <f t="shared" si="6"/>
        <v>1</v>
      </c>
      <c r="X127" s="251">
        <v>5085</v>
      </c>
      <c r="Y127" s="251">
        <v>47790</v>
      </c>
      <c r="Z127" s="251">
        <f t="shared" si="5"/>
        <v>47790</v>
      </c>
      <c r="AA127" s="226">
        <v>13758</v>
      </c>
    </row>
    <row r="128" spans="1:27" x14ac:dyDescent="0.25">
      <c r="A128" s="251">
        <v>5087</v>
      </c>
      <c r="B128" s="251" t="s">
        <v>604</v>
      </c>
      <c r="C128" s="251" t="s">
        <v>565</v>
      </c>
      <c r="D128" s="251">
        <v>-93.730861500000003</v>
      </c>
      <c r="E128" s="251">
        <v>36.003900000000002</v>
      </c>
      <c r="F128">
        <v>0</v>
      </c>
      <c r="G128">
        <f t="shared" si="4"/>
        <v>0</v>
      </c>
      <c r="H128">
        <v>0</v>
      </c>
      <c r="M128" s="277">
        <f>(M3213*10000)*TEA!$I$15*10^-6</f>
        <v>49.404187749599991</v>
      </c>
      <c r="N128" s="277">
        <f>(N3213*10000)*TEA!$J$15*10^-6</f>
        <v>49.404187749599991</v>
      </c>
      <c r="W128">
        <f t="shared" si="6"/>
        <v>1</v>
      </c>
      <c r="X128" s="251">
        <v>5087</v>
      </c>
      <c r="Y128" s="251">
        <v>0</v>
      </c>
      <c r="Z128" s="251">
        <f t="shared" si="5"/>
        <v>0</v>
      </c>
      <c r="AA128" s="226">
        <v>0</v>
      </c>
    </row>
    <row r="129" spans="1:27" x14ac:dyDescent="0.25">
      <c r="A129" s="251">
        <v>5089</v>
      </c>
      <c r="B129" s="251" t="s">
        <v>604</v>
      </c>
      <c r="C129" s="251" t="s">
        <v>567</v>
      </c>
      <c r="D129" s="251">
        <v>-92.681893900000006</v>
      </c>
      <c r="E129" s="251">
        <v>36.263660000000002</v>
      </c>
      <c r="F129">
        <v>0</v>
      </c>
      <c r="G129">
        <f t="shared" si="4"/>
        <v>0</v>
      </c>
      <c r="H129">
        <v>0</v>
      </c>
      <c r="M129" s="277">
        <f>(M3214*10000)*TEA!$I$15*10^-6</f>
        <v>48.83254518959999</v>
      </c>
      <c r="N129" s="277">
        <f>(N3214*10000)*TEA!$J$15*10^-6</f>
        <v>48.83254518959999</v>
      </c>
      <c r="W129">
        <f t="shared" si="6"/>
        <v>1</v>
      </c>
      <c r="X129" s="251">
        <v>5089</v>
      </c>
      <c r="Y129" s="251">
        <v>0</v>
      </c>
      <c r="Z129" s="251">
        <f t="shared" si="5"/>
        <v>0</v>
      </c>
      <c r="AA129" s="226">
        <v>0</v>
      </c>
    </row>
    <row r="130" spans="1:27" x14ac:dyDescent="0.25">
      <c r="A130" s="251">
        <v>5091</v>
      </c>
      <c r="B130" s="251" t="s">
        <v>604</v>
      </c>
      <c r="C130" s="251" t="s">
        <v>638</v>
      </c>
      <c r="D130" s="251">
        <v>-93.895720999999995</v>
      </c>
      <c r="E130" s="251">
        <v>33.318930000000002</v>
      </c>
      <c r="F130">
        <v>2.31</v>
      </c>
      <c r="G130">
        <f t="shared" si="4"/>
        <v>2.31</v>
      </c>
      <c r="H130">
        <v>8.8699999999999992</v>
      </c>
      <c r="M130" s="277">
        <f>(M3215*10000)*TEA!$I$15*10^-6</f>
        <v>54.205185520350007</v>
      </c>
      <c r="N130" s="277">
        <f>(N3215*10000)*TEA!$J$15*10^-6</f>
        <v>54.205185520350007</v>
      </c>
      <c r="W130">
        <f t="shared" si="6"/>
        <v>1</v>
      </c>
      <c r="X130" s="251">
        <v>5091</v>
      </c>
      <c r="Y130" s="251">
        <v>7728</v>
      </c>
      <c r="Z130" s="251">
        <f t="shared" si="5"/>
        <v>7728</v>
      </c>
      <c r="AA130" s="226">
        <v>4228</v>
      </c>
    </row>
    <row r="131" spans="1:27" x14ac:dyDescent="0.25">
      <c r="A131" s="251">
        <v>5093</v>
      </c>
      <c r="B131" s="251" t="s">
        <v>604</v>
      </c>
      <c r="C131" s="251" t="s">
        <v>639</v>
      </c>
      <c r="D131" s="251">
        <v>-90.055401700000004</v>
      </c>
      <c r="E131" s="251">
        <v>35.755710000000001</v>
      </c>
      <c r="F131">
        <v>3.81</v>
      </c>
      <c r="G131">
        <f t="shared" si="4"/>
        <v>3.81</v>
      </c>
      <c r="H131">
        <v>11.46</v>
      </c>
      <c r="M131" s="277">
        <f>(M3216*10000)*TEA!$I$15*10^-6</f>
        <v>50.6414867445</v>
      </c>
      <c r="N131" s="277">
        <f>(N3216*10000)*TEA!$J$15*10^-6</f>
        <v>50.6414867445</v>
      </c>
      <c r="W131">
        <f t="shared" si="6"/>
        <v>1</v>
      </c>
      <c r="X131" s="251">
        <v>5093</v>
      </c>
      <c r="Y131" s="251">
        <v>112672</v>
      </c>
      <c r="Z131" s="251">
        <f t="shared" si="5"/>
        <v>112672</v>
      </c>
      <c r="AA131" s="226">
        <v>7106</v>
      </c>
    </row>
    <row r="132" spans="1:27" x14ac:dyDescent="0.25">
      <c r="A132" s="251">
        <v>5095</v>
      </c>
      <c r="B132" s="251" t="s">
        <v>604</v>
      </c>
      <c r="C132" s="251" t="s">
        <v>570</v>
      </c>
      <c r="D132" s="251">
        <v>-91.208567400000007</v>
      </c>
      <c r="E132" s="251">
        <v>34.675780000000003</v>
      </c>
      <c r="F132">
        <v>3.19</v>
      </c>
      <c r="G132">
        <f t="shared" ref="G132:G195" si="7">F132</f>
        <v>3.19</v>
      </c>
      <c r="H132">
        <v>12.69</v>
      </c>
      <c r="M132" s="277">
        <f>(M3217*10000)*TEA!$I$15*10^-6</f>
        <v>52.325959977899998</v>
      </c>
      <c r="N132" s="277">
        <f>(N3217*10000)*TEA!$J$15*10^-6</f>
        <v>52.325959977899998</v>
      </c>
      <c r="W132">
        <f t="shared" si="6"/>
        <v>1</v>
      </c>
      <c r="X132" s="251">
        <v>5095</v>
      </c>
      <c r="Y132" s="251">
        <v>44623</v>
      </c>
      <c r="Z132" s="251">
        <f t="shared" ref="Z132:Z195" si="8">Y132</f>
        <v>44623</v>
      </c>
      <c r="AA132" s="226">
        <v>10765</v>
      </c>
    </row>
    <row r="133" spans="1:27" x14ac:dyDescent="0.25">
      <c r="A133" s="251">
        <v>5097</v>
      </c>
      <c r="B133" s="251" t="s">
        <v>604</v>
      </c>
      <c r="C133" s="251" t="s">
        <v>571</v>
      </c>
      <c r="D133" s="251">
        <v>-93.658318600000001</v>
      </c>
      <c r="E133" s="251">
        <v>34.547730000000001</v>
      </c>
      <c r="F133">
        <v>0</v>
      </c>
      <c r="G133">
        <f t="shared" si="7"/>
        <v>0</v>
      </c>
      <c r="H133">
        <v>0</v>
      </c>
      <c r="M133" s="277">
        <f>(M3218*10000)*TEA!$I$15*10^-6</f>
        <v>52.26408082710001</v>
      </c>
      <c r="N133" s="277">
        <f>(N3218*10000)*TEA!$J$15*10^-6</f>
        <v>52.26408082710001</v>
      </c>
      <c r="W133">
        <f t="shared" si="6"/>
        <v>1</v>
      </c>
      <c r="X133" s="251">
        <v>5097</v>
      </c>
      <c r="Y133" s="251">
        <v>0</v>
      </c>
      <c r="Z133" s="251">
        <f t="shared" si="8"/>
        <v>0</v>
      </c>
      <c r="AA133" s="226">
        <v>0</v>
      </c>
    </row>
    <row r="134" spans="1:27" x14ac:dyDescent="0.25">
      <c r="A134" s="251">
        <v>5099</v>
      </c>
      <c r="B134" s="251" t="s">
        <v>604</v>
      </c>
      <c r="C134" s="251" t="s">
        <v>640</v>
      </c>
      <c r="D134" s="251">
        <v>-93.307169400000006</v>
      </c>
      <c r="E134" s="251">
        <v>33.663719999999998</v>
      </c>
      <c r="F134">
        <v>0</v>
      </c>
      <c r="G134">
        <f t="shared" si="7"/>
        <v>0</v>
      </c>
      <c r="H134">
        <v>0</v>
      </c>
      <c r="M134" s="277">
        <f>(M3219*10000)*TEA!$I$15*10^-6</f>
        <v>53.727061654349995</v>
      </c>
      <c r="N134" s="277">
        <f>(N3219*10000)*TEA!$J$15*10^-6</f>
        <v>53.727061654349995</v>
      </c>
      <c r="W134">
        <f t="shared" si="6"/>
        <v>1</v>
      </c>
      <c r="X134" s="251">
        <v>5099</v>
      </c>
      <c r="Y134" s="251">
        <v>0</v>
      </c>
      <c r="Z134" s="251">
        <f t="shared" si="8"/>
        <v>0</v>
      </c>
      <c r="AA134" s="226">
        <v>0</v>
      </c>
    </row>
    <row r="135" spans="1:27" x14ac:dyDescent="0.25">
      <c r="A135" s="251">
        <v>5101</v>
      </c>
      <c r="B135" s="251" t="s">
        <v>604</v>
      </c>
      <c r="C135" s="251" t="s">
        <v>641</v>
      </c>
      <c r="D135" s="251">
        <v>-93.220412699999997</v>
      </c>
      <c r="E135" s="251">
        <v>35.911239999999999</v>
      </c>
      <c r="F135">
        <v>0</v>
      </c>
      <c r="G135">
        <f t="shared" si="7"/>
        <v>0</v>
      </c>
      <c r="H135">
        <v>0</v>
      </c>
      <c r="M135" s="277">
        <f>(M3220*10000)*TEA!$I$15*10^-6</f>
        <v>49.557692514599992</v>
      </c>
      <c r="N135" s="277">
        <f>(N3220*10000)*TEA!$J$15*10^-6</f>
        <v>49.557692514599992</v>
      </c>
      <c r="W135">
        <f t="shared" si="6"/>
        <v>1</v>
      </c>
      <c r="X135" s="251">
        <v>5101</v>
      </c>
      <c r="Y135" s="251">
        <v>0</v>
      </c>
      <c r="Z135" s="251">
        <f t="shared" si="8"/>
        <v>0</v>
      </c>
      <c r="AA135" s="226">
        <v>0</v>
      </c>
    </row>
    <row r="136" spans="1:27" x14ac:dyDescent="0.25">
      <c r="A136" s="251">
        <v>5103</v>
      </c>
      <c r="B136" s="251" t="s">
        <v>604</v>
      </c>
      <c r="C136" s="251" t="s">
        <v>642</v>
      </c>
      <c r="D136" s="251">
        <v>-92.887100000000004</v>
      </c>
      <c r="E136" s="251">
        <v>33.597589999999997</v>
      </c>
      <c r="F136">
        <v>0</v>
      </c>
      <c r="G136">
        <f t="shared" si="7"/>
        <v>0</v>
      </c>
      <c r="H136">
        <v>0</v>
      </c>
      <c r="M136" s="277">
        <f>(M3221*10000)*TEA!$I$15*10^-6</f>
        <v>53.925229509299996</v>
      </c>
      <c r="N136" s="277">
        <f>(N3221*10000)*TEA!$J$15*10^-6</f>
        <v>53.925229509299996</v>
      </c>
      <c r="W136">
        <f t="shared" si="6"/>
        <v>1</v>
      </c>
      <c r="X136" s="251">
        <v>5103</v>
      </c>
      <c r="Y136" s="251">
        <v>0</v>
      </c>
      <c r="Z136" s="251">
        <f t="shared" si="8"/>
        <v>0</v>
      </c>
      <c r="AA136" s="226">
        <v>0</v>
      </c>
    </row>
    <row r="137" spans="1:27" x14ac:dyDescent="0.25">
      <c r="A137" s="251">
        <v>5105</v>
      </c>
      <c r="B137" s="251" t="s">
        <v>604</v>
      </c>
      <c r="C137" s="251" t="s">
        <v>573</v>
      </c>
      <c r="D137" s="251">
        <v>-92.941516300000004</v>
      </c>
      <c r="E137" s="251">
        <v>34.942349999999998</v>
      </c>
      <c r="F137">
        <v>3.46</v>
      </c>
      <c r="G137">
        <f t="shared" si="7"/>
        <v>3.46</v>
      </c>
      <c r="H137">
        <v>0</v>
      </c>
      <c r="M137" s="277">
        <f>(M3222*10000)*TEA!$I$15*10^-6</f>
        <v>51.537660334649999</v>
      </c>
      <c r="N137" s="277">
        <f>(N3222*10000)*TEA!$J$15*10^-6</f>
        <v>51.537660334649999</v>
      </c>
      <c r="W137">
        <f t="shared" si="6"/>
        <v>1</v>
      </c>
      <c r="X137" s="251">
        <v>5105</v>
      </c>
      <c r="Y137" s="251">
        <v>881</v>
      </c>
      <c r="Z137" s="251">
        <f t="shared" si="8"/>
        <v>881</v>
      </c>
      <c r="AA137" s="226">
        <v>0</v>
      </c>
    </row>
    <row r="138" spans="1:27" x14ac:dyDescent="0.25">
      <c r="A138" s="251">
        <v>5107</v>
      </c>
      <c r="B138" s="251" t="s">
        <v>604</v>
      </c>
      <c r="C138" s="251" t="s">
        <v>643</v>
      </c>
      <c r="D138" s="251">
        <v>-90.850237899999996</v>
      </c>
      <c r="E138" s="251">
        <v>34.435929999999999</v>
      </c>
      <c r="F138">
        <v>3.55</v>
      </c>
      <c r="G138">
        <f t="shared" si="7"/>
        <v>3.55</v>
      </c>
      <c r="H138">
        <v>11.97</v>
      </c>
      <c r="M138" s="277">
        <f>(M3223*10000)*TEA!$I$15*10^-6</f>
        <v>52.801638884099994</v>
      </c>
      <c r="N138" s="277">
        <f>(N3223*10000)*TEA!$J$15*10^-6</f>
        <v>52.801638884099994</v>
      </c>
      <c r="W138">
        <f t="shared" si="6"/>
        <v>1</v>
      </c>
      <c r="X138" s="251">
        <v>5107</v>
      </c>
      <c r="Y138" s="251">
        <v>106592</v>
      </c>
      <c r="Z138" s="251">
        <f t="shared" si="8"/>
        <v>106592</v>
      </c>
      <c r="AA138" s="226">
        <v>14117</v>
      </c>
    </row>
    <row r="139" spans="1:27" x14ac:dyDescent="0.25">
      <c r="A139" s="251">
        <v>5109</v>
      </c>
      <c r="B139" s="251" t="s">
        <v>604</v>
      </c>
      <c r="C139" s="251" t="s">
        <v>575</v>
      </c>
      <c r="D139" s="251">
        <v>-93.658841699999996</v>
      </c>
      <c r="E139" s="251">
        <v>34.171309999999998</v>
      </c>
      <c r="F139">
        <v>0</v>
      </c>
      <c r="G139">
        <f t="shared" si="7"/>
        <v>0</v>
      </c>
      <c r="H139">
        <v>0</v>
      </c>
      <c r="M139" s="277">
        <f>(M3224*10000)*TEA!$I$15*10^-6</f>
        <v>52.892478726299998</v>
      </c>
      <c r="N139" s="277">
        <f>(N3224*10000)*TEA!$J$15*10^-6</f>
        <v>52.892478726299998</v>
      </c>
      <c r="W139">
        <f t="shared" si="6"/>
        <v>1</v>
      </c>
      <c r="X139" s="251">
        <v>5109</v>
      </c>
      <c r="Y139" s="251">
        <v>0</v>
      </c>
      <c r="Z139" s="251">
        <f t="shared" si="8"/>
        <v>0</v>
      </c>
      <c r="AA139" s="226">
        <v>0</v>
      </c>
    </row>
    <row r="140" spans="1:27" x14ac:dyDescent="0.25">
      <c r="A140" s="251">
        <v>5111</v>
      </c>
      <c r="B140" s="251" t="s">
        <v>604</v>
      </c>
      <c r="C140" s="251" t="s">
        <v>644</v>
      </c>
      <c r="D140" s="251">
        <v>-90.667373600000005</v>
      </c>
      <c r="E140" s="251">
        <v>35.567839999999997</v>
      </c>
      <c r="F140">
        <v>3.72</v>
      </c>
      <c r="G140">
        <f t="shared" si="7"/>
        <v>3.72</v>
      </c>
      <c r="H140">
        <v>13.67</v>
      </c>
      <c r="M140" s="277">
        <f>(M3225*10000)*TEA!$I$15*10^-6</f>
        <v>50.822127679049999</v>
      </c>
      <c r="N140" s="277">
        <f>(N3225*10000)*TEA!$J$15*10^-6</f>
        <v>50.822127679049999</v>
      </c>
      <c r="W140">
        <f t="shared" si="6"/>
        <v>1</v>
      </c>
      <c r="X140" s="251">
        <v>5111</v>
      </c>
      <c r="Y140" s="251">
        <v>64354</v>
      </c>
      <c r="Z140" s="251">
        <f t="shared" si="8"/>
        <v>64354</v>
      </c>
      <c r="AA140" s="226">
        <v>7461</v>
      </c>
    </row>
    <row r="141" spans="1:27" x14ac:dyDescent="0.25">
      <c r="A141" s="251">
        <v>5113</v>
      </c>
      <c r="B141" s="251" t="s">
        <v>604</v>
      </c>
      <c r="C141" s="251" t="s">
        <v>645</v>
      </c>
      <c r="D141" s="251">
        <v>-94.237852700000005</v>
      </c>
      <c r="E141" s="251">
        <v>34.497010000000003</v>
      </c>
      <c r="F141">
        <v>0</v>
      </c>
      <c r="G141">
        <f t="shared" si="7"/>
        <v>0</v>
      </c>
      <c r="H141">
        <v>0</v>
      </c>
      <c r="M141" s="277">
        <f>(M3226*10000)*TEA!$I$15*10^-6</f>
        <v>52.357815181350006</v>
      </c>
      <c r="N141" s="277">
        <f>(N3226*10000)*TEA!$J$15*10^-6</f>
        <v>52.357815181350006</v>
      </c>
      <c r="W141">
        <f t="shared" si="6"/>
        <v>1</v>
      </c>
      <c r="X141" s="251">
        <v>5113</v>
      </c>
      <c r="Y141" s="251">
        <v>0</v>
      </c>
      <c r="Z141" s="251">
        <f t="shared" si="8"/>
        <v>0</v>
      </c>
      <c r="AA141" s="226">
        <v>0</v>
      </c>
    </row>
    <row r="142" spans="1:27" x14ac:dyDescent="0.25">
      <c r="A142" s="251">
        <v>5115</v>
      </c>
      <c r="B142" s="251" t="s">
        <v>604</v>
      </c>
      <c r="C142" s="251" t="s">
        <v>646</v>
      </c>
      <c r="D142" s="251">
        <v>-93.033395999999996</v>
      </c>
      <c r="E142" s="251">
        <v>35.440820000000002</v>
      </c>
      <c r="F142">
        <v>2.89</v>
      </c>
      <c r="G142">
        <f t="shared" si="7"/>
        <v>2.89</v>
      </c>
      <c r="H142">
        <v>10.89</v>
      </c>
      <c r="M142" s="277">
        <f>(M3227*10000)*TEA!$I$15*10^-6</f>
        <v>50.565447962549996</v>
      </c>
      <c r="N142" s="277">
        <f>(N3227*10000)*TEA!$J$15*10^-6</f>
        <v>50.565447962549996</v>
      </c>
      <c r="W142">
        <f t="shared" si="6"/>
        <v>1</v>
      </c>
      <c r="X142" s="251">
        <v>5115</v>
      </c>
      <c r="Y142" s="251">
        <v>3698</v>
      </c>
      <c r="Z142" s="251">
        <f t="shared" si="8"/>
        <v>3698</v>
      </c>
      <c r="AA142" s="226">
        <v>480</v>
      </c>
    </row>
    <row r="143" spans="1:27" x14ac:dyDescent="0.25">
      <c r="A143" s="251">
        <v>5117</v>
      </c>
      <c r="B143" s="251" t="s">
        <v>604</v>
      </c>
      <c r="C143" s="251" t="s">
        <v>647</v>
      </c>
      <c r="D143" s="251">
        <v>-91.553850600000004</v>
      </c>
      <c r="E143" s="251">
        <v>34.831740000000003</v>
      </c>
      <c r="F143">
        <v>3.42</v>
      </c>
      <c r="G143">
        <f t="shared" si="7"/>
        <v>3.42</v>
      </c>
      <c r="H143">
        <v>13.51</v>
      </c>
      <c r="M143" s="277">
        <f>(M3228*10000)*TEA!$I$15*10^-6</f>
        <v>51.946153599599995</v>
      </c>
      <c r="N143" s="277">
        <f>(N3228*10000)*TEA!$J$15*10^-6</f>
        <v>51.946153599599995</v>
      </c>
      <c r="W143">
        <f t="shared" si="6"/>
        <v>1</v>
      </c>
      <c r="X143" s="251">
        <v>5117</v>
      </c>
      <c r="Y143" s="251">
        <v>43721</v>
      </c>
      <c r="Z143" s="251">
        <f t="shared" si="8"/>
        <v>43721</v>
      </c>
      <c r="AA143" s="226">
        <v>6202</v>
      </c>
    </row>
    <row r="144" spans="1:27" x14ac:dyDescent="0.25">
      <c r="A144" s="251">
        <v>5119</v>
      </c>
      <c r="B144" s="251" t="s">
        <v>604</v>
      </c>
      <c r="C144" s="251" t="s">
        <v>648</v>
      </c>
      <c r="D144" s="251">
        <v>-92.312722899999997</v>
      </c>
      <c r="E144" s="251">
        <v>34.771830000000001</v>
      </c>
      <c r="F144">
        <v>3.11</v>
      </c>
      <c r="G144">
        <f t="shared" si="7"/>
        <v>3.11</v>
      </c>
      <c r="H144">
        <v>12.74</v>
      </c>
      <c r="M144" s="277">
        <f>(M3229*10000)*TEA!$I$15*10^-6</f>
        <v>51.976246794749997</v>
      </c>
      <c r="N144" s="277">
        <f>(N3229*10000)*TEA!$J$15*10^-6</f>
        <v>51.976246794749997</v>
      </c>
      <c r="W144">
        <f t="shared" si="6"/>
        <v>1</v>
      </c>
      <c r="X144" s="251">
        <v>5119</v>
      </c>
      <c r="Y144" s="251">
        <v>8749</v>
      </c>
      <c r="Z144" s="251">
        <f t="shared" si="8"/>
        <v>8749</v>
      </c>
      <c r="AA144" s="226">
        <v>1554</v>
      </c>
    </row>
    <row r="145" spans="1:27" x14ac:dyDescent="0.25">
      <c r="A145" s="251">
        <v>5121</v>
      </c>
      <c r="B145" s="251" t="s">
        <v>604</v>
      </c>
      <c r="C145" s="251" t="s">
        <v>576</v>
      </c>
      <c r="D145" s="251">
        <v>-91.040746900000002</v>
      </c>
      <c r="E145" s="251">
        <v>36.34581</v>
      </c>
      <c r="F145">
        <v>3.25</v>
      </c>
      <c r="G145">
        <f t="shared" si="7"/>
        <v>3.25</v>
      </c>
      <c r="H145">
        <v>12.7</v>
      </c>
      <c r="M145" s="277">
        <f>(M3230*10000)*TEA!$I$15*10^-6</f>
        <v>49.249762100550001</v>
      </c>
      <c r="N145" s="277">
        <f>(N3230*10000)*TEA!$J$15*10^-6</f>
        <v>49.249762100550001</v>
      </c>
      <c r="W145">
        <f t="shared" si="6"/>
        <v>1</v>
      </c>
      <c r="X145" s="251">
        <v>5121</v>
      </c>
      <c r="Y145" s="251">
        <v>12481</v>
      </c>
      <c r="Z145" s="251">
        <f t="shared" si="8"/>
        <v>12481</v>
      </c>
      <c r="AA145" s="226">
        <v>1765</v>
      </c>
    </row>
    <row r="146" spans="1:27" x14ac:dyDescent="0.25">
      <c r="A146" s="251">
        <v>5123</v>
      </c>
      <c r="B146" s="251" t="s">
        <v>604</v>
      </c>
      <c r="C146" s="251" t="s">
        <v>649</v>
      </c>
      <c r="D146" s="251">
        <v>-90.760629800000004</v>
      </c>
      <c r="E146" s="251">
        <v>35.01549</v>
      </c>
      <c r="F146">
        <v>3.32</v>
      </c>
      <c r="G146">
        <f t="shared" si="7"/>
        <v>3.32</v>
      </c>
      <c r="H146">
        <v>12.74</v>
      </c>
      <c r="M146" s="277">
        <f>(M3231*10000)*TEA!$I$15*10^-6</f>
        <v>51.813403004699992</v>
      </c>
      <c r="N146" s="277">
        <f>(N3231*10000)*TEA!$J$15*10^-6</f>
        <v>51.813403004699992</v>
      </c>
      <c r="W146">
        <f t="shared" si="6"/>
        <v>1</v>
      </c>
      <c r="X146" s="251">
        <v>5123</v>
      </c>
      <c r="Y146" s="251">
        <v>58687</v>
      </c>
      <c r="Z146" s="251">
        <f t="shared" si="8"/>
        <v>58687</v>
      </c>
      <c r="AA146" s="226">
        <v>6442</v>
      </c>
    </row>
    <row r="147" spans="1:27" x14ac:dyDescent="0.25">
      <c r="A147" s="251">
        <v>5125</v>
      </c>
      <c r="B147" s="251" t="s">
        <v>604</v>
      </c>
      <c r="C147" s="251" t="s">
        <v>650</v>
      </c>
      <c r="D147" s="251">
        <v>-92.672308000000001</v>
      </c>
      <c r="E147" s="251">
        <v>34.650080000000003</v>
      </c>
      <c r="F147">
        <v>0</v>
      </c>
      <c r="G147">
        <f t="shared" si="7"/>
        <v>0</v>
      </c>
      <c r="H147">
        <v>0</v>
      </c>
      <c r="M147" s="277">
        <f>(M3232*10000)*TEA!$I$15*10^-6</f>
        <v>52.158162900600004</v>
      </c>
      <c r="N147" s="277">
        <f>(N3232*10000)*TEA!$J$15*10^-6</f>
        <v>52.158162900600004</v>
      </c>
      <c r="W147">
        <f t="shared" si="6"/>
        <v>1</v>
      </c>
      <c r="X147" s="251">
        <v>5125</v>
      </c>
      <c r="Y147" s="251">
        <v>0</v>
      </c>
      <c r="Z147" s="251">
        <f t="shared" si="8"/>
        <v>0</v>
      </c>
      <c r="AA147" s="226">
        <v>0</v>
      </c>
    </row>
    <row r="148" spans="1:27" x14ac:dyDescent="0.25">
      <c r="A148" s="251">
        <v>5127</v>
      </c>
      <c r="B148" s="251" t="s">
        <v>604</v>
      </c>
      <c r="C148" s="251" t="s">
        <v>651</v>
      </c>
      <c r="D148" s="251">
        <v>-94.074585900000002</v>
      </c>
      <c r="E148" s="251">
        <v>34.866540000000001</v>
      </c>
      <c r="F148">
        <v>0</v>
      </c>
      <c r="G148">
        <f t="shared" si="7"/>
        <v>0</v>
      </c>
      <c r="H148">
        <v>0</v>
      </c>
      <c r="M148" s="277">
        <f>(M3233*10000)*TEA!$I$15*10^-6</f>
        <v>51.744245542199998</v>
      </c>
      <c r="N148" s="277">
        <f>(N3233*10000)*TEA!$J$15*10^-6</f>
        <v>51.744245542199998</v>
      </c>
      <c r="W148">
        <f t="shared" si="6"/>
        <v>1</v>
      </c>
      <c r="X148" s="251">
        <v>5127</v>
      </c>
      <c r="Y148" s="251">
        <v>0</v>
      </c>
      <c r="Z148" s="251">
        <f t="shared" si="8"/>
        <v>0</v>
      </c>
      <c r="AA148" s="226">
        <v>0</v>
      </c>
    </row>
    <row r="149" spans="1:27" x14ac:dyDescent="0.25">
      <c r="A149" s="251">
        <v>5129</v>
      </c>
      <c r="B149" s="251" t="s">
        <v>604</v>
      </c>
      <c r="C149" s="251" t="s">
        <v>652</v>
      </c>
      <c r="D149" s="251">
        <v>-92.698778899999994</v>
      </c>
      <c r="E149" s="251">
        <v>35.904420000000002</v>
      </c>
      <c r="F149">
        <v>0</v>
      </c>
      <c r="G149">
        <f t="shared" si="7"/>
        <v>0</v>
      </c>
      <c r="H149">
        <v>0</v>
      </c>
      <c r="M149" s="277">
        <f>(M3234*10000)*TEA!$I$15*10^-6</f>
        <v>49.611597754949997</v>
      </c>
      <c r="N149" s="277">
        <f>(N3234*10000)*TEA!$J$15*10^-6</f>
        <v>49.611597754949997</v>
      </c>
      <c r="W149">
        <f t="shared" si="6"/>
        <v>1</v>
      </c>
      <c r="X149" s="251">
        <v>5129</v>
      </c>
      <c r="Y149" s="251">
        <v>0</v>
      </c>
      <c r="Z149" s="251">
        <f t="shared" si="8"/>
        <v>0</v>
      </c>
      <c r="AA149" s="226">
        <v>0</v>
      </c>
    </row>
    <row r="150" spans="1:27" x14ac:dyDescent="0.25">
      <c r="A150" s="251">
        <v>5131</v>
      </c>
      <c r="B150" s="251" t="s">
        <v>604</v>
      </c>
      <c r="C150" s="251" t="s">
        <v>653</v>
      </c>
      <c r="D150" s="251">
        <v>-94.280393099999998</v>
      </c>
      <c r="E150" s="251">
        <v>35.203830000000004</v>
      </c>
      <c r="F150">
        <v>2.1800000000000002</v>
      </c>
      <c r="G150">
        <f t="shared" si="7"/>
        <v>2.1800000000000002</v>
      </c>
      <c r="H150">
        <v>0</v>
      </c>
      <c r="M150" s="277">
        <f>(M3235*10000)*TEA!$I$15*10^-6</f>
        <v>51.169209577199993</v>
      </c>
      <c r="N150" s="277">
        <f>(N3235*10000)*TEA!$J$15*10^-6</f>
        <v>51.169209577199993</v>
      </c>
      <c r="W150">
        <f t="shared" si="6"/>
        <v>1</v>
      </c>
      <c r="X150" s="251">
        <v>5131</v>
      </c>
      <c r="Y150" s="251">
        <v>620</v>
      </c>
      <c r="Z150" s="251">
        <f t="shared" si="8"/>
        <v>620</v>
      </c>
      <c r="AA150" s="226">
        <v>0</v>
      </c>
    </row>
    <row r="151" spans="1:27" x14ac:dyDescent="0.25">
      <c r="A151" s="251">
        <v>5133</v>
      </c>
      <c r="B151" s="251" t="s">
        <v>604</v>
      </c>
      <c r="C151" s="251" t="s">
        <v>654</v>
      </c>
      <c r="D151" s="251">
        <v>-94.252707400000006</v>
      </c>
      <c r="E151" s="251">
        <v>34.000889999999998</v>
      </c>
      <c r="F151">
        <v>0</v>
      </c>
      <c r="G151">
        <f t="shared" si="7"/>
        <v>0</v>
      </c>
      <c r="H151">
        <v>0</v>
      </c>
      <c r="M151" s="277">
        <f>(M3236*10000)*TEA!$I$15*10^-6</f>
        <v>53.150347875599991</v>
      </c>
      <c r="N151" s="277">
        <f>(N3236*10000)*TEA!$J$15*10^-6</f>
        <v>53.150347875599991</v>
      </c>
      <c r="W151">
        <f t="shared" si="6"/>
        <v>1</v>
      </c>
      <c r="X151" s="251">
        <v>5133</v>
      </c>
      <c r="Y151" s="251">
        <v>0</v>
      </c>
      <c r="Z151" s="251">
        <f t="shared" si="8"/>
        <v>0</v>
      </c>
      <c r="AA151" s="226">
        <v>0</v>
      </c>
    </row>
    <row r="152" spans="1:27" x14ac:dyDescent="0.25">
      <c r="A152" s="251">
        <v>5135</v>
      </c>
      <c r="B152" s="251" t="s">
        <v>604</v>
      </c>
      <c r="C152" s="251" t="s">
        <v>655</v>
      </c>
      <c r="D152" s="251">
        <v>-91.493873399999998</v>
      </c>
      <c r="E152" s="251">
        <v>36.153089999999999</v>
      </c>
      <c r="F152">
        <v>0</v>
      </c>
      <c r="G152">
        <f t="shared" si="7"/>
        <v>0</v>
      </c>
      <c r="H152">
        <v>0</v>
      </c>
      <c r="M152" s="277">
        <f>(M3237*10000)*TEA!$I$15*10^-6</f>
        <v>49.441064666849996</v>
      </c>
      <c r="N152" s="277">
        <f>(N3237*10000)*TEA!$J$15*10^-6</f>
        <v>49.441064666849996</v>
      </c>
      <c r="W152">
        <f t="shared" si="6"/>
        <v>1</v>
      </c>
      <c r="X152" s="251">
        <v>5135</v>
      </c>
      <c r="Y152" s="251">
        <v>0</v>
      </c>
      <c r="Z152" s="251">
        <f t="shared" si="8"/>
        <v>0</v>
      </c>
      <c r="AA152" s="226">
        <v>0</v>
      </c>
    </row>
    <row r="153" spans="1:27" x14ac:dyDescent="0.25">
      <c r="A153" s="251">
        <v>5137</v>
      </c>
      <c r="B153" s="251" t="s">
        <v>604</v>
      </c>
      <c r="C153" s="251" t="s">
        <v>656</v>
      </c>
      <c r="D153" s="251">
        <v>-92.160951299999994</v>
      </c>
      <c r="E153" s="251">
        <v>35.85322</v>
      </c>
      <c r="F153">
        <v>0</v>
      </c>
      <c r="G153">
        <f t="shared" si="7"/>
        <v>0</v>
      </c>
      <c r="H153">
        <v>0</v>
      </c>
      <c r="M153" s="277">
        <f>(M3238*10000)*TEA!$I$15*10^-6</f>
        <v>49.837621522950002</v>
      </c>
      <c r="N153" s="277">
        <f>(N3238*10000)*TEA!$J$15*10^-6</f>
        <v>49.837621522950002</v>
      </c>
      <c r="W153">
        <f t="shared" si="6"/>
        <v>1</v>
      </c>
      <c r="X153" s="251">
        <v>5137</v>
      </c>
      <c r="Y153" s="251">
        <v>0</v>
      </c>
      <c r="Z153" s="251">
        <f t="shared" si="8"/>
        <v>0</v>
      </c>
      <c r="AA153" s="226">
        <v>0</v>
      </c>
    </row>
    <row r="154" spans="1:27" x14ac:dyDescent="0.25">
      <c r="A154" s="251">
        <v>5139</v>
      </c>
      <c r="B154" s="251" t="s">
        <v>604</v>
      </c>
      <c r="C154" s="251" t="s">
        <v>657</v>
      </c>
      <c r="D154" s="251">
        <v>-92.601133700000005</v>
      </c>
      <c r="E154" s="251">
        <v>33.1708</v>
      </c>
      <c r="F154">
        <v>0</v>
      </c>
      <c r="G154">
        <f t="shared" si="7"/>
        <v>0</v>
      </c>
      <c r="H154">
        <v>0</v>
      </c>
      <c r="M154" s="277">
        <f>(M3239*10000)*TEA!$I$15*10^-6</f>
        <v>54.781412659199987</v>
      </c>
      <c r="N154" s="277">
        <f>(N3239*10000)*TEA!$J$15*10^-6</f>
        <v>54.781412659199987</v>
      </c>
      <c r="W154">
        <f t="shared" ref="W154:W217" si="9">IF(X154=A154,1,0)</f>
        <v>1</v>
      </c>
      <c r="X154" s="251">
        <v>5139</v>
      </c>
      <c r="Y154" s="251">
        <v>0</v>
      </c>
      <c r="Z154" s="251">
        <f t="shared" si="8"/>
        <v>0</v>
      </c>
      <c r="AA154" s="226">
        <v>0</v>
      </c>
    </row>
    <row r="155" spans="1:27" x14ac:dyDescent="0.25">
      <c r="A155" s="251">
        <v>5141</v>
      </c>
      <c r="B155" s="251" t="s">
        <v>604</v>
      </c>
      <c r="C155" s="251" t="s">
        <v>658</v>
      </c>
      <c r="D155" s="251">
        <v>-92.526273399999994</v>
      </c>
      <c r="E155" s="251">
        <v>35.573650000000001</v>
      </c>
      <c r="F155">
        <v>0</v>
      </c>
      <c r="G155">
        <f t="shared" si="7"/>
        <v>0</v>
      </c>
      <c r="H155">
        <v>0</v>
      </c>
      <c r="M155" s="277">
        <f>(M3240*10000)*TEA!$I$15*10^-6</f>
        <v>50.333797318049996</v>
      </c>
      <c r="N155" s="277">
        <f>(N3240*10000)*TEA!$J$15*10^-6</f>
        <v>50.333797318049996</v>
      </c>
      <c r="W155">
        <f t="shared" si="9"/>
        <v>1</v>
      </c>
      <c r="X155" s="251">
        <v>5141</v>
      </c>
      <c r="Y155" s="251">
        <v>0</v>
      </c>
      <c r="Z155" s="251">
        <f t="shared" si="8"/>
        <v>0</v>
      </c>
      <c r="AA155" s="226">
        <v>0</v>
      </c>
    </row>
    <row r="156" spans="1:27" x14ac:dyDescent="0.25">
      <c r="A156" s="251">
        <v>5143</v>
      </c>
      <c r="B156" s="251" t="s">
        <v>604</v>
      </c>
      <c r="C156" s="251" t="s">
        <v>585</v>
      </c>
      <c r="D156" s="251">
        <v>-94.221688799999995</v>
      </c>
      <c r="E156" s="251">
        <v>35.976089999999999</v>
      </c>
      <c r="F156">
        <v>0</v>
      </c>
      <c r="G156">
        <f t="shared" si="7"/>
        <v>0</v>
      </c>
      <c r="H156">
        <v>0</v>
      </c>
      <c r="M156" s="277">
        <f>(M3241*10000)*TEA!$I$15*10^-6</f>
        <v>49.581233908649999</v>
      </c>
      <c r="N156" s="277">
        <f>(N3241*10000)*TEA!$J$15*10^-6</f>
        <v>49.581233908649999</v>
      </c>
      <c r="W156">
        <f t="shared" si="9"/>
        <v>1</v>
      </c>
      <c r="X156" s="251">
        <v>5143</v>
      </c>
      <c r="Y156" s="251">
        <v>0</v>
      </c>
      <c r="Z156" s="251">
        <f t="shared" si="8"/>
        <v>0</v>
      </c>
      <c r="AA156" s="226">
        <v>0</v>
      </c>
    </row>
    <row r="157" spans="1:27" x14ac:dyDescent="0.25">
      <c r="A157" s="251">
        <v>5145</v>
      </c>
      <c r="B157" s="251" t="s">
        <v>604</v>
      </c>
      <c r="C157" s="251" t="s">
        <v>659</v>
      </c>
      <c r="D157" s="251">
        <v>-91.745618199999996</v>
      </c>
      <c r="E157" s="251">
        <v>35.25271</v>
      </c>
      <c r="F157">
        <v>2.86</v>
      </c>
      <c r="G157">
        <f t="shared" si="7"/>
        <v>2.86</v>
      </c>
      <c r="H157">
        <v>14.14</v>
      </c>
      <c r="M157" s="277">
        <f>(M3242*10000)*TEA!$I$15*10^-6</f>
        <v>51.117787862549996</v>
      </c>
      <c r="N157" s="277">
        <f>(N3242*10000)*TEA!$J$15*10^-6</f>
        <v>51.117787862549996</v>
      </c>
      <c r="W157">
        <f t="shared" si="9"/>
        <v>1</v>
      </c>
      <c r="X157" s="251">
        <v>5145</v>
      </c>
      <c r="Y157" s="251">
        <v>14053</v>
      </c>
      <c r="Z157" s="251">
        <f t="shared" si="8"/>
        <v>14053</v>
      </c>
      <c r="AA157" s="226">
        <v>1842</v>
      </c>
    </row>
    <row r="158" spans="1:27" x14ac:dyDescent="0.25">
      <c r="A158" s="251">
        <v>5147</v>
      </c>
      <c r="B158" s="251" t="s">
        <v>604</v>
      </c>
      <c r="C158" s="251" t="s">
        <v>660</v>
      </c>
      <c r="D158" s="251">
        <v>-91.246392799999995</v>
      </c>
      <c r="E158" s="251">
        <v>35.181849999999997</v>
      </c>
      <c r="F158">
        <v>2.99</v>
      </c>
      <c r="G158">
        <f t="shared" si="7"/>
        <v>2.99</v>
      </c>
      <c r="H158">
        <v>12.32</v>
      </c>
      <c r="M158" s="277">
        <f>(M3243*10000)*TEA!$I$15*10^-6</f>
        <v>51.387501539249996</v>
      </c>
      <c r="N158" s="277">
        <f>(N3243*10000)*TEA!$J$15*10^-6</f>
        <v>51.387501539249996</v>
      </c>
      <c r="W158">
        <f t="shared" si="9"/>
        <v>1</v>
      </c>
      <c r="X158" s="251">
        <v>5147</v>
      </c>
      <c r="Y158" s="251">
        <v>53263</v>
      </c>
      <c r="Z158" s="251">
        <f t="shared" si="8"/>
        <v>53263</v>
      </c>
      <c r="AA158" s="226">
        <v>7073</v>
      </c>
    </row>
    <row r="159" spans="1:27" x14ac:dyDescent="0.25">
      <c r="A159" s="251">
        <v>5149</v>
      </c>
      <c r="B159" s="251" t="s">
        <v>604</v>
      </c>
      <c r="C159" s="251" t="s">
        <v>661</v>
      </c>
      <c r="D159" s="251">
        <v>-93.413702700000002</v>
      </c>
      <c r="E159" s="251">
        <v>35.004559999999998</v>
      </c>
      <c r="F159">
        <v>2.86</v>
      </c>
      <c r="G159">
        <f t="shared" si="7"/>
        <v>2.86</v>
      </c>
      <c r="H159">
        <v>10.68</v>
      </c>
      <c r="M159" s="277">
        <f>(M3244*10000)*TEA!$I$15*10^-6</f>
        <v>51.438619391399996</v>
      </c>
      <c r="N159" s="277">
        <f>(N3244*10000)*TEA!$J$15*10^-6</f>
        <v>51.438619391399996</v>
      </c>
      <c r="W159">
        <f t="shared" si="9"/>
        <v>1</v>
      </c>
      <c r="X159" s="251">
        <v>5149</v>
      </c>
      <c r="Y159" s="251">
        <v>2112</v>
      </c>
      <c r="Z159" s="251">
        <f t="shared" si="8"/>
        <v>2112</v>
      </c>
      <c r="AA159" s="226">
        <v>766</v>
      </c>
    </row>
    <row r="160" spans="1:27" x14ac:dyDescent="0.25">
      <c r="A160" s="251">
        <v>6001</v>
      </c>
      <c r="B160" s="251" t="s">
        <v>662</v>
      </c>
      <c r="C160" s="251" t="s">
        <v>663</v>
      </c>
      <c r="D160" s="251">
        <v>-121.84949400000001</v>
      </c>
      <c r="E160" s="251">
        <v>37.646540000000002</v>
      </c>
      <c r="F160">
        <v>0</v>
      </c>
      <c r="G160">
        <f t="shared" si="7"/>
        <v>0</v>
      </c>
      <c r="H160">
        <v>0</v>
      </c>
      <c r="M160" s="277">
        <f>(M3245*10000)*TEA!$I$15*10^-6</f>
        <v>56.148349777200004</v>
      </c>
      <c r="N160" s="277">
        <f>(N3245*10000)*TEA!$J$15*10^-6</f>
        <v>56.148349777200004</v>
      </c>
      <c r="W160">
        <f t="shared" si="9"/>
        <v>1</v>
      </c>
      <c r="X160" s="251">
        <v>6001</v>
      </c>
      <c r="Y160" s="251">
        <v>0</v>
      </c>
      <c r="Z160" s="251">
        <f t="shared" si="8"/>
        <v>0</v>
      </c>
      <c r="AA160" s="226">
        <v>0</v>
      </c>
    </row>
    <row r="161" spans="1:27" x14ac:dyDescent="0.25">
      <c r="A161" s="251">
        <v>6003</v>
      </c>
      <c r="B161" s="251" t="s">
        <v>662</v>
      </c>
      <c r="C161" s="251" t="s">
        <v>664</v>
      </c>
      <c r="D161" s="251">
        <v>-119.81766500000001</v>
      </c>
      <c r="E161" s="251">
        <v>38.595410000000001</v>
      </c>
      <c r="F161">
        <v>0</v>
      </c>
      <c r="G161">
        <f t="shared" si="7"/>
        <v>0</v>
      </c>
      <c r="H161">
        <v>0</v>
      </c>
      <c r="M161" s="277">
        <f>(M3246*10000)*TEA!$I$15*10^-6</f>
        <v>48.097798996049988</v>
      </c>
      <c r="N161" s="277">
        <f>(N3246*10000)*TEA!$J$15*10^-6</f>
        <v>48.097798996049988</v>
      </c>
      <c r="W161">
        <f t="shared" si="9"/>
        <v>1</v>
      </c>
      <c r="X161" s="251">
        <v>6003</v>
      </c>
      <c r="Y161" s="251">
        <v>0</v>
      </c>
      <c r="Z161" s="251">
        <f t="shared" si="8"/>
        <v>0</v>
      </c>
      <c r="AA161" s="226">
        <v>0</v>
      </c>
    </row>
    <row r="162" spans="1:27" x14ac:dyDescent="0.25">
      <c r="A162" s="251">
        <v>6005</v>
      </c>
      <c r="B162" s="251" t="s">
        <v>662</v>
      </c>
      <c r="C162" s="251" t="s">
        <v>665</v>
      </c>
      <c r="D162" s="251">
        <v>-120.64086399999999</v>
      </c>
      <c r="E162" s="251">
        <v>38.452570000000001</v>
      </c>
      <c r="F162">
        <v>0</v>
      </c>
      <c r="G162">
        <f t="shared" si="7"/>
        <v>0</v>
      </c>
      <c r="H162">
        <v>0</v>
      </c>
      <c r="M162" s="277">
        <f>(M3247*10000)*TEA!$I$15*10^-6</f>
        <v>52.397419699799997</v>
      </c>
      <c r="N162" s="277">
        <f>(N3247*10000)*TEA!$J$15*10^-6</f>
        <v>52.397419699799997</v>
      </c>
      <c r="W162">
        <f t="shared" si="9"/>
        <v>1</v>
      </c>
      <c r="X162" s="251">
        <v>6005</v>
      </c>
      <c r="Y162" s="251">
        <v>0</v>
      </c>
      <c r="Z162" s="251">
        <f t="shared" si="8"/>
        <v>0</v>
      </c>
      <c r="AA162" s="226">
        <v>0</v>
      </c>
    </row>
    <row r="163" spans="1:27" x14ac:dyDescent="0.25">
      <c r="A163" s="251">
        <v>6007</v>
      </c>
      <c r="B163" s="251" t="s">
        <v>662</v>
      </c>
      <c r="C163" s="251" t="s">
        <v>666</v>
      </c>
      <c r="D163" s="251">
        <v>-121.60077099999999</v>
      </c>
      <c r="E163" s="251">
        <v>39.667230000000004</v>
      </c>
      <c r="F163">
        <v>0</v>
      </c>
      <c r="G163">
        <f t="shared" si="7"/>
        <v>0</v>
      </c>
      <c r="H163">
        <v>11.51</v>
      </c>
      <c r="M163" s="277">
        <f>(M3248*10000)*TEA!$I$15*10^-6</f>
        <v>45.623129754600001</v>
      </c>
      <c r="N163" s="277">
        <f>(N3248*10000)*TEA!$J$15*10^-6</f>
        <v>45.623129754600001</v>
      </c>
      <c r="W163">
        <f t="shared" si="9"/>
        <v>1</v>
      </c>
      <c r="X163" s="251">
        <v>6007</v>
      </c>
      <c r="Y163" s="251">
        <v>0</v>
      </c>
      <c r="Z163" s="251">
        <f t="shared" si="8"/>
        <v>0</v>
      </c>
      <c r="AA163" s="226">
        <v>708</v>
      </c>
    </row>
    <row r="164" spans="1:27" x14ac:dyDescent="0.25">
      <c r="A164" s="251">
        <v>6009</v>
      </c>
      <c r="B164" s="251" t="s">
        <v>662</v>
      </c>
      <c r="C164" s="251" t="s">
        <v>667</v>
      </c>
      <c r="D164" s="251">
        <v>-120.553017</v>
      </c>
      <c r="E164" s="251">
        <v>38.209209999999999</v>
      </c>
      <c r="F164">
        <v>0</v>
      </c>
      <c r="G164">
        <f t="shared" si="7"/>
        <v>0</v>
      </c>
      <c r="H164">
        <v>0</v>
      </c>
      <c r="M164" s="277">
        <f>(M3249*10000)*TEA!$I$15*10^-6</f>
        <v>53.139311983799992</v>
      </c>
      <c r="N164" s="277">
        <f>(N3249*10000)*TEA!$J$15*10^-6</f>
        <v>53.139311983799992</v>
      </c>
      <c r="W164">
        <f t="shared" si="9"/>
        <v>1</v>
      </c>
      <c r="X164" s="251">
        <v>6009</v>
      </c>
      <c r="Y164" s="251">
        <v>0</v>
      </c>
      <c r="Z164" s="251">
        <f t="shared" si="8"/>
        <v>0</v>
      </c>
      <c r="AA164" s="226">
        <v>0</v>
      </c>
    </row>
    <row r="165" spans="1:27" x14ac:dyDescent="0.25">
      <c r="A165" s="251">
        <v>6011</v>
      </c>
      <c r="B165" s="251" t="s">
        <v>662</v>
      </c>
      <c r="C165" s="251" t="s">
        <v>668</v>
      </c>
      <c r="D165" s="251">
        <v>-122.241495</v>
      </c>
      <c r="E165" s="251">
        <v>39.182699999999997</v>
      </c>
      <c r="F165">
        <v>0</v>
      </c>
      <c r="G165">
        <f t="shared" si="7"/>
        <v>0</v>
      </c>
      <c r="H165">
        <v>10.220000000000001</v>
      </c>
      <c r="M165" s="277">
        <f>(M3250*10000)*TEA!$I$15*10^-6</f>
        <v>48.564791968049995</v>
      </c>
      <c r="N165" s="277">
        <f>(N3250*10000)*TEA!$J$15*10^-6</f>
        <v>48.564791968049995</v>
      </c>
      <c r="W165">
        <f t="shared" si="9"/>
        <v>1</v>
      </c>
      <c r="X165" s="251">
        <v>6011</v>
      </c>
      <c r="Y165" s="251">
        <v>0</v>
      </c>
      <c r="Z165" s="251">
        <f t="shared" si="8"/>
        <v>0</v>
      </c>
      <c r="AA165" s="226">
        <v>1400</v>
      </c>
    </row>
    <row r="166" spans="1:27" x14ac:dyDescent="0.25">
      <c r="A166" s="251">
        <v>6013</v>
      </c>
      <c r="B166" s="251" t="s">
        <v>662</v>
      </c>
      <c r="C166" s="251" t="s">
        <v>669</v>
      </c>
      <c r="D166" s="251">
        <v>-121.916679</v>
      </c>
      <c r="E166" s="251">
        <v>37.918610000000001</v>
      </c>
      <c r="F166">
        <v>0</v>
      </c>
      <c r="G166">
        <f t="shared" si="7"/>
        <v>0</v>
      </c>
      <c r="H166">
        <v>0</v>
      </c>
      <c r="M166" s="277">
        <f>(M3251*10000)*TEA!$I$15*10^-6</f>
        <v>55.581584423850003</v>
      </c>
      <c r="N166" s="277">
        <f>(N3251*10000)*TEA!$J$15*10^-6</f>
        <v>55.581584423850003</v>
      </c>
      <c r="W166">
        <f t="shared" si="9"/>
        <v>1</v>
      </c>
      <c r="X166" s="251">
        <v>6013</v>
      </c>
      <c r="Y166" s="251">
        <v>0</v>
      </c>
      <c r="Z166" s="251">
        <f t="shared" si="8"/>
        <v>0</v>
      </c>
      <c r="AA166" s="226">
        <v>0</v>
      </c>
    </row>
    <row r="167" spans="1:27" x14ac:dyDescent="0.25">
      <c r="A167" s="251">
        <v>6015</v>
      </c>
      <c r="B167" s="251" t="s">
        <v>662</v>
      </c>
      <c r="C167" s="251" t="s">
        <v>670</v>
      </c>
      <c r="D167" s="251">
        <v>-123.903649</v>
      </c>
      <c r="E167" s="251">
        <v>41.760269999999998</v>
      </c>
      <c r="F167">
        <v>0</v>
      </c>
      <c r="G167">
        <f t="shared" si="7"/>
        <v>0</v>
      </c>
      <c r="H167">
        <v>0</v>
      </c>
      <c r="M167" s="277">
        <f>(M3252*10000)*TEA!$I$15*10^-6</f>
        <v>35.030823954749991</v>
      </c>
      <c r="N167" s="277">
        <f>(N3252*10000)*TEA!$J$15*10^-6</f>
        <v>35.030823954749991</v>
      </c>
      <c r="W167">
        <f t="shared" si="9"/>
        <v>1</v>
      </c>
      <c r="X167" s="251">
        <v>6015</v>
      </c>
      <c r="Y167" s="251">
        <v>0</v>
      </c>
      <c r="Z167" s="251">
        <f t="shared" si="8"/>
        <v>0</v>
      </c>
      <c r="AA167" s="226">
        <v>0</v>
      </c>
    </row>
    <row r="168" spans="1:27" x14ac:dyDescent="0.25">
      <c r="A168" s="251">
        <v>6017</v>
      </c>
      <c r="B168" s="251" t="s">
        <v>662</v>
      </c>
      <c r="C168" s="251" t="s">
        <v>671</v>
      </c>
      <c r="D168" s="251">
        <v>-120.52854499999999</v>
      </c>
      <c r="E168" s="251">
        <v>38.780760000000001</v>
      </c>
      <c r="F168">
        <v>0</v>
      </c>
      <c r="G168">
        <f t="shared" si="7"/>
        <v>0</v>
      </c>
      <c r="H168">
        <v>0</v>
      </c>
      <c r="M168" s="277">
        <f>(M3253*10000)*TEA!$I$15*10^-6</f>
        <v>49.9743080406</v>
      </c>
      <c r="N168" s="277">
        <f>(N3253*10000)*TEA!$J$15*10^-6</f>
        <v>49.9743080406</v>
      </c>
      <c r="W168">
        <f t="shared" si="9"/>
        <v>1</v>
      </c>
      <c r="X168" s="251">
        <v>6017</v>
      </c>
      <c r="Y168" s="251">
        <v>0</v>
      </c>
      <c r="Z168" s="251">
        <f t="shared" si="8"/>
        <v>0</v>
      </c>
      <c r="AA168" s="226">
        <v>0</v>
      </c>
    </row>
    <row r="169" spans="1:27" x14ac:dyDescent="0.25">
      <c r="A169" s="251">
        <v>6019</v>
      </c>
      <c r="B169" s="251" t="s">
        <v>662</v>
      </c>
      <c r="C169" s="251" t="s">
        <v>672</v>
      </c>
      <c r="D169" s="251">
        <v>-119.641036</v>
      </c>
      <c r="E169" s="251">
        <v>36.753680000000003</v>
      </c>
      <c r="F169">
        <v>0</v>
      </c>
      <c r="G169">
        <f t="shared" si="7"/>
        <v>0</v>
      </c>
      <c r="H169">
        <v>10.75</v>
      </c>
      <c r="M169" s="277">
        <f>(M3254*10000)*TEA!$I$15*10^-6</f>
        <v>54.605113279199998</v>
      </c>
      <c r="N169" s="277">
        <f>(N3254*10000)*TEA!$J$15*10^-6</f>
        <v>54.605113279199998</v>
      </c>
      <c r="W169">
        <f t="shared" si="9"/>
        <v>1</v>
      </c>
      <c r="X169" s="251">
        <v>6019</v>
      </c>
      <c r="Y169" s="251">
        <v>0</v>
      </c>
      <c r="Z169" s="251">
        <f t="shared" si="8"/>
        <v>0</v>
      </c>
      <c r="AA169" s="226">
        <v>552</v>
      </c>
    </row>
    <row r="170" spans="1:27" x14ac:dyDescent="0.25">
      <c r="A170" s="251">
        <v>6021</v>
      </c>
      <c r="B170" s="251" t="s">
        <v>662</v>
      </c>
      <c r="C170" s="251" t="s">
        <v>673</v>
      </c>
      <c r="D170" s="251">
        <v>-122.391279</v>
      </c>
      <c r="E170" s="251">
        <v>39.605119999999999</v>
      </c>
      <c r="F170">
        <v>0</v>
      </c>
      <c r="G170">
        <f t="shared" si="7"/>
        <v>0</v>
      </c>
      <c r="H170">
        <v>12.74</v>
      </c>
      <c r="M170" s="277">
        <f>(M3255*10000)*TEA!$I$15*10^-6</f>
        <v>45.693557592300003</v>
      </c>
      <c r="N170" s="277">
        <f>(N3255*10000)*TEA!$J$15*10^-6</f>
        <v>45.693557592300003</v>
      </c>
      <c r="W170">
        <f t="shared" si="9"/>
        <v>1</v>
      </c>
      <c r="X170" s="251">
        <v>6021</v>
      </c>
      <c r="Y170" s="251">
        <v>0</v>
      </c>
      <c r="Z170" s="251">
        <f t="shared" si="8"/>
        <v>0</v>
      </c>
      <c r="AA170" s="226">
        <v>1482</v>
      </c>
    </row>
    <row r="171" spans="1:27" x14ac:dyDescent="0.25">
      <c r="A171" s="251">
        <v>6023</v>
      </c>
      <c r="B171" s="251" t="s">
        <v>662</v>
      </c>
      <c r="C171" s="251" t="s">
        <v>674</v>
      </c>
      <c r="D171" s="251">
        <v>-123.875444</v>
      </c>
      <c r="E171" s="251">
        <v>40.707450000000001</v>
      </c>
      <c r="F171">
        <v>0</v>
      </c>
      <c r="G171">
        <f t="shared" si="7"/>
        <v>0</v>
      </c>
      <c r="H171">
        <v>0</v>
      </c>
      <c r="M171" s="277">
        <f>(M3256*10000)*TEA!$I$15*10^-6</f>
        <v>39.456948004649995</v>
      </c>
      <c r="N171" s="277">
        <f>(N3256*10000)*TEA!$J$15*10^-6</f>
        <v>39.456948004649995</v>
      </c>
      <c r="W171">
        <f t="shared" si="9"/>
        <v>1</v>
      </c>
      <c r="X171" s="251">
        <v>6023</v>
      </c>
      <c r="Y171" s="251">
        <v>0</v>
      </c>
      <c r="Z171" s="251">
        <f t="shared" si="8"/>
        <v>0</v>
      </c>
      <c r="AA171" s="226">
        <v>0</v>
      </c>
    </row>
    <row r="172" spans="1:27" x14ac:dyDescent="0.25">
      <c r="A172" s="251">
        <v>6025</v>
      </c>
      <c r="B172" s="251" t="s">
        <v>662</v>
      </c>
      <c r="C172" s="251" t="s">
        <v>675</v>
      </c>
      <c r="D172" s="251">
        <v>-115.375141</v>
      </c>
      <c r="E172" s="251">
        <v>33.044719999999998</v>
      </c>
      <c r="F172">
        <v>0</v>
      </c>
      <c r="G172">
        <f t="shared" si="7"/>
        <v>0</v>
      </c>
      <c r="H172">
        <v>10.33</v>
      </c>
      <c r="M172" s="277">
        <f>(M3257*10000)*TEA!$I$15*10^-6</f>
        <v>58.004633766599994</v>
      </c>
      <c r="N172" s="277">
        <f>(N3257*10000)*TEA!$J$15*10^-6</f>
        <v>58.004633766599994</v>
      </c>
      <c r="W172">
        <f t="shared" si="9"/>
        <v>1</v>
      </c>
      <c r="X172" s="251">
        <v>6025</v>
      </c>
      <c r="Y172" s="251">
        <v>0</v>
      </c>
      <c r="Z172" s="251">
        <f t="shared" si="8"/>
        <v>0</v>
      </c>
      <c r="AA172" s="226">
        <v>400</v>
      </c>
    </row>
    <row r="173" spans="1:27" x14ac:dyDescent="0.25">
      <c r="A173" s="251">
        <v>6027</v>
      </c>
      <c r="B173" s="251" t="s">
        <v>662</v>
      </c>
      <c r="C173" s="251" t="s">
        <v>676</v>
      </c>
      <c r="D173" s="251">
        <v>-117.418497</v>
      </c>
      <c r="E173" s="251">
        <v>36.516350000000003</v>
      </c>
      <c r="F173">
        <v>0</v>
      </c>
      <c r="G173">
        <f t="shared" si="7"/>
        <v>0</v>
      </c>
      <c r="H173">
        <v>0</v>
      </c>
      <c r="M173" s="277">
        <f>(M3258*10000)*TEA!$I$15*10^-6</f>
        <v>49.496288177699995</v>
      </c>
      <c r="N173" s="277">
        <f>(N3258*10000)*TEA!$J$15*10^-6</f>
        <v>49.496288177699995</v>
      </c>
      <c r="W173">
        <f t="shared" si="9"/>
        <v>1</v>
      </c>
      <c r="X173" s="251">
        <v>6027</v>
      </c>
      <c r="Y173" s="251">
        <v>0</v>
      </c>
      <c r="Z173" s="251">
        <f t="shared" si="8"/>
        <v>0</v>
      </c>
      <c r="AA173" s="226">
        <v>0</v>
      </c>
    </row>
    <row r="174" spans="1:27" x14ac:dyDescent="0.25">
      <c r="A174" s="251">
        <v>6029</v>
      </c>
      <c r="B174" s="251" t="s">
        <v>662</v>
      </c>
      <c r="C174" s="251" t="s">
        <v>677</v>
      </c>
      <c r="D174" s="251">
        <v>-118.728692</v>
      </c>
      <c r="E174" s="251">
        <v>35.341630000000002</v>
      </c>
      <c r="F174">
        <v>0</v>
      </c>
      <c r="G174">
        <f t="shared" si="7"/>
        <v>0</v>
      </c>
      <c r="H174">
        <v>10.94</v>
      </c>
      <c r="M174" s="277">
        <f>(M3259*10000)*TEA!$I$15*10^-6</f>
        <v>57.070298134349997</v>
      </c>
      <c r="N174" s="277">
        <f>(N3259*10000)*TEA!$J$15*10^-6</f>
        <v>57.070298134349997</v>
      </c>
      <c r="W174">
        <f t="shared" si="9"/>
        <v>1</v>
      </c>
      <c r="X174" s="251">
        <v>6029</v>
      </c>
      <c r="Y174" s="251">
        <v>0</v>
      </c>
      <c r="Z174" s="251">
        <f t="shared" si="8"/>
        <v>0</v>
      </c>
      <c r="AA174" s="226">
        <v>111</v>
      </c>
    </row>
    <row r="175" spans="1:27" x14ac:dyDescent="0.25">
      <c r="A175" s="251">
        <v>6031</v>
      </c>
      <c r="B175" s="251" t="s">
        <v>662</v>
      </c>
      <c r="C175" s="251" t="s">
        <v>678</v>
      </c>
      <c r="D175" s="251">
        <v>-119.805537</v>
      </c>
      <c r="E175" s="251">
        <v>36.06644</v>
      </c>
      <c r="F175">
        <v>0</v>
      </c>
      <c r="G175">
        <f t="shared" si="7"/>
        <v>0</v>
      </c>
      <c r="H175">
        <v>13.28</v>
      </c>
      <c r="M175" s="277">
        <f>(M3260*10000)*TEA!$I$15*10^-6</f>
        <v>56.943029580299999</v>
      </c>
      <c r="N175" s="277">
        <f>(N3260*10000)*TEA!$J$15*10^-6</f>
        <v>56.943029580299999</v>
      </c>
      <c r="W175">
        <f t="shared" si="9"/>
        <v>1</v>
      </c>
      <c r="X175" s="251">
        <v>6031</v>
      </c>
      <c r="Y175" s="251">
        <v>0</v>
      </c>
      <c r="Z175" s="251">
        <f t="shared" si="8"/>
        <v>0</v>
      </c>
      <c r="AA175" s="226">
        <v>545</v>
      </c>
    </row>
    <row r="176" spans="1:27" x14ac:dyDescent="0.25">
      <c r="A176" s="251">
        <v>6033</v>
      </c>
      <c r="B176" s="251" t="s">
        <v>662</v>
      </c>
      <c r="C176" s="251" t="s">
        <v>679</v>
      </c>
      <c r="D176" s="251">
        <v>-122.76257099999999</v>
      </c>
      <c r="E176" s="251">
        <v>39.109079999999999</v>
      </c>
      <c r="F176">
        <v>0</v>
      </c>
      <c r="G176">
        <f t="shared" si="7"/>
        <v>0</v>
      </c>
      <c r="H176">
        <v>0</v>
      </c>
      <c r="M176" s="277">
        <f>(M3261*10000)*TEA!$I$15*10^-6</f>
        <v>48.236601349349996</v>
      </c>
      <c r="N176" s="277">
        <f>(N3261*10000)*TEA!$J$15*10^-6</f>
        <v>48.236601349349996</v>
      </c>
      <c r="W176">
        <f t="shared" si="9"/>
        <v>1</v>
      </c>
      <c r="X176" s="251">
        <v>6033</v>
      </c>
      <c r="Y176" s="251">
        <v>0</v>
      </c>
      <c r="Z176" s="251">
        <f t="shared" si="8"/>
        <v>0</v>
      </c>
      <c r="AA176" s="226">
        <v>0</v>
      </c>
    </row>
    <row r="177" spans="1:27" x14ac:dyDescent="0.25">
      <c r="A177" s="251">
        <v>6035</v>
      </c>
      <c r="B177" s="251" t="s">
        <v>662</v>
      </c>
      <c r="C177" s="251" t="s">
        <v>680</v>
      </c>
      <c r="D177" s="251">
        <v>-120.600691</v>
      </c>
      <c r="E177" s="251">
        <v>40.687469999999998</v>
      </c>
      <c r="F177">
        <v>0</v>
      </c>
      <c r="G177">
        <f t="shared" si="7"/>
        <v>0</v>
      </c>
      <c r="H177">
        <v>0</v>
      </c>
      <c r="M177" s="277">
        <f>(M3262*10000)*TEA!$I$15*10^-6</f>
        <v>38.703333296700002</v>
      </c>
      <c r="N177" s="277">
        <f>(N3262*10000)*TEA!$J$15*10^-6</f>
        <v>38.703333296700002</v>
      </c>
      <c r="W177">
        <f t="shared" si="9"/>
        <v>1</v>
      </c>
      <c r="X177" s="251">
        <v>6035</v>
      </c>
      <c r="Y177" s="251">
        <v>0</v>
      </c>
      <c r="Z177" s="251">
        <f t="shared" si="8"/>
        <v>0</v>
      </c>
      <c r="AA177" s="226">
        <v>0</v>
      </c>
    </row>
    <row r="178" spans="1:27" x14ac:dyDescent="0.25">
      <c r="A178" s="251">
        <v>6037</v>
      </c>
      <c r="B178" s="251" t="s">
        <v>662</v>
      </c>
      <c r="C178" s="251" t="s">
        <v>681</v>
      </c>
      <c r="D178" s="251">
        <v>-118.21274200000001</v>
      </c>
      <c r="E178" s="251">
        <v>34.369959999999999</v>
      </c>
      <c r="F178">
        <v>0</v>
      </c>
      <c r="G178">
        <f t="shared" si="7"/>
        <v>0</v>
      </c>
      <c r="H178">
        <v>0</v>
      </c>
      <c r="M178" s="277">
        <f>(M3263*10000)*TEA!$I$15*10^-6</f>
        <v>60.347589651900002</v>
      </c>
      <c r="N178" s="277">
        <f>(N3263*10000)*TEA!$J$15*10^-6</f>
        <v>60.347589651900002</v>
      </c>
      <c r="W178">
        <f t="shared" si="9"/>
        <v>1</v>
      </c>
      <c r="X178" s="251">
        <v>6037</v>
      </c>
      <c r="Y178" s="251">
        <v>0</v>
      </c>
      <c r="Z178" s="251">
        <f t="shared" si="8"/>
        <v>0</v>
      </c>
      <c r="AA178" s="226">
        <v>0</v>
      </c>
    </row>
    <row r="179" spans="1:27" x14ac:dyDescent="0.25">
      <c r="A179" s="251">
        <v>6039</v>
      </c>
      <c r="B179" s="251" t="s">
        <v>662</v>
      </c>
      <c r="C179" s="251" t="s">
        <v>682</v>
      </c>
      <c r="D179" s="251">
        <v>-119.762413</v>
      </c>
      <c r="E179" s="251">
        <v>37.213569999999997</v>
      </c>
      <c r="F179">
        <v>0</v>
      </c>
      <c r="G179">
        <f t="shared" si="7"/>
        <v>0</v>
      </c>
      <c r="H179">
        <v>14.23</v>
      </c>
      <c r="M179" s="277">
        <f>(M3264*10000)*TEA!$I$15*10^-6</f>
        <v>53.759274659999996</v>
      </c>
      <c r="N179" s="277">
        <f>(N3264*10000)*TEA!$J$15*10^-6</f>
        <v>53.759274659999996</v>
      </c>
      <c r="W179">
        <f t="shared" si="9"/>
        <v>1</v>
      </c>
      <c r="X179" s="251">
        <v>6039</v>
      </c>
      <c r="Y179" s="251">
        <v>0</v>
      </c>
      <c r="Z179" s="251">
        <f t="shared" si="8"/>
        <v>0</v>
      </c>
      <c r="AA179" s="226">
        <v>252</v>
      </c>
    </row>
    <row r="180" spans="1:27" x14ac:dyDescent="0.25">
      <c r="A180" s="251">
        <v>6041</v>
      </c>
      <c r="B180" s="251" t="s">
        <v>662</v>
      </c>
      <c r="C180" s="251" t="s">
        <v>683</v>
      </c>
      <c r="D180" s="251">
        <v>-122.69533199999999</v>
      </c>
      <c r="E180" s="251">
        <v>38.07105</v>
      </c>
      <c r="F180">
        <v>0</v>
      </c>
      <c r="G180">
        <f t="shared" si="7"/>
        <v>0</v>
      </c>
      <c r="H180">
        <v>0</v>
      </c>
      <c r="M180" s="277">
        <f>(M3265*10000)*TEA!$I$15*10^-6</f>
        <v>53.127626844599995</v>
      </c>
      <c r="N180" s="277">
        <f>(N3265*10000)*TEA!$J$15*10^-6</f>
        <v>53.127626844599995</v>
      </c>
      <c r="W180">
        <f t="shared" si="9"/>
        <v>1</v>
      </c>
      <c r="X180" s="251">
        <v>6041</v>
      </c>
      <c r="Y180" s="251">
        <v>0</v>
      </c>
      <c r="Z180" s="251">
        <f t="shared" si="8"/>
        <v>0</v>
      </c>
      <c r="AA180" s="226">
        <v>0</v>
      </c>
    </row>
    <row r="181" spans="1:27" x14ac:dyDescent="0.25">
      <c r="A181" s="251">
        <v>6043</v>
      </c>
      <c r="B181" s="251" t="s">
        <v>662</v>
      </c>
      <c r="C181" s="251" t="s">
        <v>684</v>
      </c>
      <c r="D181" s="251">
        <v>-119.898357</v>
      </c>
      <c r="E181" s="251">
        <v>37.580559999999998</v>
      </c>
      <c r="F181">
        <v>0</v>
      </c>
      <c r="G181">
        <f t="shared" si="7"/>
        <v>0</v>
      </c>
      <c r="H181">
        <v>0</v>
      </c>
      <c r="M181" s="277">
        <f>(M3266*10000)*TEA!$I$15*10^-6</f>
        <v>53.0236791954</v>
      </c>
      <c r="N181" s="277">
        <f>(N3266*10000)*TEA!$J$15*10^-6</f>
        <v>53.0236791954</v>
      </c>
      <c r="W181">
        <f t="shared" si="9"/>
        <v>1</v>
      </c>
      <c r="X181" s="251">
        <v>6043</v>
      </c>
      <c r="Y181" s="251">
        <v>0</v>
      </c>
      <c r="Z181" s="251">
        <f t="shared" si="8"/>
        <v>0</v>
      </c>
      <c r="AA181" s="226">
        <v>0</v>
      </c>
    </row>
    <row r="182" spans="1:27" x14ac:dyDescent="0.25">
      <c r="A182" s="251">
        <v>6045</v>
      </c>
      <c r="B182" s="251" t="s">
        <v>662</v>
      </c>
      <c r="C182" s="251" t="s">
        <v>685</v>
      </c>
      <c r="D182" s="251">
        <v>-123.384896</v>
      </c>
      <c r="E182" s="251">
        <v>39.456400000000002</v>
      </c>
      <c r="F182">
        <v>0</v>
      </c>
      <c r="G182">
        <f t="shared" si="7"/>
        <v>0</v>
      </c>
      <c r="H182">
        <v>0</v>
      </c>
      <c r="M182" s="277">
        <f>(M3267*10000)*TEA!$I$15*10^-6</f>
        <v>45.673903502999998</v>
      </c>
      <c r="N182" s="277">
        <f>(N3267*10000)*TEA!$J$15*10^-6</f>
        <v>45.673903502999998</v>
      </c>
      <c r="W182">
        <f t="shared" si="9"/>
        <v>1</v>
      </c>
      <c r="X182" s="251">
        <v>6045</v>
      </c>
      <c r="Y182" s="251">
        <v>0</v>
      </c>
      <c r="Z182" s="251">
        <f t="shared" si="8"/>
        <v>0</v>
      </c>
      <c r="AA182" s="226">
        <v>0</v>
      </c>
    </row>
    <row r="183" spans="1:27" x14ac:dyDescent="0.25">
      <c r="A183" s="251">
        <v>6047</v>
      </c>
      <c r="B183" s="251" t="s">
        <v>662</v>
      </c>
      <c r="C183" s="251" t="s">
        <v>686</v>
      </c>
      <c r="D183" s="251">
        <v>-120.721091</v>
      </c>
      <c r="E183" s="251">
        <v>37.185229999999997</v>
      </c>
      <c r="F183">
        <v>0</v>
      </c>
      <c r="G183">
        <f t="shared" si="7"/>
        <v>0</v>
      </c>
      <c r="H183">
        <v>11.86</v>
      </c>
      <c r="M183" s="277">
        <f>(M3268*10000)*TEA!$I$15*10^-6</f>
        <v>56.122372884150003</v>
      </c>
      <c r="N183" s="277">
        <f>(N3268*10000)*TEA!$J$15*10^-6</f>
        <v>56.122372884150003</v>
      </c>
      <c r="W183">
        <f t="shared" si="9"/>
        <v>1</v>
      </c>
      <c r="X183" s="251">
        <v>6047</v>
      </c>
      <c r="Y183" s="251">
        <v>0</v>
      </c>
      <c r="Z183" s="251">
        <f t="shared" si="8"/>
        <v>0</v>
      </c>
      <c r="AA183" s="226">
        <v>2222</v>
      </c>
    </row>
    <row r="184" spans="1:27" x14ac:dyDescent="0.25">
      <c r="A184" s="251">
        <v>6049</v>
      </c>
      <c r="B184" s="251" t="s">
        <v>662</v>
      </c>
      <c r="C184" s="251" t="s">
        <v>687</v>
      </c>
      <c r="D184" s="251">
        <v>-120.738326</v>
      </c>
      <c r="E184" s="251">
        <v>41.608469999999997</v>
      </c>
      <c r="F184">
        <v>0</v>
      </c>
      <c r="G184">
        <f t="shared" si="7"/>
        <v>0</v>
      </c>
      <c r="H184">
        <v>0</v>
      </c>
      <c r="M184" s="277">
        <f>(M3269*10000)*TEA!$I$15*10^-6</f>
        <v>34.541517028950004</v>
      </c>
      <c r="N184" s="277">
        <f>(N3269*10000)*TEA!$J$15*10^-6</f>
        <v>34.541517028950004</v>
      </c>
      <c r="W184">
        <f t="shared" si="9"/>
        <v>1</v>
      </c>
      <c r="X184" s="251">
        <v>6049</v>
      </c>
      <c r="Y184" s="251">
        <v>0</v>
      </c>
      <c r="Z184" s="251">
        <f t="shared" si="8"/>
        <v>0</v>
      </c>
      <c r="AA184" s="226">
        <v>0</v>
      </c>
    </row>
    <row r="185" spans="1:27" x14ac:dyDescent="0.25">
      <c r="A185" s="251">
        <v>6051</v>
      </c>
      <c r="B185" s="251" t="s">
        <v>662</v>
      </c>
      <c r="C185" s="251" t="s">
        <v>688</v>
      </c>
      <c r="D185" s="251">
        <v>-118.88735</v>
      </c>
      <c r="E185" s="251">
        <v>37.938769999999998</v>
      </c>
      <c r="F185">
        <v>0</v>
      </c>
      <c r="G185">
        <f t="shared" si="7"/>
        <v>0</v>
      </c>
      <c r="H185">
        <v>0</v>
      </c>
      <c r="M185" s="277">
        <f>(M3270*10000)*TEA!$I$15*10^-6</f>
        <v>47.708871946650007</v>
      </c>
      <c r="N185" s="277">
        <f>(N3270*10000)*TEA!$J$15*10^-6</f>
        <v>47.708871946650007</v>
      </c>
      <c r="W185">
        <f t="shared" si="9"/>
        <v>1</v>
      </c>
      <c r="X185" s="251">
        <v>6051</v>
      </c>
      <c r="Y185" s="251">
        <v>0</v>
      </c>
      <c r="Z185" s="251">
        <f t="shared" si="8"/>
        <v>0</v>
      </c>
      <c r="AA185" s="226">
        <v>0</v>
      </c>
    </row>
    <row r="186" spans="1:27" x14ac:dyDescent="0.25">
      <c r="A186" s="251">
        <v>6053</v>
      </c>
      <c r="B186" s="251" t="s">
        <v>662</v>
      </c>
      <c r="C186" s="251" t="s">
        <v>689</v>
      </c>
      <c r="D186" s="251">
        <v>-121.21236500000001</v>
      </c>
      <c r="E186" s="251">
        <v>36.208849999999998</v>
      </c>
      <c r="F186">
        <v>0</v>
      </c>
      <c r="G186">
        <f t="shared" si="7"/>
        <v>0</v>
      </c>
      <c r="H186">
        <v>11</v>
      </c>
      <c r="M186" s="277">
        <f>(M3271*10000)*TEA!$I$15*10^-6</f>
        <v>57.316806735299991</v>
      </c>
      <c r="N186" s="277">
        <f>(N3271*10000)*TEA!$J$15*10^-6</f>
        <v>57.316806735299991</v>
      </c>
      <c r="W186">
        <f t="shared" si="9"/>
        <v>1</v>
      </c>
      <c r="X186" s="251">
        <v>6053</v>
      </c>
      <c r="Y186" s="251">
        <v>0</v>
      </c>
      <c r="Z186" s="251">
        <f t="shared" si="8"/>
        <v>0</v>
      </c>
      <c r="AA186" s="226">
        <v>138</v>
      </c>
    </row>
    <row r="187" spans="1:27" x14ac:dyDescent="0.25">
      <c r="A187" s="251">
        <v>6055</v>
      </c>
      <c r="B187" s="251" t="s">
        <v>662</v>
      </c>
      <c r="C187" s="251" t="s">
        <v>690</v>
      </c>
      <c r="D187" s="251">
        <v>-122.33823099999999</v>
      </c>
      <c r="E187" s="251">
        <v>38.509129999999999</v>
      </c>
      <c r="F187">
        <v>0</v>
      </c>
      <c r="G187">
        <f t="shared" si="7"/>
        <v>0</v>
      </c>
      <c r="H187">
        <v>0</v>
      </c>
      <c r="M187" s="277">
        <f>(M3272*10000)*TEA!$I$15*10^-6</f>
        <v>52.301671279200001</v>
      </c>
      <c r="N187" s="277">
        <f>(N3272*10000)*TEA!$J$15*10^-6</f>
        <v>52.301671279200001</v>
      </c>
      <c r="W187">
        <f t="shared" si="9"/>
        <v>1</v>
      </c>
      <c r="X187" s="251">
        <v>6055</v>
      </c>
      <c r="Y187" s="251">
        <v>0</v>
      </c>
      <c r="Z187" s="251">
        <f t="shared" si="8"/>
        <v>0</v>
      </c>
      <c r="AA187" s="226">
        <v>0</v>
      </c>
    </row>
    <row r="188" spans="1:27" x14ac:dyDescent="0.25">
      <c r="A188" s="251">
        <v>6057</v>
      </c>
      <c r="B188" s="251" t="s">
        <v>662</v>
      </c>
      <c r="C188" s="251" t="s">
        <v>640</v>
      </c>
      <c r="D188" s="251">
        <v>-120.770387</v>
      </c>
      <c r="E188" s="251">
        <v>39.304070000000003</v>
      </c>
      <c r="F188">
        <v>0</v>
      </c>
      <c r="G188">
        <f t="shared" si="7"/>
        <v>0</v>
      </c>
      <c r="H188">
        <v>0</v>
      </c>
      <c r="M188" s="277">
        <f>(M3273*10000)*TEA!$I$15*10^-6</f>
        <v>47.203686841950002</v>
      </c>
      <c r="N188" s="277">
        <f>(N3273*10000)*TEA!$J$15*10^-6</f>
        <v>47.203686841950002</v>
      </c>
      <c r="W188">
        <f t="shared" si="9"/>
        <v>1</v>
      </c>
      <c r="X188" s="251">
        <v>6057</v>
      </c>
      <c r="Y188" s="251">
        <v>0</v>
      </c>
      <c r="Z188" s="251">
        <f t="shared" si="8"/>
        <v>0</v>
      </c>
      <c r="AA188" s="226">
        <v>0</v>
      </c>
    </row>
    <row r="189" spans="1:27" x14ac:dyDescent="0.25">
      <c r="A189" s="251">
        <v>6059</v>
      </c>
      <c r="B189" s="251" t="s">
        <v>662</v>
      </c>
      <c r="C189" s="251" t="s">
        <v>691</v>
      </c>
      <c r="D189" s="251">
        <v>-117.753271</v>
      </c>
      <c r="E189" s="251">
        <v>33.71696</v>
      </c>
      <c r="F189">
        <v>0</v>
      </c>
      <c r="G189">
        <f t="shared" si="7"/>
        <v>0</v>
      </c>
      <c r="H189">
        <v>0</v>
      </c>
      <c r="M189" s="277">
        <f>(M3274*10000)*TEA!$I$15*10^-6</f>
        <v>61.446337300349995</v>
      </c>
      <c r="N189" s="277">
        <f>(N3274*10000)*TEA!$J$15*10^-6</f>
        <v>61.446337300349995</v>
      </c>
      <c r="W189">
        <f t="shared" si="9"/>
        <v>1</v>
      </c>
      <c r="X189" s="251">
        <v>6059</v>
      </c>
      <c r="Y189" s="251">
        <v>0</v>
      </c>
      <c r="Z189" s="251">
        <f t="shared" si="8"/>
        <v>0</v>
      </c>
      <c r="AA189" s="226">
        <v>0</v>
      </c>
    </row>
    <row r="190" spans="1:27" x14ac:dyDescent="0.25">
      <c r="A190" s="251">
        <v>6061</v>
      </c>
      <c r="B190" s="251" t="s">
        <v>662</v>
      </c>
      <c r="C190" s="251" t="s">
        <v>692</v>
      </c>
      <c r="D190" s="251">
        <v>-120.716593</v>
      </c>
      <c r="E190" s="251">
        <v>39.066609999999997</v>
      </c>
      <c r="F190">
        <v>0</v>
      </c>
      <c r="G190">
        <f t="shared" si="7"/>
        <v>0</v>
      </c>
      <c r="H190">
        <v>0</v>
      </c>
      <c r="M190" s="277">
        <f>(M3275*10000)*TEA!$I$15*10^-6</f>
        <v>48.780143920800001</v>
      </c>
      <c r="N190" s="277">
        <f>(N3275*10000)*TEA!$J$15*10^-6</f>
        <v>48.780143920800001</v>
      </c>
      <c r="W190">
        <f t="shared" si="9"/>
        <v>1</v>
      </c>
      <c r="X190" s="251">
        <v>6061</v>
      </c>
      <c r="Y190" s="251">
        <v>0</v>
      </c>
      <c r="Z190" s="251">
        <f t="shared" si="8"/>
        <v>0</v>
      </c>
      <c r="AA190" s="226">
        <v>0</v>
      </c>
    </row>
    <row r="191" spans="1:27" x14ac:dyDescent="0.25">
      <c r="A191" s="251">
        <v>6063</v>
      </c>
      <c r="B191" s="251" t="s">
        <v>662</v>
      </c>
      <c r="C191" s="251" t="s">
        <v>693</v>
      </c>
      <c r="D191" s="251">
        <v>-120.84965099999999</v>
      </c>
      <c r="E191" s="251">
        <v>40.015309999999999</v>
      </c>
      <c r="F191">
        <v>0</v>
      </c>
      <c r="G191">
        <f t="shared" si="7"/>
        <v>0</v>
      </c>
      <c r="H191">
        <v>0</v>
      </c>
      <c r="M191" s="277">
        <f>(M3276*10000)*TEA!$I$15*10^-6</f>
        <v>42.654910747050003</v>
      </c>
      <c r="N191" s="277">
        <f>(N3276*10000)*TEA!$J$15*10^-6</f>
        <v>42.654910747050003</v>
      </c>
      <c r="W191">
        <f t="shared" si="9"/>
        <v>1</v>
      </c>
      <c r="X191" s="251">
        <v>6063</v>
      </c>
      <c r="Y191" s="251">
        <v>0</v>
      </c>
      <c r="Z191" s="251">
        <f t="shared" si="8"/>
        <v>0</v>
      </c>
      <c r="AA191" s="226">
        <v>0</v>
      </c>
    </row>
    <row r="192" spans="1:27" x14ac:dyDescent="0.25">
      <c r="A192" s="251">
        <v>6065</v>
      </c>
      <c r="B192" s="251" t="s">
        <v>662</v>
      </c>
      <c r="C192" s="251" t="s">
        <v>694</v>
      </c>
      <c r="D192" s="251">
        <v>-116.009319</v>
      </c>
      <c r="E192" s="251">
        <v>33.745620000000002</v>
      </c>
      <c r="F192">
        <v>0</v>
      </c>
      <c r="G192">
        <f t="shared" si="7"/>
        <v>0</v>
      </c>
      <c r="H192">
        <v>0</v>
      </c>
      <c r="M192" s="277">
        <f>(M3277*10000)*TEA!$I$15*10^-6</f>
        <v>57.474342720899998</v>
      </c>
      <c r="N192" s="277">
        <f>(N3277*10000)*TEA!$J$15*10^-6</f>
        <v>57.474342720899998</v>
      </c>
      <c r="W192">
        <f t="shared" si="9"/>
        <v>1</v>
      </c>
      <c r="X192" s="251">
        <v>6065</v>
      </c>
      <c r="Y192" s="251">
        <v>0</v>
      </c>
      <c r="Z192" s="251">
        <f t="shared" si="8"/>
        <v>0</v>
      </c>
      <c r="AA192" s="226">
        <v>0</v>
      </c>
    </row>
    <row r="193" spans="1:27" x14ac:dyDescent="0.25">
      <c r="A193" s="251">
        <v>6067</v>
      </c>
      <c r="B193" s="251" t="s">
        <v>662</v>
      </c>
      <c r="C193" s="251" t="s">
        <v>695</v>
      </c>
      <c r="D193" s="251">
        <v>-121.33750999999999</v>
      </c>
      <c r="E193" s="251">
        <v>38.451360000000001</v>
      </c>
      <c r="F193">
        <v>0</v>
      </c>
      <c r="G193">
        <f t="shared" si="7"/>
        <v>0</v>
      </c>
      <c r="H193">
        <v>11.65</v>
      </c>
      <c r="M193" s="277">
        <f>(M3278*10000)*TEA!$I$15*10^-6</f>
        <v>54.566803970549998</v>
      </c>
      <c r="N193" s="277">
        <f>(N3278*10000)*TEA!$J$15*10^-6</f>
        <v>54.566803970549998</v>
      </c>
      <c r="W193">
        <f t="shared" si="9"/>
        <v>1</v>
      </c>
      <c r="X193" s="251">
        <v>6067</v>
      </c>
      <c r="Y193" s="251">
        <v>0</v>
      </c>
      <c r="Z193" s="251">
        <f t="shared" si="8"/>
        <v>0</v>
      </c>
      <c r="AA193" s="226">
        <v>4608</v>
      </c>
    </row>
    <row r="194" spans="1:27" x14ac:dyDescent="0.25">
      <c r="A194" s="251">
        <v>6069</v>
      </c>
      <c r="B194" s="251" t="s">
        <v>662</v>
      </c>
      <c r="C194" s="251" t="s">
        <v>696</v>
      </c>
      <c r="D194" s="251">
        <v>-121.069485</v>
      </c>
      <c r="E194" s="251">
        <v>36.602089999999997</v>
      </c>
      <c r="F194">
        <v>0</v>
      </c>
      <c r="G194">
        <f t="shared" si="7"/>
        <v>0</v>
      </c>
      <c r="H194">
        <v>0</v>
      </c>
      <c r="M194" s="277">
        <f>(M3279*10000)*TEA!$I$15*10^-6</f>
        <v>57.149629668899998</v>
      </c>
      <c r="N194" s="277">
        <f>(N3279*10000)*TEA!$J$15*10^-6</f>
        <v>57.149629668899998</v>
      </c>
      <c r="W194">
        <f t="shared" si="9"/>
        <v>1</v>
      </c>
      <c r="X194" s="251">
        <v>6069</v>
      </c>
      <c r="Y194" s="251">
        <v>0</v>
      </c>
      <c r="Z194" s="251">
        <f t="shared" si="8"/>
        <v>0</v>
      </c>
      <c r="AA194" s="226">
        <v>0</v>
      </c>
    </row>
    <row r="195" spans="1:27" x14ac:dyDescent="0.25">
      <c r="A195" s="251">
        <v>6071</v>
      </c>
      <c r="B195" s="251" t="s">
        <v>662</v>
      </c>
      <c r="C195" s="251" t="s">
        <v>697</v>
      </c>
      <c r="D195" s="251">
        <v>-116.17293600000001</v>
      </c>
      <c r="E195" s="251">
        <v>34.845170000000003</v>
      </c>
      <c r="F195">
        <v>0</v>
      </c>
      <c r="G195">
        <f t="shared" si="7"/>
        <v>0</v>
      </c>
      <c r="H195">
        <v>0</v>
      </c>
      <c r="M195" s="277">
        <f>(M3280*10000)*TEA!$I$15*10^-6</f>
        <v>53.847808267949993</v>
      </c>
      <c r="N195" s="277">
        <f>(N3280*10000)*TEA!$J$15*10^-6</f>
        <v>53.847808267949993</v>
      </c>
      <c r="W195">
        <f t="shared" si="9"/>
        <v>1</v>
      </c>
      <c r="X195" s="251">
        <v>6071</v>
      </c>
      <c r="Y195" s="251">
        <v>0</v>
      </c>
      <c r="Z195" s="251">
        <f t="shared" si="8"/>
        <v>0</v>
      </c>
      <c r="AA195" s="226">
        <v>0</v>
      </c>
    </row>
    <row r="196" spans="1:27" x14ac:dyDescent="0.25">
      <c r="A196" s="251">
        <v>6073</v>
      </c>
      <c r="B196" s="251" t="s">
        <v>662</v>
      </c>
      <c r="C196" s="251" t="s">
        <v>698</v>
      </c>
      <c r="D196" s="251">
        <v>-116.72018799999999</v>
      </c>
      <c r="E196" s="251">
        <v>33.040149999999997</v>
      </c>
      <c r="F196">
        <v>0</v>
      </c>
      <c r="G196">
        <f t="shared" ref="G196:G259" si="10">F196</f>
        <v>0</v>
      </c>
      <c r="H196">
        <v>8.01</v>
      </c>
      <c r="M196" s="277">
        <f>(M3281*10000)*TEA!$I$15*10^-6</f>
        <v>59.954010056999998</v>
      </c>
      <c r="N196" s="277">
        <f>(N3281*10000)*TEA!$J$15*10^-6</f>
        <v>59.954010056999998</v>
      </c>
      <c r="W196">
        <f t="shared" si="9"/>
        <v>1</v>
      </c>
      <c r="X196" s="251">
        <v>6073</v>
      </c>
      <c r="Y196" s="251">
        <v>0</v>
      </c>
      <c r="Z196" s="251">
        <f t="shared" ref="Z196:Z259" si="11">Y196</f>
        <v>0</v>
      </c>
      <c r="AA196" s="226">
        <v>87</v>
      </c>
    </row>
    <row r="197" spans="1:27" x14ac:dyDescent="0.25">
      <c r="A197" s="251">
        <v>6075</v>
      </c>
      <c r="B197" s="251" t="s">
        <v>662</v>
      </c>
      <c r="C197" s="251" t="s">
        <v>699</v>
      </c>
      <c r="D197" s="251">
        <v>-122.406549</v>
      </c>
      <c r="E197" s="251">
        <v>37.753320000000002</v>
      </c>
      <c r="F197">
        <v>0</v>
      </c>
      <c r="G197">
        <f t="shared" si="10"/>
        <v>0</v>
      </c>
      <c r="H197">
        <v>0</v>
      </c>
      <c r="M197" s="277">
        <f>(M3282*10000)*TEA!$I$15*10^-6</f>
        <v>54.8859780855</v>
      </c>
      <c r="N197" s="277">
        <f>(N3282*10000)*TEA!$J$15*10^-6</f>
        <v>54.8859780855</v>
      </c>
      <c r="W197">
        <f t="shared" si="9"/>
        <v>1</v>
      </c>
      <c r="X197" s="251">
        <v>6075</v>
      </c>
      <c r="Y197" s="251">
        <v>0</v>
      </c>
      <c r="Z197" s="251">
        <f t="shared" si="11"/>
        <v>0</v>
      </c>
      <c r="AA197" s="226">
        <v>0</v>
      </c>
    </row>
    <row r="198" spans="1:27" x14ac:dyDescent="0.25">
      <c r="A198" s="251">
        <v>6077</v>
      </c>
      <c r="B198" s="251" t="s">
        <v>662</v>
      </c>
      <c r="C198" s="251" t="s">
        <v>700</v>
      </c>
      <c r="D198" s="251">
        <v>-121.267813</v>
      </c>
      <c r="E198" s="251">
        <v>37.940719999999999</v>
      </c>
      <c r="F198">
        <v>0</v>
      </c>
      <c r="G198">
        <f t="shared" si="10"/>
        <v>0</v>
      </c>
      <c r="H198">
        <v>12.06</v>
      </c>
      <c r="M198" s="277">
        <f>(M3283*10000)*TEA!$I$15*10^-6</f>
        <v>56.146454102249997</v>
      </c>
      <c r="N198" s="277">
        <f>(N3283*10000)*TEA!$J$15*10^-6</f>
        <v>56.146454102249997</v>
      </c>
      <c r="W198">
        <f t="shared" si="9"/>
        <v>1</v>
      </c>
      <c r="X198" s="251">
        <v>6077</v>
      </c>
      <c r="Y198" s="251">
        <v>0</v>
      </c>
      <c r="Z198" s="251">
        <f t="shared" si="11"/>
        <v>0</v>
      </c>
      <c r="AA198" s="226">
        <v>9896</v>
      </c>
    </row>
    <row r="199" spans="1:27" x14ac:dyDescent="0.25">
      <c r="A199" s="251">
        <v>6079</v>
      </c>
      <c r="B199" s="251" t="s">
        <v>662</v>
      </c>
      <c r="C199" s="251" t="s">
        <v>701</v>
      </c>
      <c r="D199" s="251">
        <v>-120.37244200000001</v>
      </c>
      <c r="E199" s="251">
        <v>35.379309999999997</v>
      </c>
      <c r="F199">
        <v>0</v>
      </c>
      <c r="G199">
        <f t="shared" si="10"/>
        <v>0</v>
      </c>
      <c r="H199">
        <v>0</v>
      </c>
      <c r="M199" s="277">
        <f>(M3284*10000)*TEA!$I$15*10^-6</f>
        <v>57.719013101549997</v>
      </c>
      <c r="N199" s="277">
        <f>(N3284*10000)*TEA!$J$15*10^-6</f>
        <v>57.719013101549997</v>
      </c>
      <c r="W199">
        <f t="shared" si="9"/>
        <v>1</v>
      </c>
      <c r="X199" s="251">
        <v>6079</v>
      </c>
      <c r="Y199" s="251">
        <v>0</v>
      </c>
      <c r="Z199" s="251">
        <f t="shared" si="11"/>
        <v>0</v>
      </c>
      <c r="AA199" s="226">
        <v>0</v>
      </c>
    </row>
    <row r="200" spans="1:27" x14ac:dyDescent="0.25">
      <c r="A200" s="251">
        <v>6081</v>
      </c>
      <c r="B200" s="251" t="s">
        <v>662</v>
      </c>
      <c r="C200" s="251" t="s">
        <v>702</v>
      </c>
      <c r="D200" s="251">
        <v>-122.298159</v>
      </c>
      <c r="E200" s="251">
        <v>37.43683</v>
      </c>
      <c r="F200">
        <v>0</v>
      </c>
      <c r="G200">
        <f t="shared" si="10"/>
        <v>0</v>
      </c>
      <c r="H200">
        <v>0</v>
      </c>
      <c r="M200" s="277">
        <f>(M3285*10000)*TEA!$I$15*10^-6</f>
        <v>55.814985480599994</v>
      </c>
      <c r="N200" s="277">
        <f>(N3285*10000)*TEA!$J$15*10^-6</f>
        <v>55.814985480599994</v>
      </c>
      <c r="W200">
        <f t="shared" si="9"/>
        <v>1</v>
      </c>
      <c r="X200" s="251">
        <v>6081</v>
      </c>
      <c r="Y200" s="251">
        <v>0</v>
      </c>
      <c r="Z200" s="251">
        <f t="shared" si="11"/>
        <v>0</v>
      </c>
      <c r="AA200" s="226">
        <v>0</v>
      </c>
    </row>
    <row r="201" spans="1:27" x14ac:dyDescent="0.25">
      <c r="A201" s="251">
        <v>6083</v>
      </c>
      <c r="B201" s="251" t="s">
        <v>662</v>
      </c>
      <c r="C201" s="251" t="s">
        <v>703</v>
      </c>
      <c r="D201" s="251">
        <v>-120.010975</v>
      </c>
      <c r="E201" s="251">
        <v>34.733510000000003</v>
      </c>
      <c r="F201">
        <v>0</v>
      </c>
      <c r="G201">
        <f t="shared" si="10"/>
        <v>0</v>
      </c>
      <c r="H201">
        <v>0</v>
      </c>
      <c r="M201" s="277">
        <f>(M3286*10000)*TEA!$I$15*10^-6</f>
        <v>58.255963006500004</v>
      </c>
      <c r="N201" s="277">
        <f>(N3286*10000)*TEA!$J$15*10^-6</f>
        <v>58.255963006500004</v>
      </c>
      <c r="W201">
        <f t="shared" si="9"/>
        <v>1</v>
      </c>
      <c r="X201" s="251">
        <v>6083</v>
      </c>
      <c r="Y201" s="251">
        <v>0</v>
      </c>
      <c r="Z201" s="251">
        <f t="shared" si="11"/>
        <v>0</v>
      </c>
      <c r="AA201" s="226">
        <v>0</v>
      </c>
    </row>
    <row r="202" spans="1:27" x14ac:dyDescent="0.25">
      <c r="A202" s="251">
        <v>6085</v>
      </c>
      <c r="B202" s="251" t="s">
        <v>662</v>
      </c>
      <c r="C202" s="251" t="s">
        <v>704</v>
      </c>
      <c r="D202" s="251">
        <v>-121.692274</v>
      </c>
      <c r="E202" s="251">
        <v>37.230020000000003</v>
      </c>
      <c r="F202">
        <v>0</v>
      </c>
      <c r="G202">
        <f t="shared" si="10"/>
        <v>0</v>
      </c>
      <c r="H202">
        <v>0</v>
      </c>
      <c r="M202" s="277">
        <f>(M3287*10000)*TEA!$I$15*10^-6</f>
        <v>56.74358875499999</v>
      </c>
      <c r="N202" s="277">
        <f>(N3287*10000)*TEA!$J$15*10^-6</f>
        <v>56.74358875499999</v>
      </c>
      <c r="W202">
        <f t="shared" si="9"/>
        <v>1</v>
      </c>
      <c r="X202" s="251">
        <v>6085</v>
      </c>
      <c r="Y202" s="251">
        <v>0</v>
      </c>
      <c r="Z202" s="251">
        <f t="shared" si="11"/>
        <v>0</v>
      </c>
      <c r="AA202" s="226">
        <v>0</v>
      </c>
    </row>
    <row r="203" spans="1:27" x14ac:dyDescent="0.25">
      <c r="A203" s="251">
        <v>6087</v>
      </c>
      <c r="B203" s="251" t="s">
        <v>662</v>
      </c>
      <c r="C203" s="251" t="s">
        <v>601</v>
      </c>
      <c r="D203" s="251">
        <v>-121.99495400000001</v>
      </c>
      <c r="E203" s="251">
        <v>37.066029999999998</v>
      </c>
      <c r="F203">
        <v>0</v>
      </c>
      <c r="G203">
        <f t="shared" si="10"/>
        <v>0</v>
      </c>
      <c r="H203">
        <v>0</v>
      </c>
      <c r="M203" s="277">
        <f>(M3288*10000)*TEA!$I$15*10^-6</f>
        <v>56.63052532935</v>
      </c>
      <c r="N203" s="277">
        <f>(N3288*10000)*TEA!$J$15*10^-6</f>
        <v>56.63052532935</v>
      </c>
      <c r="W203">
        <f t="shared" si="9"/>
        <v>1</v>
      </c>
      <c r="X203" s="251">
        <v>6087</v>
      </c>
      <c r="Y203" s="251">
        <v>0</v>
      </c>
      <c r="Z203" s="251">
        <f t="shared" si="11"/>
        <v>0</v>
      </c>
      <c r="AA203" s="226">
        <v>0</v>
      </c>
    </row>
    <row r="204" spans="1:27" x14ac:dyDescent="0.25">
      <c r="A204" s="251">
        <v>6089</v>
      </c>
      <c r="B204" s="251" t="s">
        <v>662</v>
      </c>
      <c r="C204" s="251" t="s">
        <v>705</v>
      </c>
      <c r="D204" s="251">
        <v>-122.054827</v>
      </c>
      <c r="E204" s="251">
        <v>40.78</v>
      </c>
      <c r="F204">
        <v>0</v>
      </c>
      <c r="G204">
        <f t="shared" si="10"/>
        <v>0</v>
      </c>
      <c r="H204">
        <v>0</v>
      </c>
      <c r="M204" s="277">
        <f>(M3289*10000)*TEA!$I$15*10^-6</f>
        <v>37.796842112849994</v>
      </c>
      <c r="N204" s="277">
        <f>(N3289*10000)*TEA!$J$15*10^-6</f>
        <v>37.796842112849994</v>
      </c>
      <c r="W204">
        <f t="shared" si="9"/>
        <v>1</v>
      </c>
      <c r="X204" s="251">
        <v>6089</v>
      </c>
      <c r="Y204" s="251">
        <v>0</v>
      </c>
      <c r="Z204" s="251">
        <f t="shared" si="11"/>
        <v>0</v>
      </c>
      <c r="AA204" s="226">
        <v>0</v>
      </c>
    </row>
    <row r="205" spans="1:27" x14ac:dyDescent="0.25">
      <c r="A205" s="251">
        <v>6091</v>
      </c>
      <c r="B205" s="251" t="s">
        <v>662</v>
      </c>
      <c r="C205" s="251" t="s">
        <v>706</v>
      </c>
      <c r="D205" s="251">
        <v>-120.51121000000001</v>
      </c>
      <c r="E205" s="251">
        <v>39.58249</v>
      </c>
      <c r="F205">
        <v>0</v>
      </c>
      <c r="G205">
        <f t="shared" si="10"/>
        <v>0</v>
      </c>
      <c r="H205">
        <v>0</v>
      </c>
      <c r="M205" s="277">
        <f>(M3290*10000)*TEA!$I$15*10^-6</f>
        <v>44.860644232650003</v>
      </c>
      <c r="N205" s="277">
        <f>(N3290*10000)*TEA!$J$15*10^-6</f>
        <v>44.860644232650003</v>
      </c>
      <c r="W205">
        <f t="shared" si="9"/>
        <v>1</v>
      </c>
      <c r="X205" s="251">
        <v>6091</v>
      </c>
      <c r="Y205" s="251">
        <v>0</v>
      </c>
      <c r="Z205" s="251">
        <f t="shared" si="11"/>
        <v>0</v>
      </c>
      <c r="AA205" s="226">
        <v>0</v>
      </c>
    </row>
    <row r="206" spans="1:27" x14ac:dyDescent="0.25">
      <c r="A206" s="251">
        <v>6093</v>
      </c>
      <c r="B206" s="251" t="s">
        <v>662</v>
      </c>
      <c r="C206" s="251" t="s">
        <v>707</v>
      </c>
      <c r="D206" s="251">
        <v>-122.56309</v>
      </c>
      <c r="E206" s="251">
        <v>41.603630000000003</v>
      </c>
      <c r="F206">
        <v>0</v>
      </c>
      <c r="G206">
        <f t="shared" si="10"/>
        <v>0</v>
      </c>
      <c r="H206">
        <v>0</v>
      </c>
      <c r="M206" s="277">
        <f>(M3291*10000)*TEA!$I$15*10^-6</f>
        <v>32.862798031499999</v>
      </c>
      <c r="N206" s="277">
        <f>(N3291*10000)*TEA!$J$15*10^-6</f>
        <v>32.862798031499999</v>
      </c>
      <c r="W206">
        <f t="shared" si="9"/>
        <v>1</v>
      </c>
      <c r="X206" s="251">
        <v>6093</v>
      </c>
      <c r="Y206" s="251">
        <v>0</v>
      </c>
      <c r="Z206" s="251">
        <f t="shared" si="11"/>
        <v>0</v>
      </c>
      <c r="AA206" s="226">
        <v>0</v>
      </c>
    </row>
    <row r="207" spans="1:27" x14ac:dyDescent="0.25">
      <c r="A207" s="251">
        <v>6095</v>
      </c>
      <c r="B207" s="251" t="s">
        <v>662</v>
      </c>
      <c r="C207" s="251" t="s">
        <v>708</v>
      </c>
      <c r="D207" s="251">
        <v>-121.921902</v>
      </c>
      <c r="E207" s="251">
        <v>38.278910000000003</v>
      </c>
      <c r="F207">
        <v>0</v>
      </c>
      <c r="G207">
        <f t="shared" si="10"/>
        <v>0</v>
      </c>
      <c r="H207">
        <v>10.24</v>
      </c>
      <c r="M207" s="277">
        <f>(M3292*10000)*TEA!$I$15*10^-6</f>
        <v>54.437530121099996</v>
      </c>
      <c r="N207" s="277">
        <f>(N3292*10000)*TEA!$J$15*10^-6</f>
        <v>54.437530121099996</v>
      </c>
      <c r="W207">
        <f t="shared" si="9"/>
        <v>1</v>
      </c>
      <c r="X207" s="251">
        <v>6095</v>
      </c>
      <c r="Y207" s="251">
        <v>0</v>
      </c>
      <c r="Z207" s="251">
        <f t="shared" si="11"/>
        <v>0</v>
      </c>
      <c r="AA207" s="226">
        <v>1808</v>
      </c>
    </row>
    <row r="208" spans="1:27" x14ac:dyDescent="0.25">
      <c r="A208" s="251">
        <v>6097</v>
      </c>
      <c r="B208" s="251" t="s">
        <v>662</v>
      </c>
      <c r="C208" s="251" t="s">
        <v>709</v>
      </c>
      <c r="D208" s="251">
        <v>-122.876329</v>
      </c>
      <c r="E208" s="251">
        <v>38.533079999999998</v>
      </c>
      <c r="F208">
        <v>0</v>
      </c>
      <c r="G208">
        <f t="shared" si="10"/>
        <v>0</v>
      </c>
      <c r="H208">
        <v>5.45</v>
      </c>
      <c r="M208" s="277">
        <f>(M3293*10000)*TEA!$I$15*10^-6</f>
        <v>50.96495244914999</v>
      </c>
      <c r="N208" s="277">
        <f>(N3293*10000)*TEA!$J$15*10^-6</f>
        <v>50.96495244914999</v>
      </c>
      <c r="W208">
        <f t="shared" si="9"/>
        <v>1</v>
      </c>
      <c r="X208" s="251">
        <v>6097</v>
      </c>
      <c r="Y208" s="251">
        <v>0</v>
      </c>
      <c r="Z208" s="251">
        <f t="shared" si="11"/>
        <v>0</v>
      </c>
      <c r="AA208" s="226">
        <v>5</v>
      </c>
    </row>
    <row r="209" spans="1:27" x14ac:dyDescent="0.25">
      <c r="A209" s="251">
        <v>6099</v>
      </c>
      <c r="B209" s="251" t="s">
        <v>662</v>
      </c>
      <c r="C209" s="251" t="s">
        <v>710</v>
      </c>
      <c r="D209" s="251">
        <v>-120.997343</v>
      </c>
      <c r="E209" s="251">
        <v>37.5578</v>
      </c>
      <c r="F209">
        <v>0</v>
      </c>
      <c r="G209">
        <f t="shared" si="10"/>
        <v>0</v>
      </c>
      <c r="H209">
        <v>12.86</v>
      </c>
      <c r="M209" s="277">
        <f>(M3294*10000)*TEA!$I$15*10^-6</f>
        <v>56.085448531500006</v>
      </c>
      <c r="N209" s="277">
        <f>(N3294*10000)*TEA!$J$15*10^-6</f>
        <v>56.085448531500006</v>
      </c>
      <c r="W209">
        <f t="shared" si="9"/>
        <v>1</v>
      </c>
      <c r="X209" s="251">
        <v>6099</v>
      </c>
      <c r="Y209" s="251">
        <v>0</v>
      </c>
      <c r="Z209" s="251">
        <f t="shared" si="11"/>
        <v>0</v>
      </c>
      <c r="AA209" s="226">
        <v>994</v>
      </c>
    </row>
    <row r="210" spans="1:27" x14ac:dyDescent="0.25">
      <c r="A210" s="251">
        <v>6101</v>
      </c>
      <c r="B210" s="251" t="s">
        <v>662</v>
      </c>
      <c r="C210" s="251" t="s">
        <v>711</v>
      </c>
      <c r="D210" s="251">
        <v>-121.690172</v>
      </c>
      <c r="E210" s="251">
        <v>39.034489999999998</v>
      </c>
      <c r="F210">
        <v>0</v>
      </c>
      <c r="G210">
        <f t="shared" si="10"/>
        <v>0</v>
      </c>
      <c r="H210">
        <v>12.02</v>
      </c>
      <c r="M210" s="277">
        <f>(M3295*10000)*TEA!$I$15*10^-6</f>
        <v>50.346290862899998</v>
      </c>
      <c r="N210" s="277">
        <f>(N3295*10000)*TEA!$J$15*10^-6</f>
        <v>50.346290862899998</v>
      </c>
      <c r="W210">
        <f t="shared" si="9"/>
        <v>1</v>
      </c>
      <c r="X210" s="251">
        <v>6101</v>
      </c>
      <c r="Y210" s="251">
        <v>0</v>
      </c>
      <c r="Z210" s="251">
        <f t="shared" si="11"/>
        <v>0</v>
      </c>
      <c r="AA210" s="226">
        <v>2584</v>
      </c>
    </row>
    <row r="211" spans="1:27" x14ac:dyDescent="0.25">
      <c r="A211" s="251">
        <v>6103</v>
      </c>
      <c r="B211" s="251" t="s">
        <v>662</v>
      </c>
      <c r="C211" s="251" t="s">
        <v>712</v>
      </c>
      <c r="D211" s="251">
        <v>-122.245791</v>
      </c>
      <c r="E211" s="251">
        <v>40.136479999999999</v>
      </c>
      <c r="F211">
        <v>0</v>
      </c>
      <c r="G211">
        <f t="shared" si="10"/>
        <v>0</v>
      </c>
      <c r="H211">
        <v>0</v>
      </c>
      <c r="M211" s="277">
        <f>(M3296*10000)*TEA!$I$15*10^-6</f>
        <v>42.15014973585</v>
      </c>
      <c r="N211" s="277">
        <f>(N3296*10000)*TEA!$J$15*10^-6</f>
        <v>42.15014973585</v>
      </c>
      <c r="W211">
        <f t="shared" si="9"/>
        <v>1</v>
      </c>
      <c r="X211" s="251">
        <v>6103</v>
      </c>
      <c r="Y211" s="251">
        <v>0</v>
      </c>
      <c r="Z211" s="251">
        <f t="shared" si="11"/>
        <v>0</v>
      </c>
      <c r="AA211" s="226">
        <v>0</v>
      </c>
    </row>
    <row r="212" spans="1:27" x14ac:dyDescent="0.25">
      <c r="A212" s="251">
        <v>6105</v>
      </c>
      <c r="B212" s="251" t="s">
        <v>662</v>
      </c>
      <c r="C212" s="251" t="s">
        <v>713</v>
      </c>
      <c r="D212" s="251">
        <v>-123.12812700000001</v>
      </c>
      <c r="E212" s="251">
        <v>40.673650000000002</v>
      </c>
      <c r="F212">
        <v>0</v>
      </c>
      <c r="G212">
        <f t="shared" si="10"/>
        <v>0</v>
      </c>
      <c r="H212">
        <v>0</v>
      </c>
      <c r="M212" s="277">
        <f>(M3297*10000)*TEA!$I$15*10^-6</f>
        <v>38.711406874049999</v>
      </c>
      <c r="N212" s="277">
        <f>(N3297*10000)*TEA!$J$15*10^-6</f>
        <v>38.711406874049999</v>
      </c>
      <c r="W212">
        <f t="shared" si="9"/>
        <v>1</v>
      </c>
      <c r="X212" s="251">
        <v>6105</v>
      </c>
      <c r="Y212" s="251">
        <v>0</v>
      </c>
      <c r="Z212" s="251">
        <f t="shared" si="11"/>
        <v>0</v>
      </c>
      <c r="AA212" s="226">
        <v>0</v>
      </c>
    </row>
    <row r="213" spans="1:27" x14ac:dyDescent="0.25">
      <c r="A213" s="251">
        <v>6107</v>
      </c>
      <c r="B213" s="251" t="s">
        <v>662</v>
      </c>
      <c r="C213" s="251" t="s">
        <v>714</v>
      </c>
      <c r="D213" s="251">
        <v>-118.79199300000001</v>
      </c>
      <c r="E213" s="251">
        <v>36.218130000000002</v>
      </c>
      <c r="F213">
        <v>0</v>
      </c>
      <c r="G213">
        <f t="shared" si="10"/>
        <v>0</v>
      </c>
      <c r="H213">
        <v>11.44</v>
      </c>
      <c r="M213" s="277">
        <f>(M3298*10000)*TEA!$I$15*10^-6</f>
        <v>54.715778194950005</v>
      </c>
      <c r="N213" s="277">
        <f>(N3298*10000)*TEA!$J$15*10^-6</f>
        <v>54.715778194950005</v>
      </c>
      <c r="W213">
        <f t="shared" si="9"/>
        <v>1</v>
      </c>
      <c r="X213" s="251">
        <v>6107</v>
      </c>
      <c r="Y213" s="251">
        <v>0</v>
      </c>
      <c r="Z213" s="251">
        <f t="shared" si="11"/>
        <v>0</v>
      </c>
      <c r="AA213" s="226">
        <v>2249</v>
      </c>
    </row>
    <row r="214" spans="1:27" x14ac:dyDescent="0.25">
      <c r="A214" s="251">
        <v>6109</v>
      </c>
      <c r="B214" s="251" t="s">
        <v>662</v>
      </c>
      <c r="C214" s="251" t="s">
        <v>715</v>
      </c>
      <c r="D214" s="251">
        <v>-119.955589</v>
      </c>
      <c r="E214" s="251">
        <v>38.028840000000002</v>
      </c>
      <c r="F214">
        <v>0</v>
      </c>
      <c r="G214">
        <f t="shared" si="10"/>
        <v>0</v>
      </c>
      <c r="H214">
        <v>0</v>
      </c>
      <c r="M214" s="277">
        <f>(M3299*10000)*TEA!$I$15*10^-6</f>
        <v>51.419133822599996</v>
      </c>
      <c r="N214" s="277">
        <f>(N3299*10000)*TEA!$J$15*10^-6</f>
        <v>51.419133822599996</v>
      </c>
      <c r="W214">
        <f t="shared" si="9"/>
        <v>1</v>
      </c>
      <c r="X214" s="251">
        <v>6109</v>
      </c>
      <c r="Y214" s="251">
        <v>0</v>
      </c>
      <c r="Z214" s="251">
        <f t="shared" si="11"/>
        <v>0</v>
      </c>
      <c r="AA214" s="226">
        <v>0</v>
      </c>
    </row>
    <row r="215" spans="1:27" x14ac:dyDescent="0.25">
      <c r="A215" s="251">
        <v>6111</v>
      </c>
      <c r="B215" s="251" t="s">
        <v>662</v>
      </c>
      <c r="C215" s="251" t="s">
        <v>716</v>
      </c>
      <c r="D215" s="251">
        <v>-119.071524</v>
      </c>
      <c r="E215" s="251">
        <v>34.49015</v>
      </c>
      <c r="F215">
        <v>0</v>
      </c>
      <c r="G215">
        <f t="shared" si="10"/>
        <v>0</v>
      </c>
      <c r="H215">
        <v>0</v>
      </c>
      <c r="M215" s="277">
        <f>(M3300*10000)*TEA!$I$15*10^-6</f>
        <v>59.761658196000006</v>
      </c>
      <c r="N215" s="277">
        <f>(N3300*10000)*TEA!$J$15*10^-6</f>
        <v>59.761658196000006</v>
      </c>
      <c r="W215">
        <f t="shared" si="9"/>
        <v>1</v>
      </c>
      <c r="X215" s="251">
        <v>6111</v>
      </c>
      <c r="Y215" s="251">
        <v>0</v>
      </c>
      <c r="Z215" s="251">
        <f t="shared" si="11"/>
        <v>0</v>
      </c>
      <c r="AA215" s="226">
        <v>0</v>
      </c>
    </row>
    <row r="216" spans="1:27" x14ac:dyDescent="0.25">
      <c r="A216" s="251">
        <v>6113</v>
      </c>
      <c r="B216" s="251" t="s">
        <v>662</v>
      </c>
      <c r="C216" s="251" t="s">
        <v>717</v>
      </c>
      <c r="D216" s="251">
        <v>-121.904841</v>
      </c>
      <c r="E216" s="251">
        <v>38.691679999999998</v>
      </c>
      <c r="F216">
        <v>0</v>
      </c>
      <c r="G216">
        <f t="shared" si="10"/>
        <v>0</v>
      </c>
      <c r="H216">
        <v>11.03</v>
      </c>
      <c r="M216" s="277">
        <f>(M3301*10000)*TEA!$I$15*10^-6</f>
        <v>52.360284942900002</v>
      </c>
      <c r="N216" s="277">
        <f>(N3301*10000)*TEA!$J$15*10^-6</f>
        <v>52.360284942900002</v>
      </c>
      <c r="W216">
        <f t="shared" si="9"/>
        <v>1</v>
      </c>
      <c r="X216" s="251">
        <v>6113</v>
      </c>
      <c r="Y216" s="251">
        <v>0</v>
      </c>
      <c r="Z216" s="251">
        <f t="shared" si="11"/>
        <v>0</v>
      </c>
      <c r="AA216" s="226">
        <v>5489</v>
      </c>
    </row>
    <row r="217" spans="1:27" x14ac:dyDescent="0.25">
      <c r="A217" s="251">
        <v>6115</v>
      </c>
      <c r="B217" s="251" t="s">
        <v>662</v>
      </c>
      <c r="C217" s="251" t="s">
        <v>718</v>
      </c>
      <c r="D217" s="251">
        <v>-121.352661</v>
      </c>
      <c r="E217" s="251">
        <v>39.26511</v>
      </c>
      <c r="F217">
        <v>0</v>
      </c>
      <c r="G217">
        <f t="shared" si="10"/>
        <v>0</v>
      </c>
      <c r="H217">
        <v>0</v>
      </c>
      <c r="M217" s="277">
        <f>(M3302*10000)*TEA!$I$15*10^-6</f>
        <v>48.591532689299996</v>
      </c>
      <c r="N217" s="277">
        <f>(N3302*10000)*TEA!$J$15*10^-6</f>
        <v>48.591532689299996</v>
      </c>
      <c r="W217">
        <f t="shared" si="9"/>
        <v>1</v>
      </c>
      <c r="X217" s="251">
        <v>6115</v>
      </c>
      <c r="Y217" s="251">
        <v>0</v>
      </c>
      <c r="Z217" s="251">
        <f t="shared" si="11"/>
        <v>0</v>
      </c>
      <c r="AA217" s="226">
        <v>0</v>
      </c>
    </row>
    <row r="218" spans="1:27" x14ac:dyDescent="0.25">
      <c r="A218" s="251">
        <v>8001</v>
      </c>
      <c r="B218" s="251" t="s">
        <v>719</v>
      </c>
      <c r="C218" s="251" t="s">
        <v>720</v>
      </c>
      <c r="D218" s="251">
        <v>-104.336534</v>
      </c>
      <c r="E218" s="251">
        <v>39.880290000000002</v>
      </c>
      <c r="F218">
        <v>2.14</v>
      </c>
      <c r="G218">
        <f t="shared" si="10"/>
        <v>2.14</v>
      </c>
      <c r="H218">
        <v>5.85</v>
      </c>
      <c r="M218" s="277">
        <f>(M3303*10000)*TEA!$I$15*10^-6</f>
        <v>34.231483295099999</v>
      </c>
      <c r="N218" s="277">
        <f>(N3303*10000)*TEA!$J$15*10^-6</f>
        <v>34.231483295099999</v>
      </c>
      <c r="W218">
        <f t="shared" ref="W218:W281" si="12">IF(X218=A218,1,0)</f>
        <v>1</v>
      </c>
      <c r="X218" s="251">
        <v>8001</v>
      </c>
      <c r="Y218" s="251">
        <v>501</v>
      </c>
      <c r="Z218" s="251">
        <f t="shared" si="11"/>
        <v>501</v>
      </c>
      <c r="AA218" s="226">
        <v>17354</v>
      </c>
    </row>
    <row r="219" spans="1:27" x14ac:dyDescent="0.25">
      <c r="A219" s="251">
        <v>8003</v>
      </c>
      <c r="B219" s="251" t="s">
        <v>719</v>
      </c>
      <c r="C219" s="251" t="s">
        <v>721</v>
      </c>
      <c r="D219" s="251">
        <v>-105.799755</v>
      </c>
      <c r="E219" s="251">
        <v>37.556899999999999</v>
      </c>
      <c r="F219">
        <v>0</v>
      </c>
      <c r="G219">
        <f t="shared" si="10"/>
        <v>0</v>
      </c>
      <c r="H219">
        <v>0</v>
      </c>
      <c r="M219" s="277">
        <f>(M3304*10000)*TEA!$I$15*10^-6</f>
        <v>33.074508331799997</v>
      </c>
      <c r="N219" s="277">
        <f>(N3304*10000)*TEA!$J$15*10^-6</f>
        <v>33.074508331799997</v>
      </c>
      <c r="W219">
        <f t="shared" si="12"/>
        <v>1</v>
      </c>
      <c r="X219" s="251">
        <v>8003</v>
      </c>
      <c r="Y219" s="251">
        <v>0</v>
      </c>
      <c r="Z219" s="251">
        <f t="shared" si="11"/>
        <v>0</v>
      </c>
      <c r="AA219" s="226">
        <v>0</v>
      </c>
    </row>
    <row r="220" spans="1:27" x14ac:dyDescent="0.25">
      <c r="A220" s="251">
        <v>8005</v>
      </c>
      <c r="B220" s="251" t="s">
        <v>719</v>
      </c>
      <c r="C220" s="251" t="s">
        <v>722</v>
      </c>
      <c r="D220" s="251">
        <v>-104.33940800000001</v>
      </c>
      <c r="E220" s="251">
        <v>39.652679999999997</v>
      </c>
      <c r="F220">
        <v>0</v>
      </c>
      <c r="G220">
        <f t="shared" si="10"/>
        <v>0</v>
      </c>
      <c r="H220">
        <v>0</v>
      </c>
      <c r="M220" s="277">
        <f>(M3305*10000)*TEA!$I$15*10^-6</f>
        <v>34.000395009750001</v>
      </c>
      <c r="N220" s="277">
        <f>(N3305*10000)*TEA!$J$15*10^-6</f>
        <v>34.000395009750001</v>
      </c>
      <c r="W220">
        <f t="shared" si="12"/>
        <v>1</v>
      </c>
      <c r="X220" s="251">
        <v>8005</v>
      </c>
      <c r="Y220" s="251">
        <v>0</v>
      </c>
      <c r="Z220" s="251">
        <f t="shared" si="11"/>
        <v>0</v>
      </c>
      <c r="AA220" s="226">
        <v>0</v>
      </c>
    </row>
    <row r="221" spans="1:27" x14ac:dyDescent="0.25">
      <c r="A221" s="251">
        <v>8007</v>
      </c>
      <c r="B221" s="251" t="s">
        <v>719</v>
      </c>
      <c r="C221" s="251" t="s">
        <v>723</v>
      </c>
      <c r="D221" s="251">
        <v>-107.032729</v>
      </c>
      <c r="E221" s="251">
        <v>37.184570000000001</v>
      </c>
      <c r="F221">
        <v>0</v>
      </c>
      <c r="G221">
        <f t="shared" si="10"/>
        <v>0</v>
      </c>
      <c r="H221">
        <v>0</v>
      </c>
      <c r="M221" s="277">
        <f>(M3306*10000)*TEA!$I$15*10^-6</f>
        <v>36.199060193699999</v>
      </c>
      <c r="N221" s="277">
        <f>(N3306*10000)*TEA!$J$15*10^-6</f>
        <v>36.199060193699999</v>
      </c>
      <c r="W221">
        <f t="shared" si="12"/>
        <v>1</v>
      </c>
      <c r="X221" s="251">
        <v>8007</v>
      </c>
      <c r="Y221" s="251">
        <v>0</v>
      </c>
      <c r="Z221" s="251">
        <f t="shared" si="11"/>
        <v>0</v>
      </c>
      <c r="AA221" s="226">
        <v>0</v>
      </c>
    </row>
    <row r="222" spans="1:27" x14ac:dyDescent="0.25">
      <c r="A222" s="251">
        <v>8009</v>
      </c>
      <c r="B222" s="251" t="s">
        <v>719</v>
      </c>
      <c r="C222" s="251" t="s">
        <v>724</v>
      </c>
      <c r="D222" s="251">
        <v>-102.563986</v>
      </c>
      <c r="E222" s="251">
        <v>37.312690000000003</v>
      </c>
      <c r="F222">
        <v>0</v>
      </c>
      <c r="G222">
        <f t="shared" si="10"/>
        <v>0</v>
      </c>
      <c r="H222">
        <v>8.01</v>
      </c>
      <c r="M222" s="277">
        <f>(M3307*10000)*TEA!$I$15*10^-6</f>
        <v>41.666613208199998</v>
      </c>
      <c r="N222" s="277">
        <f>(N3307*10000)*TEA!$J$15*10^-6</f>
        <v>41.666613208199998</v>
      </c>
      <c r="W222">
        <f t="shared" si="12"/>
        <v>1</v>
      </c>
      <c r="X222" s="251">
        <v>8009</v>
      </c>
      <c r="Y222" s="251">
        <v>0</v>
      </c>
      <c r="Z222" s="251">
        <f t="shared" si="11"/>
        <v>0</v>
      </c>
      <c r="AA222" s="226">
        <v>19913</v>
      </c>
    </row>
    <row r="223" spans="1:27" x14ac:dyDescent="0.25">
      <c r="A223" s="251">
        <v>8011</v>
      </c>
      <c r="B223" s="251" t="s">
        <v>719</v>
      </c>
      <c r="C223" s="251" t="s">
        <v>725</v>
      </c>
      <c r="D223" s="251">
        <v>-103.079215</v>
      </c>
      <c r="E223" s="251">
        <v>37.942979999999999</v>
      </c>
      <c r="F223">
        <v>0</v>
      </c>
      <c r="G223">
        <f t="shared" si="10"/>
        <v>0</v>
      </c>
      <c r="H223">
        <v>12.08</v>
      </c>
      <c r="M223" s="277">
        <f>(M3308*10000)*TEA!$I$15*10^-6</f>
        <v>38.4275396106</v>
      </c>
      <c r="N223" s="277">
        <f>(N3308*10000)*TEA!$J$15*10^-6</f>
        <v>38.4275396106</v>
      </c>
      <c r="W223">
        <f t="shared" si="12"/>
        <v>1</v>
      </c>
      <c r="X223" s="251">
        <v>8011</v>
      </c>
      <c r="Y223" s="251">
        <v>0</v>
      </c>
      <c r="Z223" s="251">
        <f t="shared" si="11"/>
        <v>0</v>
      </c>
      <c r="AA223" s="226">
        <v>4883</v>
      </c>
    </row>
    <row r="224" spans="1:27" x14ac:dyDescent="0.25">
      <c r="A224" s="251">
        <v>8013</v>
      </c>
      <c r="B224" s="251" t="s">
        <v>719</v>
      </c>
      <c r="C224" s="251" t="s">
        <v>726</v>
      </c>
      <c r="D224" s="251">
        <v>-105.35422699999999</v>
      </c>
      <c r="E224" s="251">
        <v>40.093649999999997</v>
      </c>
      <c r="F224">
        <v>0</v>
      </c>
      <c r="G224">
        <f t="shared" si="10"/>
        <v>0</v>
      </c>
      <c r="H224">
        <v>11.44</v>
      </c>
      <c r="M224" s="277">
        <f>(M3309*10000)*TEA!$I$15*10^-6</f>
        <v>32.674058537175</v>
      </c>
      <c r="N224" s="277">
        <f>(N3309*10000)*TEA!$J$15*10^-6</f>
        <v>32.674058537175</v>
      </c>
      <c r="W224">
        <f t="shared" si="12"/>
        <v>1</v>
      </c>
      <c r="X224" s="251">
        <v>8013</v>
      </c>
      <c r="Y224" s="251">
        <v>0</v>
      </c>
      <c r="Z224" s="251">
        <f t="shared" si="11"/>
        <v>0</v>
      </c>
      <c r="AA224" s="226">
        <v>1038</v>
      </c>
    </row>
    <row r="225" spans="1:27" x14ac:dyDescent="0.25">
      <c r="A225" s="251">
        <v>8014</v>
      </c>
      <c r="B225" s="251" t="s">
        <v>719</v>
      </c>
      <c r="C225" s="251" t="s">
        <v>727</v>
      </c>
      <c r="D225" s="251">
        <v>-105.058542</v>
      </c>
      <c r="E225" s="251">
        <v>39.963039999999999</v>
      </c>
      <c r="F225">
        <v>0</v>
      </c>
      <c r="G225">
        <f t="shared" si="10"/>
        <v>0</v>
      </c>
      <c r="H225">
        <v>0</v>
      </c>
      <c r="M225" s="277">
        <f>(M3310*10000)*TEA!$I$15*10^-6</f>
        <v>33.011779121549999</v>
      </c>
      <c r="N225" s="277">
        <f>(N3310*10000)*TEA!$J$15*10^-6</f>
        <v>33.011779121549999</v>
      </c>
      <c r="W225">
        <f t="shared" si="12"/>
        <v>1</v>
      </c>
      <c r="X225" s="251">
        <v>8014</v>
      </c>
      <c r="Y225" s="251">
        <v>0</v>
      </c>
      <c r="Z225" s="251">
        <f t="shared" si="11"/>
        <v>0</v>
      </c>
      <c r="AA225" s="226">
        <v>0</v>
      </c>
    </row>
    <row r="226" spans="1:27" x14ac:dyDescent="0.25">
      <c r="A226" s="251">
        <v>8015</v>
      </c>
      <c r="B226" s="251" t="s">
        <v>719</v>
      </c>
      <c r="C226" s="251" t="s">
        <v>728</v>
      </c>
      <c r="D226" s="251">
        <v>-106.203326</v>
      </c>
      <c r="E226" s="251">
        <v>38.748019999999997</v>
      </c>
      <c r="F226">
        <v>0</v>
      </c>
      <c r="G226">
        <f t="shared" si="10"/>
        <v>0</v>
      </c>
      <c r="H226">
        <v>0</v>
      </c>
      <c r="M226" s="277">
        <f>(M3311*10000)*TEA!$I$15*10^-6</f>
        <v>32.856228951299997</v>
      </c>
      <c r="N226" s="277">
        <f>(N3311*10000)*TEA!$J$15*10^-6</f>
        <v>32.856228951299997</v>
      </c>
      <c r="W226">
        <f t="shared" si="12"/>
        <v>1</v>
      </c>
      <c r="X226" s="251">
        <v>8015</v>
      </c>
      <c r="Y226" s="251">
        <v>0</v>
      </c>
      <c r="Z226" s="251">
        <f t="shared" si="11"/>
        <v>0</v>
      </c>
      <c r="AA226" s="226">
        <v>0</v>
      </c>
    </row>
    <row r="227" spans="1:27" x14ac:dyDescent="0.25">
      <c r="A227" s="251">
        <v>8017</v>
      </c>
      <c r="B227" s="251" t="s">
        <v>719</v>
      </c>
      <c r="C227" s="251" t="s">
        <v>729</v>
      </c>
      <c r="D227" s="251">
        <v>-102.61159000000001</v>
      </c>
      <c r="E227" s="251">
        <v>38.826390000000004</v>
      </c>
      <c r="F227">
        <v>4.12</v>
      </c>
      <c r="G227">
        <f t="shared" si="10"/>
        <v>4.12</v>
      </c>
      <c r="H227">
        <v>7.98</v>
      </c>
      <c r="M227" s="277">
        <f>(M3312*10000)*TEA!$I$15*10^-6</f>
        <v>38.843685874349994</v>
      </c>
      <c r="N227" s="277">
        <f>(N3312*10000)*TEA!$J$15*10^-6</f>
        <v>38.843685874349994</v>
      </c>
      <c r="W227">
        <f t="shared" si="12"/>
        <v>1</v>
      </c>
      <c r="X227" s="251">
        <v>8017</v>
      </c>
      <c r="Y227" s="251">
        <v>104</v>
      </c>
      <c r="Z227" s="251">
        <f t="shared" si="11"/>
        <v>104</v>
      </c>
      <c r="AA227" s="226">
        <v>28163</v>
      </c>
    </row>
    <row r="228" spans="1:27" x14ac:dyDescent="0.25">
      <c r="A228" s="251">
        <v>8019</v>
      </c>
      <c r="B228" s="251" t="s">
        <v>719</v>
      </c>
      <c r="C228" s="251" t="s">
        <v>730</v>
      </c>
      <c r="D228" s="251">
        <v>-105.646782</v>
      </c>
      <c r="E228" s="251">
        <v>39.687060000000002</v>
      </c>
      <c r="F228">
        <v>0</v>
      </c>
      <c r="G228">
        <f t="shared" si="10"/>
        <v>0</v>
      </c>
      <c r="H228">
        <v>0</v>
      </c>
      <c r="M228" s="277">
        <f>(M3313*10000)*TEA!$I$15*10^-6</f>
        <v>32.493235593915003</v>
      </c>
      <c r="N228" s="277">
        <f>(N3313*10000)*TEA!$J$15*10^-6</f>
        <v>32.493235593915003</v>
      </c>
      <c r="W228">
        <f t="shared" si="12"/>
        <v>1</v>
      </c>
      <c r="X228" s="251">
        <v>8019</v>
      </c>
      <c r="Y228" s="251">
        <v>0</v>
      </c>
      <c r="Z228" s="251">
        <f t="shared" si="11"/>
        <v>0</v>
      </c>
      <c r="AA228" s="226">
        <v>0</v>
      </c>
    </row>
    <row r="229" spans="1:27" x14ac:dyDescent="0.25">
      <c r="A229" s="251">
        <v>8021</v>
      </c>
      <c r="B229" s="251" t="s">
        <v>719</v>
      </c>
      <c r="C229" s="251" t="s">
        <v>731</v>
      </c>
      <c r="D229" s="251">
        <v>-106.19238300000001</v>
      </c>
      <c r="E229" s="251">
        <v>37.188699999999997</v>
      </c>
      <c r="F229">
        <v>0</v>
      </c>
      <c r="G229">
        <f t="shared" si="10"/>
        <v>0</v>
      </c>
      <c r="H229">
        <v>6.96</v>
      </c>
      <c r="M229" s="277">
        <f>(M3314*10000)*TEA!$I$15*10^-6</f>
        <v>34.577395470450007</v>
      </c>
      <c r="N229" s="277">
        <f>(N3314*10000)*TEA!$J$15*10^-6</f>
        <v>34.577395470450007</v>
      </c>
      <c r="W229">
        <f t="shared" si="12"/>
        <v>1</v>
      </c>
      <c r="X229" s="251">
        <v>8021</v>
      </c>
      <c r="Y229" s="251">
        <v>0</v>
      </c>
      <c r="Z229" s="251">
        <f t="shared" si="11"/>
        <v>0</v>
      </c>
      <c r="AA229" s="226">
        <v>16</v>
      </c>
    </row>
    <row r="230" spans="1:27" x14ac:dyDescent="0.25">
      <c r="A230" s="251">
        <v>8023</v>
      </c>
      <c r="B230" s="251" t="s">
        <v>719</v>
      </c>
      <c r="C230" s="251" t="s">
        <v>732</v>
      </c>
      <c r="D230" s="251">
        <v>-105.43588800000001</v>
      </c>
      <c r="E230" s="251">
        <v>37.276310000000002</v>
      </c>
      <c r="F230">
        <v>0</v>
      </c>
      <c r="G230">
        <f t="shared" si="10"/>
        <v>0</v>
      </c>
      <c r="H230">
        <v>0</v>
      </c>
      <c r="M230" s="277">
        <f>(M3315*10000)*TEA!$I$15*10^-6</f>
        <v>33.453524043450003</v>
      </c>
      <c r="N230" s="277">
        <f>(N3315*10000)*TEA!$J$15*10^-6</f>
        <v>33.453524043450003</v>
      </c>
      <c r="W230">
        <f t="shared" si="12"/>
        <v>1</v>
      </c>
      <c r="X230" s="251">
        <v>8023</v>
      </c>
      <c r="Y230" s="251">
        <v>0</v>
      </c>
      <c r="Z230" s="251">
        <f t="shared" si="11"/>
        <v>0</v>
      </c>
      <c r="AA230" s="226">
        <v>0</v>
      </c>
    </row>
    <row r="231" spans="1:27" x14ac:dyDescent="0.25">
      <c r="A231" s="251">
        <v>8025</v>
      </c>
      <c r="B231" s="251" t="s">
        <v>719</v>
      </c>
      <c r="C231" s="251" t="s">
        <v>733</v>
      </c>
      <c r="D231" s="251">
        <v>-103.78319</v>
      </c>
      <c r="E231" s="251">
        <v>38.32291</v>
      </c>
      <c r="F231">
        <v>0</v>
      </c>
      <c r="G231">
        <f t="shared" si="10"/>
        <v>0</v>
      </c>
      <c r="H231">
        <v>8.0500000000000007</v>
      </c>
      <c r="M231" s="277">
        <f>(M3316*10000)*TEA!$I$15*10^-6</f>
        <v>35.051813396550003</v>
      </c>
      <c r="N231" s="277">
        <f>(N3316*10000)*TEA!$J$15*10^-6</f>
        <v>35.051813396550003</v>
      </c>
      <c r="W231">
        <f t="shared" si="12"/>
        <v>1</v>
      </c>
      <c r="X231" s="251">
        <v>8025</v>
      </c>
      <c r="Y231" s="251">
        <v>0</v>
      </c>
      <c r="Z231" s="251">
        <f t="shared" si="11"/>
        <v>0</v>
      </c>
      <c r="AA231" s="226">
        <v>88</v>
      </c>
    </row>
    <row r="232" spans="1:27" x14ac:dyDescent="0.25">
      <c r="A232" s="251">
        <v>8027</v>
      </c>
      <c r="B232" s="251" t="s">
        <v>719</v>
      </c>
      <c r="C232" s="251" t="s">
        <v>734</v>
      </c>
      <c r="D232" s="251">
        <v>-105.370147</v>
      </c>
      <c r="E232" s="251">
        <v>38.103920000000002</v>
      </c>
      <c r="F232">
        <v>0</v>
      </c>
      <c r="G232">
        <f t="shared" si="10"/>
        <v>0</v>
      </c>
      <c r="H232">
        <v>0</v>
      </c>
      <c r="M232" s="277">
        <f>(M3317*10000)*TEA!$I$15*10^-6</f>
        <v>32.464256821875004</v>
      </c>
      <c r="N232" s="277">
        <f>(N3317*10000)*TEA!$J$15*10^-6</f>
        <v>32.464256821875004</v>
      </c>
      <c r="W232">
        <f t="shared" si="12"/>
        <v>1</v>
      </c>
      <c r="X232" s="251">
        <v>8027</v>
      </c>
      <c r="Y232" s="251">
        <v>0</v>
      </c>
      <c r="Z232" s="251">
        <f t="shared" si="11"/>
        <v>0</v>
      </c>
      <c r="AA232" s="226">
        <v>0</v>
      </c>
    </row>
    <row r="233" spans="1:27" x14ac:dyDescent="0.25">
      <c r="A233" s="251">
        <v>8029</v>
      </c>
      <c r="B233" s="251" t="s">
        <v>719</v>
      </c>
      <c r="C233" s="251" t="s">
        <v>735</v>
      </c>
      <c r="D233" s="251">
        <v>-107.876665</v>
      </c>
      <c r="E233" s="251">
        <v>38.846469999999997</v>
      </c>
      <c r="F233">
        <v>0</v>
      </c>
      <c r="G233">
        <f t="shared" si="10"/>
        <v>0</v>
      </c>
      <c r="H233">
        <v>11.45</v>
      </c>
      <c r="M233" s="277">
        <f>(M3318*10000)*TEA!$I$15*10^-6</f>
        <v>34.155084082949998</v>
      </c>
      <c r="N233" s="277">
        <f>(N3318*10000)*TEA!$J$15*10^-6</f>
        <v>34.155084082949998</v>
      </c>
      <c r="W233">
        <f t="shared" si="12"/>
        <v>1</v>
      </c>
      <c r="X233" s="251">
        <v>8029</v>
      </c>
      <c r="Y233" s="251">
        <v>0</v>
      </c>
      <c r="Z233" s="251">
        <f t="shared" si="11"/>
        <v>0</v>
      </c>
      <c r="AA233" s="226">
        <v>1654</v>
      </c>
    </row>
    <row r="234" spans="1:27" x14ac:dyDescent="0.25">
      <c r="A234" s="251">
        <v>8031</v>
      </c>
      <c r="B234" s="251" t="s">
        <v>719</v>
      </c>
      <c r="C234" s="251" t="s">
        <v>736</v>
      </c>
      <c r="D234" s="251">
        <v>-104.87050600000001</v>
      </c>
      <c r="E234" s="251">
        <v>39.761009999999999</v>
      </c>
      <c r="F234">
        <v>0</v>
      </c>
      <c r="G234">
        <f t="shared" si="10"/>
        <v>0</v>
      </c>
      <c r="H234">
        <v>0</v>
      </c>
      <c r="M234" s="277">
        <f>(M3319*10000)*TEA!$I$15*10^-6</f>
        <v>33.19072601445</v>
      </c>
      <c r="N234" s="277">
        <f>(N3319*10000)*TEA!$J$15*10^-6</f>
        <v>33.19072601445</v>
      </c>
      <c r="W234">
        <f t="shared" si="12"/>
        <v>1</v>
      </c>
      <c r="X234" s="251">
        <v>8031</v>
      </c>
      <c r="Y234" s="251">
        <v>0</v>
      </c>
      <c r="Z234" s="251">
        <f t="shared" si="11"/>
        <v>0</v>
      </c>
      <c r="AA234" s="226">
        <v>0</v>
      </c>
    </row>
    <row r="235" spans="1:27" x14ac:dyDescent="0.25">
      <c r="A235" s="251">
        <v>8033</v>
      </c>
      <c r="B235" s="251" t="s">
        <v>719</v>
      </c>
      <c r="C235" s="251" t="s">
        <v>737</v>
      </c>
      <c r="D235" s="251">
        <v>-108.50024500000001</v>
      </c>
      <c r="E235" s="251">
        <v>37.755540000000003</v>
      </c>
      <c r="F235">
        <v>0</v>
      </c>
      <c r="G235">
        <f t="shared" si="10"/>
        <v>0</v>
      </c>
      <c r="H235">
        <v>0</v>
      </c>
      <c r="M235" s="277">
        <f>(M3320*10000)*TEA!$I$15*10^-6</f>
        <v>37.179506549700001</v>
      </c>
      <c r="N235" s="277">
        <f>(N3320*10000)*TEA!$J$15*10^-6</f>
        <v>37.179506549700001</v>
      </c>
      <c r="W235">
        <f t="shared" si="12"/>
        <v>1</v>
      </c>
      <c r="X235" s="251">
        <v>8033</v>
      </c>
      <c r="Y235" s="251">
        <v>0</v>
      </c>
      <c r="Z235" s="251">
        <f t="shared" si="11"/>
        <v>0</v>
      </c>
      <c r="AA235" s="226">
        <v>0</v>
      </c>
    </row>
    <row r="236" spans="1:27" x14ac:dyDescent="0.25">
      <c r="A236" s="251">
        <v>8035</v>
      </c>
      <c r="B236" s="251" t="s">
        <v>719</v>
      </c>
      <c r="C236" s="251" t="s">
        <v>738</v>
      </c>
      <c r="D236" s="251">
        <v>-104.925022</v>
      </c>
      <c r="E236" s="251">
        <v>39.324890000000003</v>
      </c>
      <c r="F236">
        <v>0</v>
      </c>
      <c r="G236">
        <f t="shared" si="10"/>
        <v>0</v>
      </c>
      <c r="H236">
        <v>0</v>
      </c>
      <c r="M236" s="277">
        <f>(M3321*10000)*TEA!$I$15*10^-6</f>
        <v>32.921133882749999</v>
      </c>
      <c r="N236" s="277">
        <f>(N3321*10000)*TEA!$J$15*10^-6</f>
        <v>32.921133882749999</v>
      </c>
      <c r="W236">
        <f t="shared" si="12"/>
        <v>1</v>
      </c>
      <c r="X236" s="251">
        <v>8035</v>
      </c>
      <c r="Y236" s="251">
        <v>0</v>
      </c>
      <c r="Z236" s="251">
        <f t="shared" si="11"/>
        <v>0</v>
      </c>
      <c r="AA236" s="226">
        <v>0</v>
      </c>
    </row>
    <row r="237" spans="1:27" x14ac:dyDescent="0.25">
      <c r="A237" s="251">
        <v>8037</v>
      </c>
      <c r="B237" s="251" t="s">
        <v>719</v>
      </c>
      <c r="C237" s="251" t="s">
        <v>739</v>
      </c>
      <c r="D237" s="251">
        <v>-106.699941</v>
      </c>
      <c r="E237" s="251">
        <v>39.620080000000002</v>
      </c>
      <c r="F237">
        <v>0</v>
      </c>
      <c r="G237">
        <f t="shared" si="10"/>
        <v>0</v>
      </c>
      <c r="H237">
        <v>0</v>
      </c>
      <c r="M237" s="277">
        <f>(M3322*10000)*TEA!$I$15*10^-6</f>
        <v>32.575801555890003</v>
      </c>
      <c r="N237" s="277">
        <f>(N3322*10000)*TEA!$J$15*10^-6</f>
        <v>32.575801555890003</v>
      </c>
      <c r="W237">
        <f t="shared" si="12"/>
        <v>1</v>
      </c>
      <c r="X237" s="251">
        <v>8037</v>
      </c>
      <c r="Y237" s="251">
        <v>0</v>
      </c>
      <c r="Z237" s="251">
        <f t="shared" si="11"/>
        <v>0</v>
      </c>
      <c r="AA237" s="226">
        <v>0</v>
      </c>
    </row>
    <row r="238" spans="1:27" x14ac:dyDescent="0.25">
      <c r="A238" s="251">
        <v>8039</v>
      </c>
      <c r="B238" s="251" t="s">
        <v>719</v>
      </c>
      <c r="C238" s="251" t="s">
        <v>740</v>
      </c>
      <c r="D238" s="251">
        <v>-104.133561</v>
      </c>
      <c r="E238" s="251">
        <v>39.287550000000003</v>
      </c>
      <c r="F238">
        <v>0</v>
      </c>
      <c r="G238">
        <f t="shared" si="10"/>
        <v>0</v>
      </c>
      <c r="H238">
        <v>4.7</v>
      </c>
      <c r="M238" s="277">
        <f>(M3323*10000)*TEA!$I$15*10^-6</f>
        <v>34.296355705049997</v>
      </c>
      <c r="N238" s="277">
        <f>(N3323*10000)*TEA!$J$15*10^-6</f>
        <v>34.296355705049997</v>
      </c>
      <c r="W238">
        <f t="shared" si="12"/>
        <v>1</v>
      </c>
      <c r="X238" s="251">
        <v>8039</v>
      </c>
      <c r="Y238" s="251">
        <v>0</v>
      </c>
      <c r="Z238" s="251">
        <f t="shared" si="11"/>
        <v>0</v>
      </c>
      <c r="AA238" s="226">
        <v>3029</v>
      </c>
    </row>
    <row r="239" spans="1:27" x14ac:dyDescent="0.25">
      <c r="A239" s="251">
        <v>8041</v>
      </c>
      <c r="B239" s="251" t="s">
        <v>719</v>
      </c>
      <c r="C239" s="251" t="s">
        <v>741</v>
      </c>
      <c r="D239" s="251">
        <v>-104.517458</v>
      </c>
      <c r="E239" s="251">
        <v>38.82499</v>
      </c>
      <c r="F239">
        <v>0</v>
      </c>
      <c r="G239">
        <f t="shared" si="10"/>
        <v>0</v>
      </c>
      <c r="H239">
        <v>6.96</v>
      </c>
      <c r="M239" s="277">
        <f>(M3324*10000)*TEA!$I$15*10^-6</f>
        <v>33.137048983050001</v>
      </c>
      <c r="N239" s="277">
        <f>(N3324*10000)*TEA!$J$15*10^-6</f>
        <v>33.137048983050001</v>
      </c>
      <c r="W239">
        <f t="shared" si="12"/>
        <v>1</v>
      </c>
      <c r="X239" s="251">
        <v>8041</v>
      </c>
      <c r="Y239" s="251">
        <v>0</v>
      </c>
      <c r="Z239" s="251">
        <f t="shared" si="11"/>
        <v>0</v>
      </c>
      <c r="AA239" s="226">
        <v>2</v>
      </c>
    </row>
    <row r="240" spans="1:27" x14ac:dyDescent="0.25">
      <c r="A240" s="251">
        <v>8043</v>
      </c>
      <c r="B240" s="251" t="s">
        <v>719</v>
      </c>
      <c r="C240" s="251" t="s">
        <v>742</v>
      </c>
      <c r="D240" s="251">
        <v>-105.439801</v>
      </c>
      <c r="E240" s="251">
        <v>38.467359999999999</v>
      </c>
      <c r="F240">
        <v>0</v>
      </c>
      <c r="G240">
        <f t="shared" si="10"/>
        <v>0</v>
      </c>
      <c r="H240">
        <v>0</v>
      </c>
      <c r="M240" s="277">
        <f>(M3325*10000)*TEA!$I$15*10^-6</f>
        <v>32.452981223625002</v>
      </c>
      <c r="N240" s="277">
        <f>(N3325*10000)*TEA!$J$15*10^-6</f>
        <v>32.452981223625002</v>
      </c>
      <c r="W240">
        <f t="shared" si="12"/>
        <v>1</v>
      </c>
      <c r="X240" s="251">
        <v>8043</v>
      </c>
      <c r="Y240" s="251">
        <v>0</v>
      </c>
      <c r="Z240" s="251">
        <f t="shared" si="11"/>
        <v>0</v>
      </c>
      <c r="AA240" s="226">
        <v>0</v>
      </c>
    </row>
    <row r="241" spans="1:27" x14ac:dyDescent="0.25">
      <c r="A241" s="251">
        <v>8045</v>
      </c>
      <c r="B241" s="251" t="s">
        <v>719</v>
      </c>
      <c r="C241" s="251" t="s">
        <v>743</v>
      </c>
      <c r="D241" s="251">
        <v>-107.907918</v>
      </c>
      <c r="E241" s="251">
        <v>39.596629999999998</v>
      </c>
      <c r="F241">
        <v>0</v>
      </c>
      <c r="G241">
        <f t="shared" si="10"/>
        <v>0</v>
      </c>
      <c r="H241">
        <v>11.1</v>
      </c>
      <c r="M241" s="277">
        <f>(M3326*10000)*TEA!$I$15*10^-6</f>
        <v>32.867135841150002</v>
      </c>
      <c r="N241" s="277">
        <f>(N3326*10000)*TEA!$J$15*10^-6</f>
        <v>32.867135841150002</v>
      </c>
      <c r="W241">
        <f t="shared" si="12"/>
        <v>1</v>
      </c>
      <c r="X241" s="251">
        <v>8045</v>
      </c>
      <c r="Y241" s="251">
        <v>0</v>
      </c>
      <c r="Z241" s="251">
        <f t="shared" si="11"/>
        <v>0</v>
      </c>
      <c r="AA241" s="226">
        <v>158</v>
      </c>
    </row>
    <row r="242" spans="1:27" x14ac:dyDescent="0.25">
      <c r="A242" s="251">
        <v>8047</v>
      </c>
      <c r="B242" s="251" t="s">
        <v>719</v>
      </c>
      <c r="C242" s="251" t="s">
        <v>744</v>
      </c>
      <c r="D242" s="251">
        <v>-105.525616</v>
      </c>
      <c r="E242" s="251">
        <v>39.860900000000001</v>
      </c>
      <c r="F242">
        <v>0</v>
      </c>
      <c r="G242">
        <f t="shared" si="10"/>
        <v>0</v>
      </c>
      <c r="H242">
        <v>0</v>
      </c>
      <c r="M242" s="277">
        <f>(M3327*10000)*TEA!$I$15*10^-6</f>
        <v>32.515740232110005</v>
      </c>
      <c r="N242" s="277">
        <f>(N3327*10000)*TEA!$J$15*10^-6</f>
        <v>32.515740232110005</v>
      </c>
      <c r="W242">
        <f t="shared" si="12"/>
        <v>1</v>
      </c>
      <c r="X242" s="251">
        <v>8047</v>
      </c>
      <c r="Y242" s="251">
        <v>0</v>
      </c>
      <c r="Z242" s="251">
        <f t="shared" si="11"/>
        <v>0</v>
      </c>
      <c r="AA242" s="226">
        <v>0</v>
      </c>
    </row>
    <row r="243" spans="1:27" x14ac:dyDescent="0.25">
      <c r="A243" s="251">
        <v>8049</v>
      </c>
      <c r="B243" s="251" t="s">
        <v>719</v>
      </c>
      <c r="C243" s="251" t="s">
        <v>745</v>
      </c>
      <c r="D243" s="251">
        <v>-106.121661</v>
      </c>
      <c r="E243" s="251">
        <v>40.098269999999999</v>
      </c>
      <c r="F243">
        <v>0</v>
      </c>
      <c r="G243">
        <f t="shared" si="10"/>
        <v>0</v>
      </c>
      <c r="H243">
        <v>0</v>
      </c>
      <c r="M243" s="277">
        <f>(M3328*10000)*TEA!$I$15*10^-6</f>
        <v>32.027317598745</v>
      </c>
      <c r="N243" s="277">
        <f>(N3328*10000)*TEA!$J$15*10^-6</f>
        <v>32.027317598745</v>
      </c>
      <c r="W243">
        <f t="shared" si="12"/>
        <v>1</v>
      </c>
      <c r="X243" s="251">
        <v>8049</v>
      </c>
      <c r="Y243" s="251">
        <v>0</v>
      </c>
      <c r="Z243" s="251">
        <f t="shared" si="11"/>
        <v>0</v>
      </c>
      <c r="AA243" s="226">
        <v>0</v>
      </c>
    </row>
    <row r="244" spans="1:27" x14ac:dyDescent="0.25">
      <c r="A244" s="251">
        <v>8051</v>
      </c>
      <c r="B244" s="251" t="s">
        <v>719</v>
      </c>
      <c r="C244" s="251" t="s">
        <v>746</v>
      </c>
      <c r="D244" s="251">
        <v>-107.04109800000001</v>
      </c>
      <c r="E244" s="251">
        <v>38.661879999999996</v>
      </c>
      <c r="F244">
        <v>0</v>
      </c>
      <c r="G244">
        <f t="shared" si="10"/>
        <v>0</v>
      </c>
      <c r="H244">
        <v>0</v>
      </c>
      <c r="M244" s="277">
        <f>(M3329*10000)*TEA!$I$15*10^-6</f>
        <v>33.706159957799997</v>
      </c>
      <c r="N244" s="277">
        <f>(N3329*10000)*TEA!$J$15*10^-6</f>
        <v>33.706159957799997</v>
      </c>
      <c r="W244">
        <f t="shared" si="12"/>
        <v>1</v>
      </c>
      <c r="X244" s="251">
        <v>8051</v>
      </c>
      <c r="Y244" s="251">
        <v>0</v>
      </c>
      <c r="Z244" s="251">
        <f t="shared" si="11"/>
        <v>0</v>
      </c>
      <c r="AA244" s="226">
        <v>0</v>
      </c>
    </row>
    <row r="245" spans="1:27" x14ac:dyDescent="0.25">
      <c r="A245" s="251">
        <v>8053</v>
      </c>
      <c r="B245" s="251" t="s">
        <v>719</v>
      </c>
      <c r="C245" s="251" t="s">
        <v>747</v>
      </c>
      <c r="D245" s="251">
        <v>-107.302577</v>
      </c>
      <c r="E245" s="251">
        <v>37.82837</v>
      </c>
      <c r="F245">
        <v>0</v>
      </c>
      <c r="G245">
        <f t="shared" si="10"/>
        <v>0</v>
      </c>
      <c r="H245">
        <v>0</v>
      </c>
      <c r="M245" s="277">
        <f>(M3330*10000)*TEA!$I$15*10^-6</f>
        <v>35.303711762699997</v>
      </c>
      <c r="N245" s="277">
        <f>(N3330*10000)*TEA!$J$15*10^-6</f>
        <v>35.303711762699997</v>
      </c>
      <c r="W245">
        <f t="shared" si="12"/>
        <v>1</v>
      </c>
      <c r="X245" s="251">
        <v>8053</v>
      </c>
      <c r="Y245" s="251">
        <v>0</v>
      </c>
      <c r="Z245" s="251">
        <f t="shared" si="11"/>
        <v>0</v>
      </c>
      <c r="AA245" s="226">
        <v>0</v>
      </c>
    </row>
    <row r="246" spans="1:27" x14ac:dyDescent="0.25">
      <c r="A246" s="251">
        <v>8055</v>
      </c>
      <c r="B246" s="251" t="s">
        <v>719</v>
      </c>
      <c r="C246" s="251" t="s">
        <v>748</v>
      </c>
      <c r="D246" s="251">
        <v>-104.960914</v>
      </c>
      <c r="E246" s="251">
        <v>37.685420000000001</v>
      </c>
      <c r="F246">
        <v>0</v>
      </c>
      <c r="G246">
        <f t="shared" si="10"/>
        <v>0</v>
      </c>
      <c r="H246">
        <v>0</v>
      </c>
      <c r="M246" s="277">
        <f>(M3331*10000)*TEA!$I$15*10^-6</f>
        <v>33.235872787799998</v>
      </c>
      <c r="N246" s="277">
        <f>(N3331*10000)*TEA!$J$15*10^-6</f>
        <v>33.235872787799998</v>
      </c>
      <c r="W246">
        <f t="shared" si="12"/>
        <v>1</v>
      </c>
      <c r="X246" s="251">
        <v>8055</v>
      </c>
      <c r="Y246" s="251">
        <v>0</v>
      </c>
      <c r="Z246" s="251">
        <f t="shared" si="11"/>
        <v>0</v>
      </c>
      <c r="AA246" s="226">
        <v>0</v>
      </c>
    </row>
    <row r="247" spans="1:27" x14ac:dyDescent="0.25">
      <c r="A247" s="251">
        <v>8057</v>
      </c>
      <c r="B247" s="251" t="s">
        <v>719</v>
      </c>
      <c r="C247" s="251" t="s">
        <v>556</v>
      </c>
      <c r="D247" s="251">
        <v>-106.352509</v>
      </c>
      <c r="E247" s="251">
        <v>40.667409999999997</v>
      </c>
      <c r="F247">
        <v>0</v>
      </c>
      <c r="G247">
        <f t="shared" si="10"/>
        <v>0</v>
      </c>
      <c r="H247">
        <v>0</v>
      </c>
      <c r="M247" s="277">
        <f>(M3332*10000)*TEA!$I$15*10^-6</f>
        <v>31.051198271024997</v>
      </c>
      <c r="N247" s="277">
        <f>(N3332*10000)*TEA!$J$15*10^-6</f>
        <v>31.051198271024997</v>
      </c>
      <c r="W247">
        <f t="shared" si="12"/>
        <v>1</v>
      </c>
      <c r="X247" s="251">
        <v>8057</v>
      </c>
      <c r="Y247" s="251">
        <v>0</v>
      </c>
      <c r="Z247" s="251">
        <f t="shared" si="11"/>
        <v>0</v>
      </c>
      <c r="AA247" s="226">
        <v>0</v>
      </c>
    </row>
    <row r="248" spans="1:27" x14ac:dyDescent="0.25">
      <c r="A248" s="251">
        <v>8059</v>
      </c>
      <c r="B248" s="251" t="s">
        <v>719</v>
      </c>
      <c r="C248" s="251" t="s">
        <v>557</v>
      </c>
      <c r="D248" s="251">
        <v>-105.248553</v>
      </c>
      <c r="E248" s="251">
        <v>39.590530000000001</v>
      </c>
      <c r="F248">
        <v>0</v>
      </c>
      <c r="G248">
        <f t="shared" si="10"/>
        <v>0</v>
      </c>
      <c r="H248">
        <v>0</v>
      </c>
      <c r="M248" s="277">
        <f>(M3333*10000)*TEA!$I$15*10^-6</f>
        <v>32.712142330574999</v>
      </c>
      <c r="N248" s="277">
        <f>(N3333*10000)*TEA!$J$15*10^-6</f>
        <v>32.712142330574999</v>
      </c>
      <c r="W248">
        <f t="shared" si="12"/>
        <v>1</v>
      </c>
      <c r="X248" s="251">
        <v>8059</v>
      </c>
      <c r="Y248" s="251">
        <v>0</v>
      </c>
      <c r="Z248" s="251">
        <f t="shared" si="11"/>
        <v>0</v>
      </c>
      <c r="AA248" s="226">
        <v>0</v>
      </c>
    </row>
    <row r="249" spans="1:27" x14ac:dyDescent="0.25">
      <c r="A249" s="251">
        <v>8061</v>
      </c>
      <c r="B249" s="251" t="s">
        <v>719</v>
      </c>
      <c r="C249" s="251" t="s">
        <v>749</v>
      </c>
      <c r="D249" s="251">
        <v>-102.74480200000001</v>
      </c>
      <c r="E249" s="251">
        <v>38.42212</v>
      </c>
      <c r="F249">
        <v>0</v>
      </c>
      <c r="G249">
        <f t="shared" si="10"/>
        <v>0</v>
      </c>
      <c r="H249">
        <v>5.99</v>
      </c>
      <c r="M249" s="277">
        <f>(M3334*10000)*TEA!$I$15*10^-6</f>
        <v>38.724624498599994</v>
      </c>
      <c r="N249" s="277">
        <f>(N3334*10000)*TEA!$J$15*10^-6</f>
        <v>38.724624498599994</v>
      </c>
      <c r="W249">
        <f t="shared" si="12"/>
        <v>1</v>
      </c>
      <c r="X249" s="251">
        <v>8061</v>
      </c>
      <c r="Y249" s="251">
        <v>0</v>
      </c>
      <c r="Z249" s="251">
        <f t="shared" si="11"/>
        <v>0</v>
      </c>
      <c r="AA249" s="226">
        <v>10635</v>
      </c>
    </row>
    <row r="250" spans="1:27" x14ac:dyDescent="0.25">
      <c r="A250" s="251">
        <v>8063</v>
      </c>
      <c r="B250" s="251" t="s">
        <v>719</v>
      </c>
      <c r="C250" s="251" t="s">
        <v>750</v>
      </c>
      <c r="D250" s="251">
        <v>-102.60703100000001</v>
      </c>
      <c r="E250" s="251">
        <v>39.310650000000003</v>
      </c>
      <c r="F250">
        <v>3.95</v>
      </c>
      <c r="G250">
        <f t="shared" si="10"/>
        <v>3.95</v>
      </c>
      <c r="H250">
        <v>9.59</v>
      </c>
      <c r="M250" s="277">
        <f>(M3335*10000)*TEA!$I$15*10^-6</f>
        <v>38.457462511349995</v>
      </c>
      <c r="N250" s="277">
        <f>(N3335*10000)*TEA!$J$15*10^-6</f>
        <v>38.457462511349995</v>
      </c>
      <c r="W250">
        <f t="shared" si="12"/>
        <v>1</v>
      </c>
      <c r="X250" s="251">
        <v>8063</v>
      </c>
      <c r="Y250" s="251">
        <v>2062</v>
      </c>
      <c r="Z250" s="251">
        <f t="shared" si="11"/>
        <v>2062</v>
      </c>
      <c r="AA250" s="226">
        <v>84927</v>
      </c>
    </row>
    <row r="251" spans="1:27" x14ac:dyDescent="0.25">
      <c r="A251" s="251">
        <v>8065</v>
      </c>
      <c r="B251" s="251" t="s">
        <v>719</v>
      </c>
      <c r="C251" s="251" t="s">
        <v>679</v>
      </c>
      <c r="D251" s="251">
        <v>-106.352012</v>
      </c>
      <c r="E251" s="251">
        <v>39.193770000000001</v>
      </c>
      <c r="F251">
        <v>0</v>
      </c>
      <c r="G251">
        <f t="shared" si="10"/>
        <v>0</v>
      </c>
      <c r="H251">
        <v>0</v>
      </c>
      <c r="M251" s="277">
        <f>(M3336*10000)*TEA!$I$15*10^-6</f>
        <v>32.860026049950001</v>
      </c>
      <c r="N251" s="277">
        <f>(N3336*10000)*TEA!$J$15*10^-6</f>
        <v>32.860026049950001</v>
      </c>
      <c r="W251">
        <f t="shared" si="12"/>
        <v>1</v>
      </c>
      <c r="X251" s="251">
        <v>8065</v>
      </c>
      <c r="Y251" s="251">
        <v>0</v>
      </c>
      <c r="Z251" s="251">
        <f t="shared" si="11"/>
        <v>0</v>
      </c>
      <c r="AA251" s="226">
        <v>0</v>
      </c>
    </row>
    <row r="252" spans="1:27" x14ac:dyDescent="0.25">
      <c r="A252" s="251">
        <v>8067</v>
      </c>
      <c r="B252" s="251" t="s">
        <v>719</v>
      </c>
      <c r="C252" s="251" t="s">
        <v>751</v>
      </c>
      <c r="D252" s="251">
        <v>-107.838297</v>
      </c>
      <c r="E252" s="251">
        <v>37.28275</v>
      </c>
      <c r="F252">
        <v>0</v>
      </c>
      <c r="G252">
        <f t="shared" si="10"/>
        <v>0</v>
      </c>
      <c r="H252">
        <v>9.24</v>
      </c>
      <c r="M252" s="277">
        <f>(M3337*10000)*TEA!$I$15*10^-6</f>
        <v>37.462623322050007</v>
      </c>
      <c r="N252" s="277">
        <f>(N3337*10000)*TEA!$J$15*10^-6</f>
        <v>37.462623322050007</v>
      </c>
      <c r="W252">
        <f t="shared" si="12"/>
        <v>1</v>
      </c>
      <c r="X252" s="251">
        <v>8067</v>
      </c>
      <c r="Y252" s="251">
        <v>0</v>
      </c>
      <c r="Z252" s="251">
        <f t="shared" si="11"/>
        <v>0</v>
      </c>
      <c r="AA252" s="226">
        <v>237</v>
      </c>
    </row>
    <row r="253" spans="1:27" x14ac:dyDescent="0.25">
      <c r="A253" s="251">
        <v>8069</v>
      </c>
      <c r="B253" s="251" t="s">
        <v>719</v>
      </c>
      <c r="C253" s="251" t="s">
        <v>752</v>
      </c>
      <c r="D253" s="251">
        <v>-105.468762</v>
      </c>
      <c r="E253" s="251">
        <v>40.674489999999999</v>
      </c>
      <c r="F253">
        <v>0</v>
      </c>
      <c r="G253">
        <f t="shared" si="10"/>
        <v>0</v>
      </c>
      <c r="H253">
        <v>11.05</v>
      </c>
      <c r="M253" s="277">
        <f>(M3338*10000)*TEA!$I$15*10^-6</f>
        <v>32.392835662590002</v>
      </c>
      <c r="N253" s="277">
        <f>(N3338*10000)*TEA!$J$15*10^-6</f>
        <v>32.392835662590002</v>
      </c>
      <c r="W253">
        <f t="shared" si="12"/>
        <v>1</v>
      </c>
      <c r="X253" s="251">
        <v>8069</v>
      </c>
      <c r="Y253" s="251">
        <v>0</v>
      </c>
      <c r="Z253" s="251">
        <f t="shared" si="11"/>
        <v>0</v>
      </c>
      <c r="AA253" s="226">
        <v>3526</v>
      </c>
    </row>
    <row r="254" spans="1:27" x14ac:dyDescent="0.25">
      <c r="A254" s="251">
        <v>8071</v>
      </c>
      <c r="B254" s="251" t="s">
        <v>719</v>
      </c>
      <c r="C254" s="251" t="s">
        <v>753</v>
      </c>
      <c r="D254" s="251">
        <v>-104.049775</v>
      </c>
      <c r="E254" s="251">
        <v>37.303199999999997</v>
      </c>
      <c r="F254">
        <v>0</v>
      </c>
      <c r="G254">
        <f t="shared" si="10"/>
        <v>0</v>
      </c>
      <c r="H254">
        <v>0</v>
      </c>
      <c r="M254" s="277">
        <f>(M3339*10000)*TEA!$I$15*10^-6</f>
        <v>36.956591212949995</v>
      </c>
      <c r="N254" s="277">
        <f>(N3339*10000)*TEA!$J$15*10^-6</f>
        <v>36.956591212949995</v>
      </c>
      <c r="W254">
        <f t="shared" si="12"/>
        <v>1</v>
      </c>
      <c r="X254" s="251">
        <v>8071</v>
      </c>
      <c r="Y254" s="251">
        <v>0</v>
      </c>
      <c r="Z254" s="251">
        <f t="shared" si="11"/>
        <v>0</v>
      </c>
      <c r="AA254" s="226">
        <v>0</v>
      </c>
    </row>
    <row r="255" spans="1:27" x14ac:dyDescent="0.25">
      <c r="A255" s="251">
        <v>8073</v>
      </c>
      <c r="B255" s="251" t="s">
        <v>719</v>
      </c>
      <c r="C255" s="251" t="s">
        <v>634</v>
      </c>
      <c r="D255" s="251">
        <v>-103.514965</v>
      </c>
      <c r="E255" s="251">
        <v>38.99024</v>
      </c>
      <c r="F255">
        <v>0</v>
      </c>
      <c r="G255">
        <f t="shared" si="10"/>
        <v>0</v>
      </c>
      <c r="H255">
        <v>4.0199999999999996</v>
      </c>
      <c r="M255" s="277">
        <f>(M3340*10000)*TEA!$I$15*10^-6</f>
        <v>35.816785039350002</v>
      </c>
      <c r="N255" s="277">
        <f>(N3340*10000)*TEA!$J$15*10^-6</f>
        <v>35.816785039350002</v>
      </c>
      <c r="W255">
        <f t="shared" si="12"/>
        <v>1</v>
      </c>
      <c r="X255" s="251">
        <v>8073</v>
      </c>
      <c r="Y255" s="251">
        <v>0</v>
      </c>
      <c r="Z255" s="251">
        <f t="shared" si="11"/>
        <v>0</v>
      </c>
      <c r="AA255" s="226">
        <v>13146</v>
      </c>
    </row>
    <row r="256" spans="1:27" x14ac:dyDescent="0.25">
      <c r="A256" s="251">
        <v>8075</v>
      </c>
      <c r="B256" s="251" t="s">
        <v>719</v>
      </c>
      <c r="C256" s="251" t="s">
        <v>636</v>
      </c>
      <c r="D256" s="251">
        <v>-103.108924</v>
      </c>
      <c r="E256" s="251">
        <v>40.729999999999997</v>
      </c>
      <c r="F256">
        <v>3.71</v>
      </c>
      <c r="G256">
        <f t="shared" si="10"/>
        <v>3.71</v>
      </c>
      <c r="H256">
        <v>10.23</v>
      </c>
      <c r="M256" s="277">
        <f>(M3341*10000)*TEA!$I$15*10^-6</f>
        <v>36.887441700149999</v>
      </c>
      <c r="N256" s="277">
        <f>(N3341*10000)*TEA!$J$15*10^-6</f>
        <v>36.887441700149999</v>
      </c>
      <c r="W256">
        <f t="shared" si="12"/>
        <v>1</v>
      </c>
      <c r="X256" s="251">
        <v>8075</v>
      </c>
      <c r="Y256" s="251">
        <v>382</v>
      </c>
      <c r="Z256" s="251">
        <f t="shared" si="11"/>
        <v>382</v>
      </c>
      <c r="AA256" s="226">
        <v>38716</v>
      </c>
    </row>
    <row r="257" spans="1:27" x14ac:dyDescent="0.25">
      <c r="A257" s="251">
        <v>8077</v>
      </c>
      <c r="B257" s="251" t="s">
        <v>719</v>
      </c>
      <c r="C257" s="251" t="s">
        <v>754</v>
      </c>
      <c r="D257" s="251">
        <v>-108.465165</v>
      </c>
      <c r="E257" s="251">
        <v>39.018259999999998</v>
      </c>
      <c r="F257">
        <v>0</v>
      </c>
      <c r="G257">
        <f t="shared" si="10"/>
        <v>0</v>
      </c>
      <c r="H257">
        <v>13.71</v>
      </c>
      <c r="M257" s="277">
        <f>(M3342*10000)*TEA!$I$15*10^-6</f>
        <v>34.244169965099999</v>
      </c>
      <c r="N257" s="277">
        <f>(N3342*10000)*TEA!$J$15*10^-6</f>
        <v>34.244169965099999</v>
      </c>
      <c r="W257">
        <f t="shared" si="12"/>
        <v>1</v>
      </c>
      <c r="X257" s="251">
        <v>8077</v>
      </c>
      <c r="Y257" s="251">
        <v>0</v>
      </c>
      <c r="Z257" s="251">
        <f t="shared" si="11"/>
        <v>0</v>
      </c>
      <c r="AA257" s="226">
        <v>2068</v>
      </c>
    </row>
    <row r="258" spans="1:27" x14ac:dyDescent="0.25">
      <c r="A258" s="251">
        <v>8079</v>
      </c>
      <c r="B258" s="251" t="s">
        <v>719</v>
      </c>
      <c r="C258" s="251" t="s">
        <v>755</v>
      </c>
      <c r="D258" s="251">
        <v>-106.92958</v>
      </c>
      <c r="E258" s="251">
        <v>37.661239999999999</v>
      </c>
      <c r="F258">
        <v>0</v>
      </c>
      <c r="G258">
        <f t="shared" si="10"/>
        <v>0</v>
      </c>
      <c r="H258">
        <v>0</v>
      </c>
      <c r="M258" s="277">
        <f>(M3343*10000)*TEA!$I$15*10^-6</f>
        <v>34.969901954399994</v>
      </c>
      <c r="N258" s="277">
        <f>(N3343*10000)*TEA!$J$15*10^-6</f>
        <v>34.969901954399994</v>
      </c>
      <c r="W258">
        <f t="shared" si="12"/>
        <v>1</v>
      </c>
      <c r="X258" s="251">
        <v>8079</v>
      </c>
      <c r="Y258" s="251">
        <v>0</v>
      </c>
      <c r="Z258" s="251">
        <f t="shared" si="11"/>
        <v>0</v>
      </c>
      <c r="AA258" s="226">
        <v>0</v>
      </c>
    </row>
    <row r="259" spans="1:27" x14ac:dyDescent="0.25">
      <c r="A259" s="251">
        <v>8081</v>
      </c>
      <c r="B259" s="251" t="s">
        <v>719</v>
      </c>
      <c r="C259" s="251" t="s">
        <v>756</v>
      </c>
      <c r="D259" s="251">
        <v>-108.20345500000001</v>
      </c>
      <c r="E259" s="251">
        <v>40.62238</v>
      </c>
      <c r="F259">
        <v>0</v>
      </c>
      <c r="G259">
        <f t="shared" si="10"/>
        <v>0</v>
      </c>
      <c r="H259">
        <v>0</v>
      </c>
      <c r="M259" s="277">
        <f>(M3344*10000)*TEA!$I$15*10^-6</f>
        <v>30.622344451244995</v>
      </c>
      <c r="N259" s="277">
        <f>(N3344*10000)*TEA!$J$15*10^-6</f>
        <v>30.622344451244995</v>
      </c>
      <c r="W259">
        <f t="shared" si="12"/>
        <v>1</v>
      </c>
      <c r="X259" s="251">
        <v>8081</v>
      </c>
      <c r="Y259" s="251">
        <v>0</v>
      </c>
      <c r="Z259" s="251">
        <f t="shared" si="11"/>
        <v>0</v>
      </c>
      <c r="AA259" s="226">
        <v>0</v>
      </c>
    </row>
    <row r="260" spans="1:27" x14ac:dyDescent="0.25">
      <c r="A260" s="251">
        <v>8083</v>
      </c>
      <c r="B260" s="251" t="s">
        <v>719</v>
      </c>
      <c r="C260" s="251" t="s">
        <v>757</v>
      </c>
      <c r="D260" s="251">
        <v>-108.608594</v>
      </c>
      <c r="E260" s="251">
        <v>37.344360000000002</v>
      </c>
      <c r="F260">
        <v>0</v>
      </c>
      <c r="G260">
        <f t="shared" ref="G260:G323" si="13">F260</f>
        <v>0</v>
      </c>
      <c r="H260">
        <v>7.73</v>
      </c>
      <c r="M260" s="277">
        <f>(M3345*10000)*TEA!$I$15*10^-6</f>
        <v>38.585758744799996</v>
      </c>
      <c r="N260" s="277">
        <f>(N3345*10000)*TEA!$J$15*10^-6</f>
        <v>38.585758744799996</v>
      </c>
      <c r="W260">
        <f t="shared" si="12"/>
        <v>1</v>
      </c>
      <c r="X260" s="251">
        <v>8083</v>
      </c>
      <c r="Y260" s="251">
        <v>0</v>
      </c>
      <c r="Z260" s="251">
        <f t="shared" ref="Z260:Z323" si="14">Y260</f>
        <v>0</v>
      </c>
      <c r="AA260" s="226">
        <v>1448</v>
      </c>
    </row>
    <row r="261" spans="1:27" x14ac:dyDescent="0.25">
      <c r="A261" s="251">
        <v>8085</v>
      </c>
      <c r="B261" s="251" t="s">
        <v>719</v>
      </c>
      <c r="C261" s="251" t="s">
        <v>758</v>
      </c>
      <c r="D261" s="251">
        <v>-108.277237</v>
      </c>
      <c r="E261" s="251">
        <v>38.395220000000002</v>
      </c>
      <c r="F261">
        <v>3.32</v>
      </c>
      <c r="G261">
        <f t="shared" si="13"/>
        <v>3.32</v>
      </c>
      <c r="H261">
        <v>13.15</v>
      </c>
      <c r="M261" s="277">
        <f>(M3346*10000)*TEA!$I$15*10^-6</f>
        <v>35.408757390299996</v>
      </c>
      <c r="N261" s="277">
        <f>(N3346*10000)*TEA!$J$15*10^-6</f>
        <v>35.408757390299996</v>
      </c>
      <c r="W261">
        <f t="shared" si="12"/>
        <v>1</v>
      </c>
      <c r="X261" s="251">
        <v>8085</v>
      </c>
      <c r="Y261" s="251">
        <v>152</v>
      </c>
      <c r="Z261" s="251">
        <f t="shared" si="14"/>
        <v>152</v>
      </c>
      <c r="AA261" s="226">
        <v>2075</v>
      </c>
    </row>
    <row r="262" spans="1:27" x14ac:dyDescent="0.25">
      <c r="A262" s="251">
        <v>8087</v>
      </c>
      <c r="B262" s="251" t="s">
        <v>719</v>
      </c>
      <c r="C262" s="251" t="s">
        <v>572</v>
      </c>
      <c r="D262" s="251">
        <v>-103.805227</v>
      </c>
      <c r="E262" s="251">
        <v>40.272359999999999</v>
      </c>
      <c r="F262">
        <v>0</v>
      </c>
      <c r="G262">
        <f t="shared" si="13"/>
        <v>0</v>
      </c>
      <c r="H262">
        <v>11.46</v>
      </c>
      <c r="M262" s="277">
        <f>(M3347*10000)*TEA!$I$15*10^-6</f>
        <v>35.531325569250001</v>
      </c>
      <c r="N262" s="277">
        <f>(N3347*10000)*TEA!$J$15*10^-6</f>
        <v>35.531325569250001</v>
      </c>
      <c r="W262">
        <f t="shared" si="12"/>
        <v>1</v>
      </c>
      <c r="X262" s="251">
        <v>8087</v>
      </c>
      <c r="Y262" s="251">
        <v>0</v>
      </c>
      <c r="Z262" s="251">
        <f t="shared" si="14"/>
        <v>0</v>
      </c>
      <c r="AA262" s="226">
        <v>23527</v>
      </c>
    </row>
    <row r="263" spans="1:27" x14ac:dyDescent="0.25">
      <c r="A263" s="251">
        <v>8089</v>
      </c>
      <c r="B263" s="251" t="s">
        <v>719</v>
      </c>
      <c r="C263" s="251" t="s">
        <v>759</v>
      </c>
      <c r="D263" s="251">
        <v>-103.71992299999999</v>
      </c>
      <c r="E263" s="251">
        <v>37.895099999999999</v>
      </c>
      <c r="F263">
        <v>0</v>
      </c>
      <c r="G263">
        <f t="shared" si="13"/>
        <v>0</v>
      </c>
      <c r="H263">
        <v>12.36</v>
      </c>
      <c r="M263" s="277">
        <f>(M3348*10000)*TEA!$I$15*10^-6</f>
        <v>36.015327187199993</v>
      </c>
      <c r="N263" s="277">
        <f>(N3348*10000)*TEA!$J$15*10^-6</f>
        <v>36.015327187199993</v>
      </c>
      <c r="W263">
        <f t="shared" si="12"/>
        <v>1</v>
      </c>
      <c r="X263" s="251">
        <v>8089</v>
      </c>
      <c r="Y263" s="251">
        <v>0</v>
      </c>
      <c r="Z263" s="251">
        <f t="shared" si="14"/>
        <v>0</v>
      </c>
      <c r="AA263" s="226">
        <v>3624</v>
      </c>
    </row>
    <row r="264" spans="1:27" x14ac:dyDescent="0.25">
      <c r="A264" s="251">
        <v>8091</v>
      </c>
      <c r="B264" s="251" t="s">
        <v>719</v>
      </c>
      <c r="C264" s="251" t="s">
        <v>760</v>
      </c>
      <c r="D264" s="251">
        <v>-107.771472</v>
      </c>
      <c r="E264" s="251">
        <v>38.154730000000001</v>
      </c>
      <c r="F264">
        <v>0</v>
      </c>
      <c r="G264">
        <f t="shared" si="13"/>
        <v>0</v>
      </c>
      <c r="H264">
        <v>0</v>
      </c>
      <c r="M264" s="277">
        <f>(M3349*10000)*TEA!$I$15*10^-6</f>
        <v>35.289108163800002</v>
      </c>
      <c r="N264" s="277">
        <f>(N3349*10000)*TEA!$J$15*10^-6</f>
        <v>35.289108163800002</v>
      </c>
      <c r="W264">
        <f t="shared" si="12"/>
        <v>1</v>
      </c>
      <c r="X264" s="251">
        <v>8091</v>
      </c>
      <c r="Y264" s="251">
        <v>0</v>
      </c>
      <c r="Z264" s="251">
        <f t="shared" si="14"/>
        <v>0</v>
      </c>
      <c r="AA264" s="226">
        <v>0</v>
      </c>
    </row>
    <row r="265" spans="1:27" x14ac:dyDescent="0.25">
      <c r="A265" s="251">
        <v>8093</v>
      </c>
      <c r="B265" s="251" t="s">
        <v>719</v>
      </c>
      <c r="C265" s="251" t="s">
        <v>761</v>
      </c>
      <c r="D265" s="251">
        <v>-105.72003100000001</v>
      </c>
      <c r="E265" s="251">
        <v>39.119459999999997</v>
      </c>
      <c r="F265">
        <v>0</v>
      </c>
      <c r="G265">
        <f t="shared" si="13"/>
        <v>0</v>
      </c>
      <c r="H265">
        <v>0</v>
      </c>
      <c r="M265" s="277">
        <f>(M3350*10000)*TEA!$I$15*10^-6</f>
        <v>32.550304391099992</v>
      </c>
      <c r="N265" s="277">
        <f>(N3350*10000)*TEA!$J$15*10^-6</f>
        <v>32.550304391099992</v>
      </c>
      <c r="W265">
        <f t="shared" si="12"/>
        <v>1</v>
      </c>
      <c r="X265" s="251">
        <v>8093</v>
      </c>
      <c r="Y265" s="251">
        <v>0</v>
      </c>
      <c r="Z265" s="251">
        <f t="shared" si="14"/>
        <v>0</v>
      </c>
      <c r="AA265" s="226">
        <v>0</v>
      </c>
    </row>
    <row r="266" spans="1:27" x14ac:dyDescent="0.25">
      <c r="A266" s="251">
        <v>8095</v>
      </c>
      <c r="B266" s="251" t="s">
        <v>719</v>
      </c>
      <c r="C266" s="251" t="s">
        <v>643</v>
      </c>
      <c r="D266" s="251">
        <v>-102.366103</v>
      </c>
      <c r="E266" s="251">
        <v>40.596890000000002</v>
      </c>
      <c r="F266">
        <v>1.36</v>
      </c>
      <c r="G266">
        <f t="shared" si="13"/>
        <v>1.36</v>
      </c>
      <c r="H266">
        <v>10.51</v>
      </c>
      <c r="M266" s="277">
        <f>(M3351*10000)*TEA!$I$15*10^-6</f>
        <v>38.054511566999999</v>
      </c>
      <c r="N266" s="277">
        <f>(N3351*10000)*TEA!$J$15*10^-6</f>
        <v>38.054511566999999</v>
      </c>
      <c r="W266">
        <f t="shared" si="12"/>
        <v>1</v>
      </c>
      <c r="X266" s="251">
        <v>8095</v>
      </c>
      <c r="Y266" s="251">
        <v>100</v>
      </c>
      <c r="Z266" s="251">
        <f t="shared" si="14"/>
        <v>100</v>
      </c>
      <c r="AA266" s="226">
        <v>48071</v>
      </c>
    </row>
    <row r="267" spans="1:27" x14ac:dyDescent="0.25">
      <c r="A267" s="251">
        <v>8097</v>
      </c>
      <c r="B267" s="251" t="s">
        <v>719</v>
      </c>
      <c r="C267" s="251" t="s">
        <v>762</v>
      </c>
      <c r="D267" s="251">
        <v>-106.917075</v>
      </c>
      <c r="E267" s="251">
        <v>39.212510000000002</v>
      </c>
      <c r="F267">
        <v>0</v>
      </c>
      <c r="G267">
        <f t="shared" si="13"/>
        <v>0</v>
      </c>
      <c r="H267">
        <v>0</v>
      </c>
      <c r="M267" s="277">
        <f>(M3352*10000)*TEA!$I$15*10^-6</f>
        <v>33.091634974949997</v>
      </c>
      <c r="N267" s="277">
        <f>(N3352*10000)*TEA!$J$15*10^-6</f>
        <v>33.091634974949997</v>
      </c>
      <c r="W267">
        <f t="shared" si="12"/>
        <v>1</v>
      </c>
      <c r="X267" s="251">
        <v>8097</v>
      </c>
      <c r="Y267" s="251">
        <v>0</v>
      </c>
      <c r="Z267" s="251">
        <f t="shared" si="14"/>
        <v>0</v>
      </c>
      <c r="AA267" s="226">
        <v>0</v>
      </c>
    </row>
    <row r="268" spans="1:27" x14ac:dyDescent="0.25">
      <c r="A268" s="251">
        <v>8099</v>
      </c>
      <c r="B268" s="251" t="s">
        <v>719</v>
      </c>
      <c r="C268" s="251" t="s">
        <v>763</v>
      </c>
      <c r="D268" s="251">
        <v>-102.397784</v>
      </c>
      <c r="E268" s="251">
        <v>37.945860000000003</v>
      </c>
      <c r="F268">
        <v>0</v>
      </c>
      <c r="G268">
        <f t="shared" si="13"/>
        <v>0</v>
      </c>
      <c r="H268">
        <v>10.14</v>
      </c>
      <c r="M268" s="277">
        <f>(M3353*10000)*TEA!$I$15*10^-6</f>
        <v>40.687059813749997</v>
      </c>
      <c r="N268" s="277">
        <f>(N3353*10000)*TEA!$J$15*10^-6</f>
        <v>40.687059813749997</v>
      </c>
      <c r="W268">
        <f t="shared" si="12"/>
        <v>1</v>
      </c>
      <c r="X268" s="251">
        <v>8099</v>
      </c>
      <c r="Y268" s="251">
        <v>0</v>
      </c>
      <c r="Z268" s="251">
        <f t="shared" si="14"/>
        <v>0</v>
      </c>
      <c r="AA268" s="226">
        <v>11904</v>
      </c>
    </row>
    <row r="269" spans="1:27" x14ac:dyDescent="0.25">
      <c r="A269" s="251">
        <v>8101</v>
      </c>
      <c r="B269" s="251" t="s">
        <v>719</v>
      </c>
      <c r="C269" s="251" t="s">
        <v>764</v>
      </c>
      <c r="D269" s="251">
        <v>-104.50698800000001</v>
      </c>
      <c r="E269" s="251">
        <v>38.168379999999999</v>
      </c>
      <c r="F269">
        <v>0</v>
      </c>
      <c r="G269">
        <f t="shared" si="13"/>
        <v>0</v>
      </c>
      <c r="H269">
        <v>14.92</v>
      </c>
      <c r="M269" s="277">
        <f>(M3354*10000)*TEA!$I$15*10^-6</f>
        <v>33.076852836299999</v>
      </c>
      <c r="N269" s="277">
        <f>(N3354*10000)*TEA!$J$15*10^-6</f>
        <v>33.076852836299999</v>
      </c>
      <c r="W269">
        <f t="shared" si="12"/>
        <v>1</v>
      </c>
      <c r="X269" s="251">
        <v>8101</v>
      </c>
      <c r="Y269" s="251">
        <v>0</v>
      </c>
      <c r="Z269" s="251">
        <f t="shared" si="14"/>
        <v>0</v>
      </c>
      <c r="AA269" s="226">
        <v>1457</v>
      </c>
    </row>
    <row r="270" spans="1:27" x14ac:dyDescent="0.25">
      <c r="A270" s="251">
        <v>8103</v>
      </c>
      <c r="B270" s="251" t="s">
        <v>719</v>
      </c>
      <c r="C270" s="251" t="s">
        <v>765</v>
      </c>
      <c r="D270" s="251">
        <v>-108.212333</v>
      </c>
      <c r="E270" s="251">
        <v>39.980539999999998</v>
      </c>
      <c r="F270">
        <v>0</v>
      </c>
      <c r="G270">
        <f t="shared" si="13"/>
        <v>0</v>
      </c>
      <c r="H270">
        <v>0</v>
      </c>
      <c r="M270" s="277">
        <f>(M3355*10000)*TEA!$I$15*10^-6</f>
        <v>32.074653558510001</v>
      </c>
      <c r="N270" s="277">
        <f>(N3355*10000)*TEA!$J$15*10^-6</f>
        <v>32.074653558510001</v>
      </c>
      <c r="W270">
        <f t="shared" si="12"/>
        <v>1</v>
      </c>
      <c r="X270" s="251">
        <v>8103</v>
      </c>
      <c r="Y270" s="251">
        <v>0</v>
      </c>
      <c r="Z270" s="251">
        <f t="shared" si="14"/>
        <v>0</v>
      </c>
      <c r="AA270" s="226">
        <v>0</v>
      </c>
    </row>
    <row r="271" spans="1:27" x14ac:dyDescent="0.25">
      <c r="A271" s="251">
        <v>8105</v>
      </c>
      <c r="B271" s="251" t="s">
        <v>719</v>
      </c>
      <c r="C271" s="251" t="s">
        <v>766</v>
      </c>
      <c r="D271" s="251">
        <v>-106.391074</v>
      </c>
      <c r="E271" s="251">
        <v>37.572670000000002</v>
      </c>
      <c r="F271">
        <v>0</v>
      </c>
      <c r="G271">
        <f t="shared" si="13"/>
        <v>0</v>
      </c>
      <c r="H271">
        <v>0</v>
      </c>
      <c r="M271" s="277">
        <f>(M3356*10000)*TEA!$I$15*10^-6</f>
        <v>34.106437372049996</v>
      </c>
      <c r="N271" s="277">
        <f>(N3356*10000)*TEA!$J$15*10^-6</f>
        <v>34.106437372049996</v>
      </c>
      <c r="W271">
        <f t="shared" si="12"/>
        <v>1</v>
      </c>
      <c r="X271" s="251">
        <v>8105</v>
      </c>
      <c r="Y271" s="251">
        <v>0</v>
      </c>
      <c r="Z271" s="251">
        <f t="shared" si="14"/>
        <v>0</v>
      </c>
      <c r="AA271" s="226">
        <v>0</v>
      </c>
    </row>
    <row r="272" spans="1:27" x14ac:dyDescent="0.25">
      <c r="A272" s="251">
        <v>8107</v>
      </c>
      <c r="B272" s="251" t="s">
        <v>719</v>
      </c>
      <c r="C272" s="251" t="s">
        <v>767</v>
      </c>
      <c r="D272" s="251">
        <v>-106.994665</v>
      </c>
      <c r="E272" s="251">
        <v>40.49306</v>
      </c>
      <c r="F272">
        <v>0</v>
      </c>
      <c r="G272">
        <f t="shared" si="13"/>
        <v>0</v>
      </c>
      <c r="H272">
        <v>0</v>
      </c>
      <c r="M272" s="277">
        <f>(M3357*10000)*TEA!$I$15*10^-6</f>
        <v>30.988206096524998</v>
      </c>
      <c r="N272" s="277">
        <f>(N3357*10000)*TEA!$J$15*10^-6</f>
        <v>30.988206096524998</v>
      </c>
      <c r="W272">
        <f t="shared" si="12"/>
        <v>1</v>
      </c>
      <c r="X272" s="251">
        <v>8107</v>
      </c>
      <c r="Y272" s="251">
        <v>0</v>
      </c>
      <c r="Z272" s="251">
        <f t="shared" si="14"/>
        <v>0</v>
      </c>
      <c r="AA272" s="226">
        <v>0</v>
      </c>
    </row>
    <row r="273" spans="1:27" x14ac:dyDescent="0.25">
      <c r="A273" s="251">
        <v>8109</v>
      </c>
      <c r="B273" s="251" t="s">
        <v>719</v>
      </c>
      <c r="C273" s="251" t="s">
        <v>768</v>
      </c>
      <c r="D273" s="251">
        <v>-106.28138199999999</v>
      </c>
      <c r="E273" s="251">
        <v>38.072539999999996</v>
      </c>
      <c r="F273">
        <v>0</v>
      </c>
      <c r="G273">
        <f t="shared" si="13"/>
        <v>0</v>
      </c>
      <c r="H273">
        <v>0</v>
      </c>
      <c r="M273" s="277">
        <f>(M3358*10000)*TEA!$I$15*10^-6</f>
        <v>33.311751130349997</v>
      </c>
      <c r="N273" s="277">
        <f>(N3358*10000)*TEA!$J$15*10^-6</f>
        <v>33.311751130349997</v>
      </c>
      <c r="W273">
        <f t="shared" si="12"/>
        <v>1</v>
      </c>
      <c r="X273" s="251">
        <v>8109</v>
      </c>
      <c r="Y273" s="251">
        <v>0</v>
      </c>
      <c r="Z273" s="251">
        <f t="shared" si="14"/>
        <v>0</v>
      </c>
      <c r="AA273" s="226">
        <v>0</v>
      </c>
    </row>
    <row r="274" spans="1:27" x14ac:dyDescent="0.25">
      <c r="A274" s="251">
        <v>8111</v>
      </c>
      <c r="B274" s="251" t="s">
        <v>719</v>
      </c>
      <c r="C274" s="251" t="s">
        <v>769</v>
      </c>
      <c r="D274" s="251">
        <v>-107.676552</v>
      </c>
      <c r="E274" s="251">
        <v>37.758650000000003</v>
      </c>
      <c r="F274">
        <v>0</v>
      </c>
      <c r="G274">
        <f t="shared" si="13"/>
        <v>0</v>
      </c>
      <c r="H274">
        <v>0</v>
      </c>
      <c r="M274" s="277">
        <f>(M3359*10000)*TEA!$I$15*10^-6</f>
        <v>35.965178475750001</v>
      </c>
      <c r="N274" s="277">
        <f>(N3359*10000)*TEA!$J$15*10^-6</f>
        <v>35.965178475750001</v>
      </c>
      <c r="W274">
        <f t="shared" si="12"/>
        <v>1</v>
      </c>
      <c r="X274" s="251">
        <v>8111</v>
      </c>
      <c r="Y274" s="251">
        <v>0</v>
      </c>
      <c r="Z274" s="251">
        <f t="shared" si="14"/>
        <v>0</v>
      </c>
      <c r="AA274" s="226">
        <v>0</v>
      </c>
    </row>
    <row r="275" spans="1:27" x14ac:dyDescent="0.25">
      <c r="A275" s="251">
        <v>8113</v>
      </c>
      <c r="B275" s="251" t="s">
        <v>719</v>
      </c>
      <c r="C275" s="251" t="s">
        <v>770</v>
      </c>
      <c r="D275" s="251">
        <v>-108.414772</v>
      </c>
      <c r="E275" s="251">
        <v>37.999780000000001</v>
      </c>
      <c r="F275">
        <v>0</v>
      </c>
      <c r="G275">
        <f t="shared" si="13"/>
        <v>0</v>
      </c>
      <c r="H275">
        <v>0</v>
      </c>
      <c r="M275" s="277">
        <f>(M3360*10000)*TEA!$I$15*10^-6</f>
        <v>36.451407586499997</v>
      </c>
      <c r="N275" s="277">
        <f>(N3360*10000)*TEA!$J$15*10^-6</f>
        <v>36.451407586499997</v>
      </c>
      <c r="W275">
        <f t="shared" si="12"/>
        <v>1</v>
      </c>
      <c r="X275" s="251">
        <v>8113</v>
      </c>
      <c r="Y275" s="251">
        <v>0</v>
      </c>
      <c r="Z275" s="251">
        <f t="shared" si="14"/>
        <v>0</v>
      </c>
      <c r="AA275" s="226">
        <v>0</v>
      </c>
    </row>
    <row r="276" spans="1:27" x14ac:dyDescent="0.25">
      <c r="A276" s="251">
        <v>8115</v>
      </c>
      <c r="B276" s="251" t="s">
        <v>719</v>
      </c>
      <c r="C276" s="251" t="s">
        <v>771</v>
      </c>
      <c r="D276" s="251">
        <v>-102.358971</v>
      </c>
      <c r="E276" s="251">
        <v>40.877769999999998</v>
      </c>
      <c r="F276">
        <v>3.37</v>
      </c>
      <c r="G276">
        <f t="shared" si="13"/>
        <v>3.37</v>
      </c>
      <c r="H276">
        <v>9.9700000000000006</v>
      </c>
      <c r="M276" s="277">
        <f>(M3361*10000)*TEA!$I$15*10^-6</f>
        <v>37.841728418549998</v>
      </c>
      <c r="N276" s="277">
        <f>(N3361*10000)*TEA!$J$15*10^-6</f>
        <v>37.841728418549998</v>
      </c>
      <c r="W276">
        <f t="shared" si="12"/>
        <v>1</v>
      </c>
      <c r="X276" s="251">
        <v>8115</v>
      </c>
      <c r="Y276" s="251">
        <v>686</v>
      </c>
      <c r="Z276" s="251">
        <f t="shared" si="14"/>
        <v>686</v>
      </c>
      <c r="AA276" s="226">
        <v>23861</v>
      </c>
    </row>
    <row r="277" spans="1:27" x14ac:dyDescent="0.25">
      <c r="A277" s="251">
        <v>8117</v>
      </c>
      <c r="B277" s="251" t="s">
        <v>719</v>
      </c>
      <c r="C277" s="251" t="s">
        <v>772</v>
      </c>
      <c r="D277" s="251">
        <v>-106.122038</v>
      </c>
      <c r="E277" s="251">
        <v>39.626379999999997</v>
      </c>
      <c r="F277">
        <v>0</v>
      </c>
      <c r="G277">
        <f t="shared" si="13"/>
        <v>0</v>
      </c>
      <c r="H277">
        <v>0</v>
      </c>
      <c r="M277" s="277">
        <f>(M3362*10000)*TEA!$I$15*10^-6</f>
        <v>32.463514802790002</v>
      </c>
      <c r="N277" s="277">
        <f>(N3362*10000)*TEA!$J$15*10^-6</f>
        <v>32.463514802790002</v>
      </c>
      <c r="W277">
        <f t="shared" si="12"/>
        <v>1</v>
      </c>
      <c r="X277" s="251">
        <v>8117</v>
      </c>
      <c r="Y277" s="251">
        <v>0</v>
      </c>
      <c r="Z277" s="251">
        <f t="shared" si="14"/>
        <v>0</v>
      </c>
      <c r="AA277" s="226">
        <v>0</v>
      </c>
    </row>
    <row r="278" spans="1:27" x14ac:dyDescent="0.25">
      <c r="A278" s="251">
        <v>8119</v>
      </c>
      <c r="B278" s="251" t="s">
        <v>719</v>
      </c>
      <c r="C278" s="251" t="s">
        <v>773</v>
      </c>
      <c r="D278" s="251">
        <v>-105.15831300000001</v>
      </c>
      <c r="E278" s="251">
        <v>38.879399999999997</v>
      </c>
      <c r="F278">
        <v>0</v>
      </c>
      <c r="G278">
        <f t="shared" si="13"/>
        <v>0</v>
      </c>
      <c r="H278">
        <v>0</v>
      </c>
      <c r="M278" s="277">
        <f>(M3363*10000)*TEA!$I$15*10^-6</f>
        <v>32.51880670077</v>
      </c>
      <c r="N278" s="277">
        <f>(N3363*10000)*TEA!$J$15*10^-6</f>
        <v>32.51880670077</v>
      </c>
      <c r="W278">
        <f t="shared" si="12"/>
        <v>1</v>
      </c>
      <c r="X278" s="251">
        <v>8119</v>
      </c>
      <c r="Y278" s="251">
        <v>0</v>
      </c>
      <c r="Z278" s="251">
        <f t="shared" si="14"/>
        <v>0</v>
      </c>
      <c r="AA278" s="226">
        <v>0</v>
      </c>
    </row>
    <row r="279" spans="1:27" x14ac:dyDescent="0.25">
      <c r="A279" s="251">
        <v>8121</v>
      </c>
      <c r="B279" s="251" t="s">
        <v>719</v>
      </c>
      <c r="C279" s="251" t="s">
        <v>585</v>
      </c>
      <c r="D279" s="251">
        <v>-103.19877</v>
      </c>
      <c r="E279" s="251">
        <v>39.977029999999999</v>
      </c>
      <c r="F279">
        <v>2.21</v>
      </c>
      <c r="G279">
        <f t="shared" si="13"/>
        <v>2.21</v>
      </c>
      <c r="H279">
        <v>6.09</v>
      </c>
      <c r="M279" s="277">
        <f>(M3364*10000)*TEA!$I$15*10^-6</f>
        <v>36.730121670450004</v>
      </c>
      <c r="N279" s="277">
        <f>(N3364*10000)*TEA!$J$15*10^-6</f>
        <v>36.730121670450004</v>
      </c>
      <c r="W279">
        <f t="shared" si="12"/>
        <v>1</v>
      </c>
      <c r="X279" s="251">
        <v>8121</v>
      </c>
      <c r="Y279" s="251">
        <v>156</v>
      </c>
      <c r="Z279" s="251">
        <f t="shared" si="14"/>
        <v>156</v>
      </c>
      <c r="AA279" s="226">
        <v>49167</v>
      </c>
    </row>
    <row r="280" spans="1:27" x14ac:dyDescent="0.25">
      <c r="A280" s="251">
        <v>8123</v>
      </c>
      <c r="B280" s="251" t="s">
        <v>719</v>
      </c>
      <c r="C280" s="251" t="s">
        <v>774</v>
      </c>
      <c r="D280" s="251">
        <v>-104.3899</v>
      </c>
      <c r="E280" s="251">
        <v>40.562350000000002</v>
      </c>
      <c r="F280">
        <v>0</v>
      </c>
      <c r="G280">
        <f t="shared" si="13"/>
        <v>0</v>
      </c>
      <c r="H280">
        <v>12.04</v>
      </c>
      <c r="M280" s="277">
        <f>(M3365*10000)*TEA!$I$15*10^-6</f>
        <v>34.558253873999995</v>
      </c>
      <c r="N280" s="277">
        <f>(N3365*10000)*TEA!$J$15*10^-6</f>
        <v>34.558253873999995</v>
      </c>
      <c r="W280">
        <f t="shared" si="12"/>
        <v>1</v>
      </c>
      <c r="X280" s="251">
        <v>8123</v>
      </c>
      <c r="Y280" s="251">
        <v>0</v>
      </c>
      <c r="Z280" s="251">
        <f t="shared" si="14"/>
        <v>0</v>
      </c>
      <c r="AA280" s="226">
        <v>42760</v>
      </c>
    </row>
    <row r="281" spans="1:27" x14ac:dyDescent="0.25">
      <c r="A281" s="251">
        <v>8125</v>
      </c>
      <c r="B281" s="251" t="s">
        <v>719</v>
      </c>
      <c r="C281" s="251" t="s">
        <v>603</v>
      </c>
      <c r="D281" s="251">
        <v>-102.424616</v>
      </c>
      <c r="E281" s="251">
        <v>40.006689999999999</v>
      </c>
      <c r="F281">
        <v>4.3099999999999996</v>
      </c>
      <c r="G281">
        <f t="shared" si="13"/>
        <v>4.3099999999999996</v>
      </c>
      <c r="H281">
        <v>13.05</v>
      </c>
      <c r="M281" s="277">
        <f>(M3366*10000)*TEA!$I$15*10^-6</f>
        <v>38.412877275899994</v>
      </c>
      <c r="N281" s="277">
        <f>(N3366*10000)*TEA!$J$15*10^-6</f>
        <v>38.412877275899994</v>
      </c>
      <c r="W281">
        <f t="shared" si="12"/>
        <v>1</v>
      </c>
      <c r="X281" s="251">
        <v>8125</v>
      </c>
      <c r="Y281" s="251">
        <v>1988</v>
      </c>
      <c r="Z281" s="251">
        <f t="shared" si="14"/>
        <v>1988</v>
      </c>
      <c r="AA281" s="226">
        <v>90580</v>
      </c>
    </row>
    <row r="282" spans="1:27" x14ac:dyDescent="0.25">
      <c r="A282" s="251">
        <v>9001</v>
      </c>
      <c r="B282" s="251" t="s">
        <v>775</v>
      </c>
      <c r="C282" s="251" t="s">
        <v>776</v>
      </c>
      <c r="D282" s="251">
        <v>-73.392313099999996</v>
      </c>
      <c r="E282" s="251">
        <v>41.281329999999997</v>
      </c>
      <c r="F282">
        <v>3.36</v>
      </c>
      <c r="G282">
        <f t="shared" si="13"/>
        <v>3.36</v>
      </c>
      <c r="H282">
        <v>4.6100000000000003</v>
      </c>
      <c r="M282" s="277">
        <f>(M3367*10000)*TEA!$I$15*10^-6</f>
        <v>37.142240294250001</v>
      </c>
      <c r="N282" s="277">
        <f>(N3367*10000)*TEA!$J$15*10^-6</f>
        <v>37.142240294250001</v>
      </c>
      <c r="W282">
        <f t="shared" ref="W282:W345" si="15">IF(X282=A282,1,0)</f>
        <v>1</v>
      </c>
      <c r="X282" s="251">
        <v>9001</v>
      </c>
      <c r="Y282" s="251">
        <v>97</v>
      </c>
      <c r="Z282" s="251">
        <f t="shared" si="14"/>
        <v>97</v>
      </c>
      <c r="AA282" s="226">
        <v>93</v>
      </c>
    </row>
    <row r="283" spans="1:27" x14ac:dyDescent="0.25">
      <c r="A283" s="251">
        <v>9003</v>
      </c>
      <c r="B283" s="251" t="s">
        <v>775</v>
      </c>
      <c r="C283" s="251" t="s">
        <v>777</v>
      </c>
      <c r="D283" s="251">
        <v>-72.732218799999998</v>
      </c>
      <c r="E283" s="251">
        <v>41.804920000000003</v>
      </c>
      <c r="F283">
        <v>3.36</v>
      </c>
      <c r="G283">
        <f t="shared" si="13"/>
        <v>3.36</v>
      </c>
      <c r="H283">
        <v>11.1</v>
      </c>
      <c r="M283" s="277">
        <f>(M3368*10000)*TEA!$I$15*10^-6</f>
        <v>35.195563222649994</v>
      </c>
      <c r="N283" s="277">
        <f>(N3368*10000)*TEA!$J$15*10^-6</f>
        <v>35.195563222649994</v>
      </c>
      <c r="W283">
        <f t="shared" si="15"/>
        <v>1</v>
      </c>
      <c r="X283" s="251">
        <v>9003</v>
      </c>
      <c r="Y283" s="251">
        <v>97</v>
      </c>
      <c r="Z283" s="251">
        <f t="shared" si="14"/>
        <v>97</v>
      </c>
      <c r="AA283" s="226">
        <v>821</v>
      </c>
    </row>
    <row r="284" spans="1:27" x14ac:dyDescent="0.25">
      <c r="A284" s="251">
        <v>9005</v>
      </c>
      <c r="B284" s="251" t="s">
        <v>775</v>
      </c>
      <c r="C284" s="251" t="s">
        <v>778</v>
      </c>
      <c r="D284" s="251">
        <v>-73.251505499999993</v>
      </c>
      <c r="E284" s="251">
        <v>41.795940000000002</v>
      </c>
      <c r="F284">
        <v>0</v>
      </c>
      <c r="G284">
        <f t="shared" si="13"/>
        <v>0</v>
      </c>
      <c r="H284">
        <v>11.39</v>
      </c>
      <c r="M284" s="277">
        <f>(M3369*10000)*TEA!$I$15*10^-6</f>
        <v>34.741281032549999</v>
      </c>
      <c r="N284" s="277">
        <f>(N3369*10000)*TEA!$J$15*10^-6</f>
        <v>34.741281032549999</v>
      </c>
      <c r="W284">
        <f t="shared" si="15"/>
        <v>1</v>
      </c>
      <c r="X284" s="251">
        <v>9005</v>
      </c>
      <c r="Y284" s="251">
        <v>0</v>
      </c>
      <c r="Z284" s="251">
        <f t="shared" si="14"/>
        <v>0</v>
      </c>
      <c r="AA284" s="226">
        <v>849</v>
      </c>
    </row>
    <row r="285" spans="1:27" x14ac:dyDescent="0.25">
      <c r="A285" s="251">
        <v>9007</v>
      </c>
      <c r="B285" s="251" t="s">
        <v>775</v>
      </c>
      <c r="C285" s="251" t="s">
        <v>779</v>
      </c>
      <c r="D285" s="251">
        <v>-72.532600799999997</v>
      </c>
      <c r="E285" s="251">
        <v>41.465609999999998</v>
      </c>
      <c r="F285">
        <v>0</v>
      </c>
      <c r="G285">
        <f t="shared" si="13"/>
        <v>0</v>
      </c>
      <c r="H285">
        <v>0</v>
      </c>
      <c r="M285" s="277">
        <f>(M3370*10000)*TEA!$I$15*10^-6</f>
        <v>36.821760523199998</v>
      </c>
      <c r="N285" s="277">
        <f>(N3370*10000)*TEA!$J$15*10^-6</f>
        <v>36.821760523199998</v>
      </c>
      <c r="W285">
        <f t="shared" si="15"/>
        <v>1</v>
      </c>
      <c r="X285" s="251">
        <v>9007</v>
      </c>
      <c r="Y285" s="251">
        <v>0</v>
      </c>
      <c r="Z285" s="251">
        <f t="shared" si="14"/>
        <v>0</v>
      </c>
      <c r="AA285" s="226">
        <v>0</v>
      </c>
    </row>
    <row r="286" spans="1:27" x14ac:dyDescent="0.25">
      <c r="A286" s="251">
        <v>9009</v>
      </c>
      <c r="B286" s="251" t="s">
        <v>775</v>
      </c>
      <c r="C286" s="251" t="s">
        <v>780</v>
      </c>
      <c r="D286" s="251">
        <v>-72.927431100000007</v>
      </c>
      <c r="E286" s="251">
        <v>41.411969999999997</v>
      </c>
      <c r="F286">
        <v>0</v>
      </c>
      <c r="G286">
        <f t="shared" si="13"/>
        <v>0</v>
      </c>
      <c r="H286">
        <v>10.98</v>
      </c>
      <c r="M286" s="277">
        <f>(M3371*10000)*TEA!$I$15*10^-6</f>
        <v>36.829512071999993</v>
      </c>
      <c r="N286" s="277">
        <f>(N3371*10000)*TEA!$J$15*10^-6</f>
        <v>36.829512071999993</v>
      </c>
      <c r="W286">
        <f t="shared" si="15"/>
        <v>1</v>
      </c>
      <c r="X286" s="251">
        <v>9009</v>
      </c>
      <c r="Y286" s="251">
        <v>0</v>
      </c>
      <c r="Z286" s="251">
        <f t="shared" si="14"/>
        <v>0</v>
      </c>
      <c r="AA286" s="226">
        <v>7</v>
      </c>
    </row>
    <row r="287" spans="1:27" x14ac:dyDescent="0.25">
      <c r="A287" s="251">
        <v>9011</v>
      </c>
      <c r="B287" s="251" t="s">
        <v>775</v>
      </c>
      <c r="C287" s="251" t="s">
        <v>781</v>
      </c>
      <c r="D287" s="251">
        <v>-72.098026399999995</v>
      </c>
      <c r="E287" s="251">
        <v>41.489280000000001</v>
      </c>
      <c r="F287">
        <v>0</v>
      </c>
      <c r="G287">
        <f t="shared" si="13"/>
        <v>0</v>
      </c>
      <c r="H287">
        <v>9.6999999999999993</v>
      </c>
      <c r="M287" s="277">
        <f>(M3372*10000)*TEA!$I$15*10^-6</f>
        <v>37.053943600499998</v>
      </c>
      <c r="N287" s="277">
        <f>(N3372*10000)*TEA!$J$15*10^-6</f>
        <v>37.053943600499998</v>
      </c>
      <c r="W287">
        <f t="shared" si="15"/>
        <v>1</v>
      </c>
      <c r="X287" s="251">
        <v>9011</v>
      </c>
      <c r="Y287" s="251">
        <v>0</v>
      </c>
      <c r="Z287" s="251">
        <f t="shared" si="14"/>
        <v>0</v>
      </c>
      <c r="AA287" s="226">
        <v>244</v>
      </c>
    </row>
    <row r="288" spans="1:27" x14ac:dyDescent="0.25">
      <c r="A288" s="251">
        <v>9013</v>
      </c>
      <c r="B288" s="251" t="s">
        <v>775</v>
      </c>
      <c r="C288" s="251" t="s">
        <v>782</v>
      </c>
      <c r="D288" s="251">
        <v>-72.337070299999993</v>
      </c>
      <c r="E288" s="251">
        <v>41.859160000000003</v>
      </c>
      <c r="F288">
        <v>0</v>
      </c>
      <c r="G288">
        <f t="shared" si="13"/>
        <v>0</v>
      </c>
      <c r="H288">
        <v>12.21</v>
      </c>
      <c r="M288" s="277">
        <f>(M3373*10000)*TEA!$I$15*10^-6</f>
        <v>35.393577898050005</v>
      </c>
      <c r="N288" s="277">
        <f>(N3373*10000)*TEA!$J$15*10^-6</f>
        <v>35.393577898050005</v>
      </c>
      <c r="W288">
        <f t="shared" si="15"/>
        <v>1</v>
      </c>
      <c r="X288" s="251">
        <v>9013</v>
      </c>
      <c r="Y288" s="251">
        <v>0</v>
      </c>
      <c r="Z288" s="251">
        <f t="shared" si="14"/>
        <v>0</v>
      </c>
      <c r="AA288" s="226">
        <v>244</v>
      </c>
    </row>
    <row r="289" spans="1:27" x14ac:dyDescent="0.25">
      <c r="A289" s="251">
        <v>9015</v>
      </c>
      <c r="B289" s="251" t="s">
        <v>775</v>
      </c>
      <c r="C289" s="251" t="s">
        <v>783</v>
      </c>
      <c r="D289" s="251">
        <v>-71.982532199999994</v>
      </c>
      <c r="E289" s="251">
        <v>41.834220000000002</v>
      </c>
      <c r="F289">
        <v>0</v>
      </c>
      <c r="G289">
        <f t="shared" si="13"/>
        <v>0</v>
      </c>
      <c r="H289">
        <v>7.59</v>
      </c>
      <c r="M289" s="277">
        <f>(M3374*10000)*TEA!$I$15*10^-6</f>
        <v>35.834849057249997</v>
      </c>
      <c r="N289" s="277">
        <f>(N3374*10000)*TEA!$J$15*10^-6</f>
        <v>35.834849057249997</v>
      </c>
      <c r="W289">
        <f t="shared" si="15"/>
        <v>1</v>
      </c>
      <c r="X289" s="251">
        <v>9015</v>
      </c>
      <c r="Y289" s="251">
        <v>0</v>
      </c>
      <c r="Z289" s="251">
        <f t="shared" si="14"/>
        <v>0</v>
      </c>
      <c r="AA289" s="226">
        <v>150</v>
      </c>
    </row>
    <row r="290" spans="1:27" x14ac:dyDescent="0.25">
      <c r="A290" s="251">
        <v>10001</v>
      </c>
      <c r="B290" s="251" t="s">
        <v>784</v>
      </c>
      <c r="C290" s="251" t="s">
        <v>785</v>
      </c>
      <c r="D290" s="251">
        <v>-75.573876499999997</v>
      </c>
      <c r="E290" s="251">
        <v>39.087649999999996</v>
      </c>
      <c r="F290">
        <v>3.59</v>
      </c>
      <c r="G290">
        <f t="shared" si="13"/>
        <v>3.59</v>
      </c>
      <c r="H290">
        <v>12</v>
      </c>
      <c r="M290" s="277">
        <f>(M3375*10000)*TEA!$I$15*10^-6</f>
        <v>44.919533934900009</v>
      </c>
      <c r="N290" s="277">
        <f>(N3375*10000)*TEA!$J$15*10^-6</f>
        <v>44.919533934900009</v>
      </c>
      <c r="W290">
        <f t="shared" si="15"/>
        <v>1</v>
      </c>
      <c r="X290" s="251">
        <v>10001</v>
      </c>
      <c r="Y290" s="251">
        <v>27340</v>
      </c>
      <c r="Z290" s="251">
        <f t="shared" si="14"/>
        <v>27340</v>
      </c>
      <c r="AA290" s="226">
        <v>22647</v>
      </c>
    </row>
    <row r="291" spans="1:27" x14ac:dyDescent="0.25">
      <c r="A291" s="251">
        <v>10003</v>
      </c>
      <c r="B291" s="251" t="s">
        <v>784</v>
      </c>
      <c r="C291" s="251" t="s">
        <v>786</v>
      </c>
      <c r="D291" s="251">
        <v>-75.655191200000004</v>
      </c>
      <c r="E291" s="251">
        <v>39.583359999999999</v>
      </c>
      <c r="F291">
        <v>3.66</v>
      </c>
      <c r="G291">
        <f t="shared" si="13"/>
        <v>3.66</v>
      </c>
      <c r="H291">
        <v>12.46</v>
      </c>
      <c r="M291" s="277">
        <f>(M3376*10000)*TEA!$I$15*10^-6</f>
        <v>42.774600773249993</v>
      </c>
      <c r="N291" s="277">
        <f>(N3376*10000)*TEA!$J$15*10^-6</f>
        <v>42.774600773249993</v>
      </c>
      <c r="W291">
        <f t="shared" si="15"/>
        <v>1</v>
      </c>
      <c r="X291" s="251">
        <v>10003</v>
      </c>
      <c r="Y291" s="251">
        <v>8769</v>
      </c>
      <c r="Z291" s="251">
        <f t="shared" si="14"/>
        <v>8769</v>
      </c>
      <c r="AA291" s="226">
        <v>8139</v>
      </c>
    </row>
    <row r="292" spans="1:27" x14ac:dyDescent="0.25">
      <c r="A292" s="251">
        <v>10005</v>
      </c>
      <c r="B292" s="251" t="s">
        <v>784</v>
      </c>
      <c r="C292" s="251" t="s">
        <v>787</v>
      </c>
      <c r="D292" s="251">
        <v>-75.406689</v>
      </c>
      <c r="E292" s="251">
        <v>38.665730000000003</v>
      </c>
      <c r="F292">
        <v>3.43</v>
      </c>
      <c r="G292">
        <f t="shared" si="13"/>
        <v>3.43</v>
      </c>
      <c r="H292">
        <v>12.13</v>
      </c>
      <c r="M292" s="277">
        <f>(M3377*10000)*TEA!$I$15*10^-6</f>
        <v>46.380798908099997</v>
      </c>
      <c r="N292" s="277">
        <f>(N3377*10000)*TEA!$J$15*10^-6</f>
        <v>46.380798908099997</v>
      </c>
      <c r="W292">
        <f t="shared" si="15"/>
        <v>1</v>
      </c>
      <c r="X292" s="251">
        <v>10005</v>
      </c>
      <c r="Y292" s="251">
        <v>36065</v>
      </c>
      <c r="Z292" s="251">
        <f t="shared" si="14"/>
        <v>36065</v>
      </c>
      <c r="AA292" s="226">
        <v>45281</v>
      </c>
    </row>
    <row r="293" spans="1:27" x14ac:dyDescent="0.25">
      <c r="A293" s="251">
        <v>11001</v>
      </c>
      <c r="B293" s="251" t="s">
        <v>788</v>
      </c>
      <c r="C293" s="251" t="s">
        <v>789</v>
      </c>
      <c r="D293" s="251">
        <v>-77.0340992</v>
      </c>
      <c r="E293" s="251">
        <v>38.910789999999999</v>
      </c>
      <c r="F293">
        <v>0</v>
      </c>
      <c r="G293">
        <f t="shared" si="13"/>
        <v>0</v>
      </c>
      <c r="H293">
        <v>0</v>
      </c>
      <c r="M293" s="277">
        <f>(M3378*10000)*TEA!$I$15*10^-6</f>
        <v>44.359858071449992</v>
      </c>
      <c r="N293" s="277">
        <f>(N3378*10000)*TEA!$J$15*10^-6</f>
        <v>44.359858071449992</v>
      </c>
      <c r="W293">
        <f t="shared" si="15"/>
        <v>1</v>
      </c>
      <c r="X293" s="251">
        <v>11001</v>
      </c>
      <c r="Y293" s="251">
        <v>0</v>
      </c>
      <c r="Z293" s="251">
        <f t="shared" si="14"/>
        <v>0</v>
      </c>
      <c r="AA293" s="226">
        <v>0</v>
      </c>
    </row>
    <row r="294" spans="1:27" x14ac:dyDescent="0.25">
      <c r="A294" s="251">
        <v>12001</v>
      </c>
      <c r="B294" s="251" t="s">
        <v>790</v>
      </c>
      <c r="C294" s="251" t="s">
        <v>791</v>
      </c>
      <c r="D294" s="251">
        <v>-82.357750999999993</v>
      </c>
      <c r="E294" s="251">
        <v>29.669180000000001</v>
      </c>
      <c r="F294">
        <v>0</v>
      </c>
      <c r="G294">
        <f t="shared" si="13"/>
        <v>0</v>
      </c>
      <c r="H294">
        <v>10.24</v>
      </c>
      <c r="M294" s="277">
        <f>(M3379*10000)*TEA!$I$15*10^-6</f>
        <v>68.909149514249989</v>
      </c>
      <c r="N294" s="277">
        <f>(N3379*10000)*TEA!$J$15*10^-6</f>
        <v>68.909149514249989</v>
      </c>
      <c r="W294">
        <f t="shared" si="15"/>
        <v>1</v>
      </c>
      <c r="X294" s="251">
        <v>12001</v>
      </c>
      <c r="Y294" s="251">
        <v>0</v>
      </c>
      <c r="Z294" s="251">
        <f t="shared" si="14"/>
        <v>0</v>
      </c>
      <c r="AA294" s="226">
        <v>734</v>
      </c>
    </row>
    <row r="295" spans="1:27" x14ac:dyDescent="0.25">
      <c r="A295" s="251">
        <v>12003</v>
      </c>
      <c r="B295" s="251" t="s">
        <v>790</v>
      </c>
      <c r="C295" s="251" t="s">
        <v>792</v>
      </c>
      <c r="D295" s="251">
        <v>-82.281342600000002</v>
      </c>
      <c r="E295" s="251">
        <v>30.324069999999999</v>
      </c>
      <c r="F295">
        <v>0</v>
      </c>
      <c r="G295">
        <f t="shared" si="13"/>
        <v>0</v>
      </c>
      <c r="H295">
        <v>5.67</v>
      </c>
      <c r="M295" s="277">
        <f>(M3380*10000)*TEA!$I$15*10^-6</f>
        <v>67.11906441779999</v>
      </c>
      <c r="N295" s="277">
        <f>(N3380*10000)*TEA!$J$15*10^-6</f>
        <v>67.11906441779999</v>
      </c>
      <c r="W295">
        <f t="shared" si="15"/>
        <v>1</v>
      </c>
      <c r="X295" s="251">
        <v>12003</v>
      </c>
      <c r="Y295" s="251">
        <v>0</v>
      </c>
      <c r="Z295" s="251">
        <f t="shared" si="14"/>
        <v>0</v>
      </c>
      <c r="AA295" s="226">
        <v>45</v>
      </c>
    </row>
    <row r="296" spans="1:27" x14ac:dyDescent="0.25">
      <c r="A296" s="251">
        <v>12005</v>
      </c>
      <c r="B296" s="251" t="s">
        <v>790</v>
      </c>
      <c r="C296" s="251" t="s">
        <v>793</v>
      </c>
      <c r="D296" s="251">
        <v>-85.6243269</v>
      </c>
      <c r="E296" s="251">
        <v>30.29533</v>
      </c>
      <c r="F296">
        <v>0</v>
      </c>
      <c r="G296">
        <f t="shared" si="13"/>
        <v>0</v>
      </c>
      <c r="H296">
        <v>0</v>
      </c>
      <c r="M296" s="277">
        <f>(M3381*10000)*TEA!$I$15*10^-6</f>
        <v>64.763165731049995</v>
      </c>
      <c r="N296" s="277">
        <f>(N3381*10000)*TEA!$J$15*10^-6</f>
        <v>64.763165731049995</v>
      </c>
      <c r="W296">
        <f t="shared" si="15"/>
        <v>1</v>
      </c>
      <c r="X296" s="251">
        <v>12005</v>
      </c>
      <c r="Y296" s="251">
        <v>0</v>
      </c>
      <c r="Z296" s="251">
        <f t="shared" si="14"/>
        <v>0</v>
      </c>
      <c r="AA296" s="226">
        <v>0</v>
      </c>
    </row>
    <row r="297" spans="1:27" x14ac:dyDescent="0.25">
      <c r="A297" s="251">
        <v>12007</v>
      </c>
      <c r="B297" s="251" t="s">
        <v>790</v>
      </c>
      <c r="C297" s="251" t="s">
        <v>794</v>
      </c>
      <c r="D297" s="251">
        <v>-82.170252099999999</v>
      </c>
      <c r="E297" s="251">
        <v>29.942530000000001</v>
      </c>
      <c r="F297">
        <v>0</v>
      </c>
      <c r="G297">
        <f t="shared" si="13"/>
        <v>0</v>
      </c>
      <c r="H297">
        <v>0</v>
      </c>
      <c r="M297" s="277">
        <f>(M3382*10000)*TEA!$I$15*10^-6</f>
        <v>68.368106170800004</v>
      </c>
      <c r="N297" s="277">
        <f>(N3382*10000)*TEA!$J$15*10^-6</f>
        <v>68.368106170800004</v>
      </c>
      <c r="W297">
        <f t="shared" si="15"/>
        <v>1</v>
      </c>
      <c r="X297" s="251">
        <v>12007</v>
      </c>
      <c r="Y297" s="251">
        <v>0</v>
      </c>
      <c r="Z297" s="251">
        <f t="shared" si="14"/>
        <v>0</v>
      </c>
      <c r="AA297" s="226">
        <v>0</v>
      </c>
    </row>
    <row r="298" spans="1:27" x14ac:dyDescent="0.25">
      <c r="A298" s="251">
        <v>12009</v>
      </c>
      <c r="B298" s="251" t="s">
        <v>790</v>
      </c>
      <c r="C298" s="251" t="s">
        <v>795</v>
      </c>
      <c r="D298" s="251">
        <v>-80.757977400000001</v>
      </c>
      <c r="E298" s="251">
        <v>28.177569999999999</v>
      </c>
      <c r="F298">
        <v>0</v>
      </c>
      <c r="G298">
        <f t="shared" si="13"/>
        <v>0</v>
      </c>
      <c r="H298">
        <v>0</v>
      </c>
      <c r="M298" s="277">
        <f>(M3383*10000)*TEA!$I$15*10^-6</f>
        <v>72.300406091400006</v>
      </c>
      <c r="N298" s="277">
        <f>(N3383*10000)*TEA!$J$15*10^-6</f>
        <v>72.300406091400006</v>
      </c>
      <c r="W298">
        <f t="shared" si="15"/>
        <v>1</v>
      </c>
      <c r="X298" s="251">
        <v>12009</v>
      </c>
      <c r="Y298" s="251">
        <v>0</v>
      </c>
      <c r="Z298" s="251">
        <f t="shared" si="14"/>
        <v>0</v>
      </c>
      <c r="AA298" s="226">
        <v>0</v>
      </c>
    </row>
    <row r="299" spans="1:27" x14ac:dyDescent="0.25">
      <c r="A299" s="251">
        <v>12011</v>
      </c>
      <c r="B299" s="251" t="s">
        <v>790</v>
      </c>
      <c r="C299" s="251" t="s">
        <v>796</v>
      </c>
      <c r="D299" s="251">
        <v>-80.498686899999996</v>
      </c>
      <c r="E299" s="251">
        <v>26.14256</v>
      </c>
      <c r="F299">
        <v>0</v>
      </c>
      <c r="G299">
        <f t="shared" si="13"/>
        <v>0</v>
      </c>
      <c r="H299">
        <v>0</v>
      </c>
      <c r="M299" s="277">
        <f>(M3384*10000)*TEA!$I$15*10^-6</f>
        <v>74.837805068699993</v>
      </c>
      <c r="N299" s="277">
        <f>(N3384*10000)*TEA!$J$15*10^-6</f>
        <v>74.837805068699993</v>
      </c>
      <c r="W299">
        <f t="shared" si="15"/>
        <v>1</v>
      </c>
      <c r="X299" s="251">
        <v>12011</v>
      </c>
      <c r="Y299" s="251">
        <v>0</v>
      </c>
      <c r="Z299" s="251">
        <f t="shared" si="14"/>
        <v>0</v>
      </c>
      <c r="AA299" s="226">
        <v>0</v>
      </c>
    </row>
    <row r="300" spans="1:27" x14ac:dyDescent="0.25">
      <c r="A300" s="251">
        <v>12013</v>
      </c>
      <c r="B300" s="251" t="s">
        <v>790</v>
      </c>
      <c r="C300" s="251" t="s">
        <v>528</v>
      </c>
      <c r="D300" s="251">
        <v>-85.213587200000006</v>
      </c>
      <c r="E300" s="251">
        <v>30.414670000000001</v>
      </c>
      <c r="F300">
        <v>0</v>
      </c>
      <c r="G300">
        <f t="shared" si="13"/>
        <v>0</v>
      </c>
      <c r="H300">
        <v>0.7</v>
      </c>
      <c r="M300" s="277">
        <f>(M3385*10000)*TEA!$I$15*10^-6</f>
        <v>64.628034398099999</v>
      </c>
      <c r="N300" s="277">
        <f>(N3385*10000)*TEA!$J$15*10^-6</f>
        <v>64.628034398099999</v>
      </c>
      <c r="W300">
        <f t="shared" si="15"/>
        <v>1</v>
      </c>
      <c r="X300" s="251">
        <v>12013</v>
      </c>
      <c r="Y300" s="251">
        <v>0</v>
      </c>
      <c r="Z300" s="251">
        <f t="shared" si="14"/>
        <v>0</v>
      </c>
      <c r="AA300" s="226">
        <v>13</v>
      </c>
    </row>
    <row r="301" spans="1:27" x14ac:dyDescent="0.25">
      <c r="A301" s="251">
        <v>12015</v>
      </c>
      <c r="B301" s="251" t="s">
        <v>790</v>
      </c>
      <c r="C301" s="251" t="s">
        <v>797</v>
      </c>
      <c r="D301" s="251">
        <v>-81.890227100000004</v>
      </c>
      <c r="E301" s="251">
        <v>26.904260000000001</v>
      </c>
      <c r="F301">
        <v>0</v>
      </c>
      <c r="G301">
        <f t="shared" si="13"/>
        <v>0</v>
      </c>
      <c r="H301">
        <v>0</v>
      </c>
      <c r="M301" s="277">
        <f>(M3386*10000)*TEA!$I$15*10^-6</f>
        <v>73.854201630599988</v>
      </c>
      <c r="N301" s="277">
        <f>(N3386*10000)*TEA!$J$15*10^-6</f>
        <v>73.854201630599988</v>
      </c>
      <c r="W301">
        <f t="shared" si="15"/>
        <v>1</v>
      </c>
      <c r="X301" s="251">
        <v>12015</v>
      </c>
      <c r="Y301" s="251">
        <v>0</v>
      </c>
      <c r="Z301" s="251">
        <f t="shared" si="14"/>
        <v>0</v>
      </c>
      <c r="AA301" s="226">
        <v>0</v>
      </c>
    </row>
    <row r="302" spans="1:27" x14ac:dyDescent="0.25">
      <c r="A302" s="251">
        <v>12017</v>
      </c>
      <c r="B302" s="251" t="s">
        <v>790</v>
      </c>
      <c r="C302" s="251" t="s">
        <v>798</v>
      </c>
      <c r="D302" s="251">
        <v>-82.457380999999998</v>
      </c>
      <c r="E302" s="251">
        <v>28.850249999999999</v>
      </c>
      <c r="F302">
        <v>0</v>
      </c>
      <c r="G302">
        <f t="shared" si="13"/>
        <v>0</v>
      </c>
      <c r="H302">
        <v>0</v>
      </c>
      <c r="M302" s="277">
        <f>(M3387*10000)*TEA!$I$15*10^-6</f>
        <v>70.674983328150006</v>
      </c>
      <c r="N302" s="277">
        <f>(N3387*10000)*TEA!$J$15*10^-6</f>
        <v>70.674983328150006</v>
      </c>
      <c r="W302">
        <f t="shared" si="15"/>
        <v>1</v>
      </c>
      <c r="X302" s="251">
        <v>12017</v>
      </c>
      <c r="Y302" s="251">
        <v>0</v>
      </c>
      <c r="Z302" s="251">
        <f t="shared" si="14"/>
        <v>0</v>
      </c>
      <c r="AA302" s="226">
        <v>0</v>
      </c>
    </row>
    <row r="303" spans="1:27" x14ac:dyDescent="0.25">
      <c r="A303" s="251">
        <v>12019</v>
      </c>
      <c r="B303" s="251" t="s">
        <v>790</v>
      </c>
      <c r="C303" s="251" t="s">
        <v>534</v>
      </c>
      <c r="D303" s="251">
        <v>-81.845422799999994</v>
      </c>
      <c r="E303" s="251">
        <v>29.97157</v>
      </c>
      <c r="F303">
        <v>0</v>
      </c>
      <c r="G303">
        <f t="shared" si="13"/>
        <v>0</v>
      </c>
      <c r="H303">
        <v>0</v>
      </c>
      <c r="M303" s="277">
        <f>(M3388*10000)*TEA!$I$15*10^-6</f>
        <v>68.544588919499986</v>
      </c>
      <c r="N303" s="277">
        <f>(N3388*10000)*TEA!$J$15*10^-6</f>
        <v>68.544588919499986</v>
      </c>
      <c r="W303">
        <f t="shared" si="15"/>
        <v>1</v>
      </c>
      <c r="X303" s="251">
        <v>12019</v>
      </c>
      <c r="Y303" s="251">
        <v>0</v>
      </c>
      <c r="Z303" s="251">
        <f t="shared" si="14"/>
        <v>0</v>
      </c>
      <c r="AA303" s="226">
        <v>0</v>
      </c>
    </row>
    <row r="304" spans="1:27" x14ac:dyDescent="0.25">
      <c r="A304" s="251">
        <v>12021</v>
      </c>
      <c r="B304" s="251" t="s">
        <v>790</v>
      </c>
      <c r="C304" s="251" t="s">
        <v>799</v>
      </c>
      <c r="D304" s="251">
        <v>-81.3566754</v>
      </c>
      <c r="E304" s="251">
        <v>26.114000000000001</v>
      </c>
      <c r="F304">
        <v>0</v>
      </c>
      <c r="G304">
        <f t="shared" si="13"/>
        <v>0</v>
      </c>
      <c r="H304">
        <v>1.39</v>
      </c>
      <c r="M304" s="277">
        <f>(M3389*10000)*TEA!$I$15*10^-6</f>
        <v>74.342311863749998</v>
      </c>
      <c r="N304" s="277">
        <f>(N3389*10000)*TEA!$J$15*10^-6</f>
        <v>74.342311863749998</v>
      </c>
      <c r="W304">
        <f t="shared" si="15"/>
        <v>1</v>
      </c>
      <c r="X304" s="251">
        <v>12021</v>
      </c>
      <c r="Y304" s="251">
        <v>0</v>
      </c>
      <c r="Z304" s="251">
        <f t="shared" si="14"/>
        <v>0</v>
      </c>
      <c r="AA304" s="226">
        <v>33</v>
      </c>
    </row>
    <row r="305" spans="1:27" x14ac:dyDescent="0.25">
      <c r="A305" s="251">
        <v>12023</v>
      </c>
      <c r="B305" s="251" t="s">
        <v>790</v>
      </c>
      <c r="C305" s="251" t="s">
        <v>615</v>
      </c>
      <c r="D305" s="251">
        <v>-82.621155099999996</v>
      </c>
      <c r="E305" s="251">
        <v>30.212769999999999</v>
      </c>
      <c r="F305">
        <v>0</v>
      </c>
      <c r="G305">
        <f t="shared" si="13"/>
        <v>0</v>
      </c>
      <c r="H305">
        <v>12.85</v>
      </c>
      <c r="M305" s="277">
        <f>(M3390*10000)*TEA!$I$15*10^-6</f>
        <v>67.124429249849996</v>
      </c>
      <c r="N305" s="277">
        <f>(N3390*10000)*TEA!$J$15*10^-6</f>
        <v>67.124429249849996</v>
      </c>
      <c r="W305">
        <f t="shared" si="15"/>
        <v>1</v>
      </c>
      <c r="X305" s="251">
        <v>12023</v>
      </c>
      <c r="Y305" s="251">
        <v>0</v>
      </c>
      <c r="Z305" s="251">
        <f t="shared" si="14"/>
        <v>0</v>
      </c>
      <c r="AA305" s="226">
        <v>694</v>
      </c>
    </row>
    <row r="306" spans="1:27" x14ac:dyDescent="0.25">
      <c r="A306" s="251">
        <v>12027</v>
      </c>
      <c r="B306" s="251" t="s">
        <v>790</v>
      </c>
      <c r="C306" s="251" t="s">
        <v>800</v>
      </c>
      <c r="D306" s="251">
        <v>-81.848041199999997</v>
      </c>
      <c r="E306" s="251">
        <v>27.182559999999999</v>
      </c>
      <c r="F306">
        <v>0</v>
      </c>
      <c r="G306">
        <f t="shared" si="13"/>
        <v>0</v>
      </c>
      <c r="H306">
        <v>0</v>
      </c>
      <c r="M306" s="277">
        <f>(M3391*10000)*TEA!$I$15*10^-6</f>
        <v>73.713382681499994</v>
      </c>
      <c r="N306" s="277">
        <f>(N3391*10000)*TEA!$J$15*10^-6</f>
        <v>73.713382681499994</v>
      </c>
      <c r="W306">
        <f t="shared" si="15"/>
        <v>1</v>
      </c>
      <c r="X306" s="251">
        <v>12027</v>
      </c>
      <c r="Y306" s="251">
        <v>0</v>
      </c>
      <c r="Z306" s="251">
        <f t="shared" si="14"/>
        <v>0</v>
      </c>
      <c r="AA306" s="226">
        <v>0</v>
      </c>
    </row>
    <row r="307" spans="1:27" x14ac:dyDescent="0.25">
      <c r="A307" s="251">
        <v>12029</v>
      </c>
      <c r="B307" s="251" t="s">
        <v>790</v>
      </c>
      <c r="C307" s="251" t="s">
        <v>801</v>
      </c>
      <c r="D307" s="251">
        <v>-83.156325899999999</v>
      </c>
      <c r="E307" s="251">
        <v>29.609190000000002</v>
      </c>
      <c r="F307">
        <v>0</v>
      </c>
      <c r="G307">
        <f t="shared" si="13"/>
        <v>0</v>
      </c>
      <c r="H307">
        <v>12.43</v>
      </c>
      <c r="M307" s="277">
        <f>(M3392*10000)*TEA!$I$15*10^-6</f>
        <v>68.322579487199988</v>
      </c>
      <c r="N307" s="277">
        <f>(N3392*10000)*TEA!$J$15*10^-6</f>
        <v>68.322579487199988</v>
      </c>
      <c r="W307">
        <f t="shared" si="15"/>
        <v>1</v>
      </c>
      <c r="X307" s="251">
        <v>12029</v>
      </c>
      <c r="Y307" s="251">
        <v>0</v>
      </c>
      <c r="Z307" s="251">
        <f t="shared" si="14"/>
        <v>0</v>
      </c>
      <c r="AA307" s="226">
        <v>174</v>
      </c>
    </row>
    <row r="308" spans="1:27" x14ac:dyDescent="0.25">
      <c r="A308" s="251">
        <v>12031</v>
      </c>
      <c r="B308" s="251" t="s">
        <v>790</v>
      </c>
      <c r="C308" s="251" t="s">
        <v>802</v>
      </c>
      <c r="D308" s="251">
        <v>-81.665833899999996</v>
      </c>
      <c r="E308" s="251">
        <v>30.315149999999999</v>
      </c>
      <c r="F308">
        <v>0</v>
      </c>
      <c r="G308">
        <f t="shared" si="13"/>
        <v>0</v>
      </c>
      <c r="H308">
        <v>0</v>
      </c>
      <c r="M308" s="277">
        <f>(M3393*10000)*TEA!$I$15*10^-6</f>
        <v>67.744760371649988</v>
      </c>
      <c r="N308" s="277">
        <f>(N3393*10000)*TEA!$J$15*10^-6</f>
        <v>67.744760371649988</v>
      </c>
      <c r="W308">
        <f t="shared" si="15"/>
        <v>1</v>
      </c>
      <c r="X308" s="251">
        <v>12031</v>
      </c>
      <c r="Y308" s="251">
        <v>0</v>
      </c>
      <c r="Z308" s="251">
        <f t="shared" si="14"/>
        <v>0</v>
      </c>
      <c r="AA308" s="226">
        <v>0</v>
      </c>
    </row>
    <row r="309" spans="1:27" x14ac:dyDescent="0.25">
      <c r="A309" s="251">
        <v>12033</v>
      </c>
      <c r="B309" s="251" t="s">
        <v>790</v>
      </c>
      <c r="C309" s="251" t="s">
        <v>547</v>
      </c>
      <c r="D309" s="251">
        <v>-87.396574299999997</v>
      </c>
      <c r="E309" s="251">
        <v>30.720980000000001</v>
      </c>
      <c r="F309">
        <v>0</v>
      </c>
      <c r="G309">
        <f t="shared" si="13"/>
        <v>0</v>
      </c>
      <c r="H309">
        <v>10.43</v>
      </c>
      <c r="M309" s="277">
        <f>(M3394*10000)*TEA!$I$15*10^-6</f>
        <v>63.783380941199994</v>
      </c>
      <c r="N309" s="277">
        <f>(N3394*10000)*TEA!$J$15*10^-6</f>
        <v>63.783380941199994</v>
      </c>
      <c r="W309">
        <f t="shared" si="15"/>
        <v>1</v>
      </c>
      <c r="X309" s="251">
        <v>12033</v>
      </c>
      <c r="Y309" s="251">
        <v>0</v>
      </c>
      <c r="Z309" s="251">
        <f t="shared" si="14"/>
        <v>0</v>
      </c>
      <c r="AA309" s="226">
        <v>166</v>
      </c>
    </row>
    <row r="310" spans="1:27" x14ac:dyDescent="0.25">
      <c r="A310" s="251">
        <v>12035</v>
      </c>
      <c r="B310" s="251" t="s">
        <v>790</v>
      </c>
      <c r="C310" s="251" t="s">
        <v>803</v>
      </c>
      <c r="D310" s="251">
        <v>-81.315430599999999</v>
      </c>
      <c r="E310" s="251">
        <v>29.459949999999999</v>
      </c>
      <c r="F310">
        <v>0</v>
      </c>
      <c r="G310">
        <f t="shared" si="13"/>
        <v>0</v>
      </c>
      <c r="H310">
        <v>0</v>
      </c>
      <c r="M310" s="277">
        <f>(M3395*10000)*TEA!$I$15*10^-6</f>
        <v>69.906960084600001</v>
      </c>
      <c r="N310" s="277">
        <f>(N3395*10000)*TEA!$J$15*10^-6</f>
        <v>69.906960084600001</v>
      </c>
      <c r="W310">
        <f t="shared" si="15"/>
        <v>1</v>
      </c>
      <c r="X310" s="251">
        <v>12035</v>
      </c>
      <c r="Y310" s="251">
        <v>0</v>
      </c>
      <c r="Z310" s="251">
        <f t="shared" si="14"/>
        <v>0</v>
      </c>
      <c r="AA310" s="226">
        <v>0</v>
      </c>
    </row>
    <row r="311" spans="1:27" x14ac:dyDescent="0.25">
      <c r="A311" s="251">
        <v>12037</v>
      </c>
      <c r="B311" s="251" t="s">
        <v>790</v>
      </c>
      <c r="C311" s="251" t="s">
        <v>550</v>
      </c>
      <c r="D311" s="251">
        <v>-84.800465099999997</v>
      </c>
      <c r="E311" s="251">
        <v>29.912310000000002</v>
      </c>
      <c r="F311">
        <v>0</v>
      </c>
      <c r="G311">
        <f t="shared" si="13"/>
        <v>0</v>
      </c>
      <c r="H311">
        <v>0</v>
      </c>
      <c r="M311" s="277">
        <f>(M3396*10000)*TEA!$I$15*10^-6</f>
        <v>66.212369498249998</v>
      </c>
      <c r="N311" s="277">
        <f>(N3396*10000)*TEA!$J$15*10^-6</f>
        <v>66.212369498249998</v>
      </c>
      <c r="W311">
        <f t="shared" si="15"/>
        <v>1</v>
      </c>
      <c r="X311" s="251">
        <v>12037</v>
      </c>
      <c r="Y311" s="251">
        <v>0</v>
      </c>
      <c r="Z311" s="251">
        <f t="shared" si="14"/>
        <v>0</v>
      </c>
      <c r="AA311" s="226">
        <v>0</v>
      </c>
    </row>
    <row r="312" spans="1:27" x14ac:dyDescent="0.25">
      <c r="A312" s="251">
        <v>12039</v>
      </c>
      <c r="B312" s="251" t="s">
        <v>790</v>
      </c>
      <c r="C312" s="251" t="s">
        <v>804</v>
      </c>
      <c r="D312" s="251">
        <v>-84.620468599999995</v>
      </c>
      <c r="E312" s="251">
        <v>30.580110000000001</v>
      </c>
      <c r="F312">
        <v>0</v>
      </c>
      <c r="G312">
        <f t="shared" si="13"/>
        <v>0</v>
      </c>
      <c r="H312">
        <v>8.43</v>
      </c>
      <c r="M312" s="277">
        <f>(M3397*10000)*TEA!$I$15*10^-6</f>
        <v>64.563211427399992</v>
      </c>
      <c r="N312" s="277">
        <f>(N3397*10000)*TEA!$J$15*10^-6</f>
        <v>64.563211427399992</v>
      </c>
      <c r="W312">
        <f t="shared" si="15"/>
        <v>1</v>
      </c>
      <c r="X312" s="251">
        <v>12039</v>
      </c>
      <c r="Y312" s="251">
        <v>0</v>
      </c>
      <c r="Z312" s="251">
        <f t="shared" si="14"/>
        <v>0</v>
      </c>
      <c r="AA312" s="226">
        <v>270</v>
      </c>
    </row>
    <row r="313" spans="1:27" x14ac:dyDescent="0.25">
      <c r="A313" s="251">
        <v>12041</v>
      </c>
      <c r="B313" s="251" t="s">
        <v>790</v>
      </c>
      <c r="C313" s="251" t="s">
        <v>805</v>
      </c>
      <c r="D313" s="251">
        <v>-82.803117799999995</v>
      </c>
      <c r="E313" s="251">
        <v>29.723780000000001</v>
      </c>
      <c r="F313">
        <v>0</v>
      </c>
      <c r="G313">
        <f t="shared" si="13"/>
        <v>0</v>
      </c>
      <c r="H313">
        <v>12.14</v>
      </c>
      <c r="M313" s="277">
        <f>(M3398*10000)*TEA!$I$15*10^-6</f>
        <v>68.349096992700012</v>
      </c>
      <c r="N313" s="277">
        <f>(N3398*10000)*TEA!$J$15*10^-6</f>
        <v>68.349096992700012</v>
      </c>
      <c r="W313">
        <f t="shared" si="15"/>
        <v>1</v>
      </c>
      <c r="X313" s="251">
        <v>12041</v>
      </c>
      <c r="Y313" s="251">
        <v>0</v>
      </c>
      <c r="Z313" s="251">
        <f t="shared" si="14"/>
        <v>0</v>
      </c>
      <c r="AA313" s="226">
        <v>444</v>
      </c>
    </row>
    <row r="314" spans="1:27" x14ac:dyDescent="0.25">
      <c r="A314" s="251">
        <v>12043</v>
      </c>
      <c r="B314" s="251" t="s">
        <v>790</v>
      </c>
      <c r="C314" s="251" t="s">
        <v>806</v>
      </c>
      <c r="D314" s="251">
        <v>-81.213480899999993</v>
      </c>
      <c r="E314" s="251">
        <v>26.947279999999999</v>
      </c>
      <c r="F314">
        <v>0</v>
      </c>
      <c r="G314">
        <f t="shared" si="13"/>
        <v>0</v>
      </c>
      <c r="H314">
        <v>0</v>
      </c>
      <c r="M314" s="277">
        <f>(M3399*10000)*TEA!$I$15*10^-6</f>
        <v>74.534286803850009</v>
      </c>
      <c r="N314" s="277">
        <f>(N3399*10000)*TEA!$J$15*10^-6</f>
        <v>74.534286803850009</v>
      </c>
      <c r="W314">
        <f t="shared" si="15"/>
        <v>1</v>
      </c>
      <c r="X314" s="251">
        <v>12043</v>
      </c>
      <c r="Y314" s="251">
        <v>0</v>
      </c>
      <c r="Z314" s="251">
        <f t="shared" si="14"/>
        <v>0</v>
      </c>
      <c r="AA314" s="226">
        <v>0</v>
      </c>
    </row>
    <row r="315" spans="1:27" x14ac:dyDescent="0.25">
      <c r="A315" s="251">
        <v>12045</v>
      </c>
      <c r="B315" s="251" t="s">
        <v>790</v>
      </c>
      <c r="C315" s="251" t="s">
        <v>807</v>
      </c>
      <c r="D315" s="251">
        <v>-85.247158499999998</v>
      </c>
      <c r="E315" s="251">
        <v>29.958500000000001</v>
      </c>
      <c r="F315">
        <v>0</v>
      </c>
      <c r="G315">
        <f t="shared" si="13"/>
        <v>0</v>
      </c>
      <c r="H315">
        <v>0</v>
      </c>
      <c r="M315" s="277">
        <f>(M3400*10000)*TEA!$I$15*10^-6</f>
        <v>65.855009722049999</v>
      </c>
      <c r="N315" s="277">
        <f>(N3400*10000)*TEA!$J$15*10^-6</f>
        <v>65.855009722049999</v>
      </c>
      <c r="W315">
        <f t="shared" si="15"/>
        <v>1</v>
      </c>
      <c r="X315" s="251">
        <v>12045</v>
      </c>
      <c r="Y315" s="251">
        <v>0</v>
      </c>
      <c r="Z315" s="251">
        <f t="shared" si="14"/>
        <v>0</v>
      </c>
      <c r="AA315" s="226">
        <v>0</v>
      </c>
    </row>
    <row r="316" spans="1:27" x14ac:dyDescent="0.25">
      <c r="A316" s="251">
        <v>12047</v>
      </c>
      <c r="B316" s="251" t="s">
        <v>790</v>
      </c>
      <c r="C316" s="251" t="s">
        <v>808</v>
      </c>
      <c r="D316" s="251">
        <v>-82.935380699999996</v>
      </c>
      <c r="E316" s="251">
        <v>30.487279999999998</v>
      </c>
      <c r="F316">
        <v>2.39</v>
      </c>
      <c r="G316">
        <f t="shared" si="13"/>
        <v>2.39</v>
      </c>
      <c r="H316">
        <v>11.82</v>
      </c>
      <c r="M316" s="277">
        <f>(M3401*10000)*TEA!$I$15*10^-6</f>
        <v>66.014311986449997</v>
      </c>
      <c r="N316" s="277">
        <f>(N3401*10000)*TEA!$J$15*10^-6</f>
        <v>66.014311986449997</v>
      </c>
      <c r="W316">
        <f t="shared" si="15"/>
        <v>1</v>
      </c>
      <c r="X316" s="251">
        <v>12047</v>
      </c>
      <c r="Y316" s="251">
        <v>372</v>
      </c>
      <c r="Z316" s="251">
        <f t="shared" si="14"/>
        <v>372</v>
      </c>
      <c r="AA316" s="226">
        <v>780</v>
      </c>
    </row>
    <row r="317" spans="1:27" x14ac:dyDescent="0.25">
      <c r="A317" s="251">
        <v>12049</v>
      </c>
      <c r="B317" s="251" t="s">
        <v>790</v>
      </c>
      <c r="C317" s="251" t="s">
        <v>809</v>
      </c>
      <c r="D317" s="251">
        <v>-81.811205999999999</v>
      </c>
      <c r="E317" s="251">
        <v>27.490220000000001</v>
      </c>
      <c r="F317">
        <v>0</v>
      </c>
      <c r="G317">
        <f t="shared" si="13"/>
        <v>0</v>
      </c>
      <c r="H317">
        <v>0</v>
      </c>
      <c r="M317" s="277">
        <f>(M3402*10000)*TEA!$I$15*10^-6</f>
        <v>73.438540002899998</v>
      </c>
      <c r="N317" s="277">
        <f>(N3402*10000)*TEA!$J$15*10^-6</f>
        <v>73.438540002899998</v>
      </c>
      <c r="W317">
        <f t="shared" si="15"/>
        <v>1</v>
      </c>
      <c r="X317" s="251">
        <v>12049</v>
      </c>
      <c r="Y317" s="251">
        <v>0</v>
      </c>
      <c r="Z317" s="251">
        <f t="shared" si="14"/>
        <v>0</v>
      </c>
      <c r="AA317" s="226">
        <v>0</v>
      </c>
    </row>
    <row r="318" spans="1:27" x14ac:dyDescent="0.25">
      <c r="A318" s="251">
        <v>12051</v>
      </c>
      <c r="B318" s="251" t="s">
        <v>790</v>
      </c>
      <c r="C318" s="251" t="s">
        <v>810</v>
      </c>
      <c r="D318" s="251">
        <v>-81.172602499999996</v>
      </c>
      <c r="E318" s="251">
        <v>26.538350000000001</v>
      </c>
      <c r="F318">
        <v>0</v>
      </c>
      <c r="G318">
        <f t="shared" si="13"/>
        <v>0</v>
      </c>
      <c r="H318">
        <v>0</v>
      </c>
      <c r="M318" s="277">
        <f>(M3403*10000)*TEA!$I$15*10^-6</f>
        <v>74.899121926049986</v>
      </c>
      <c r="N318" s="277">
        <f>(N3403*10000)*TEA!$J$15*10^-6</f>
        <v>74.899121926049986</v>
      </c>
      <c r="W318">
        <f t="shared" si="15"/>
        <v>1</v>
      </c>
      <c r="X318" s="251">
        <v>12051</v>
      </c>
      <c r="Y318" s="251">
        <v>0</v>
      </c>
      <c r="Z318" s="251">
        <f t="shared" si="14"/>
        <v>0</v>
      </c>
      <c r="AA318" s="226">
        <v>0</v>
      </c>
    </row>
    <row r="319" spans="1:27" x14ac:dyDescent="0.25">
      <c r="A319" s="251">
        <v>12053</v>
      </c>
      <c r="B319" s="251" t="s">
        <v>790</v>
      </c>
      <c r="C319" s="251" t="s">
        <v>811</v>
      </c>
      <c r="D319" s="251">
        <v>-82.432499800000002</v>
      </c>
      <c r="E319" s="251">
        <v>28.555700000000002</v>
      </c>
      <c r="F319">
        <v>0</v>
      </c>
      <c r="G319">
        <f t="shared" si="13"/>
        <v>0</v>
      </c>
      <c r="H319">
        <v>0</v>
      </c>
      <c r="M319" s="277">
        <f>(M3404*10000)*TEA!$I$15*10^-6</f>
        <v>71.24572277595</v>
      </c>
      <c r="N319" s="277">
        <f>(N3404*10000)*TEA!$J$15*10^-6</f>
        <v>71.24572277595</v>
      </c>
      <c r="W319">
        <f t="shared" si="15"/>
        <v>1</v>
      </c>
      <c r="X319" s="251">
        <v>12053</v>
      </c>
      <c r="Y319" s="251">
        <v>0</v>
      </c>
      <c r="Z319" s="251">
        <f t="shared" si="14"/>
        <v>0</v>
      </c>
      <c r="AA319" s="226">
        <v>0</v>
      </c>
    </row>
    <row r="320" spans="1:27" x14ac:dyDescent="0.25">
      <c r="A320" s="251">
        <v>12055</v>
      </c>
      <c r="B320" s="251" t="s">
        <v>790</v>
      </c>
      <c r="C320" s="251" t="s">
        <v>812</v>
      </c>
      <c r="D320" s="251">
        <v>-81.336228000000006</v>
      </c>
      <c r="E320" s="251">
        <v>27.34478</v>
      </c>
      <c r="F320">
        <v>0</v>
      </c>
      <c r="G320">
        <f t="shared" si="13"/>
        <v>0</v>
      </c>
      <c r="H320">
        <v>0</v>
      </c>
      <c r="M320" s="277">
        <f>(M3405*10000)*TEA!$I$15*10^-6</f>
        <v>73.934021250450002</v>
      </c>
      <c r="N320" s="277">
        <f>(N3405*10000)*TEA!$J$15*10^-6</f>
        <v>73.934021250450002</v>
      </c>
      <c r="W320">
        <f t="shared" si="15"/>
        <v>1</v>
      </c>
      <c r="X320" s="251">
        <v>12055</v>
      </c>
      <c r="Y320" s="251">
        <v>0</v>
      </c>
      <c r="Z320" s="251">
        <f t="shared" si="14"/>
        <v>0</v>
      </c>
      <c r="AA320" s="226">
        <v>0</v>
      </c>
    </row>
    <row r="321" spans="1:27" x14ac:dyDescent="0.25">
      <c r="A321" s="251">
        <v>12057</v>
      </c>
      <c r="B321" s="251" t="s">
        <v>790</v>
      </c>
      <c r="C321" s="251" t="s">
        <v>813</v>
      </c>
      <c r="D321" s="251">
        <v>-82.308235800000006</v>
      </c>
      <c r="E321" s="251">
        <v>27.928360000000001</v>
      </c>
      <c r="F321">
        <v>0</v>
      </c>
      <c r="G321">
        <f t="shared" si="13"/>
        <v>0</v>
      </c>
      <c r="H321">
        <v>6.39</v>
      </c>
      <c r="M321" s="277">
        <f>(M3406*10000)*TEA!$I$15*10^-6</f>
        <v>72.428717271600007</v>
      </c>
      <c r="N321" s="277">
        <f>(N3406*10000)*TEA!$J$15*10^-6</f>
        <v>72.428717271600007</v>
      </c>
      <c r="W321">
        <f t="shared" si="15"/>
        <v>1</v>
      </c>
      <c r="X321" s="251">
        <v>12057</v>
      </c>
      <c r="Y321" s="251">
        <v>0</v>
      </c>
      <c r="Z321" s="251">
        <f t="shared" si="14"/>
        <v>0</v>
      </c>
      <c r="AA321" s="226">
        <v>123</v>
      </c>
    </row>
    <row r="322" spans="1:27" x14ac:dyDescent="0.25">
      <c r="A322" s="251">
        <v>12059</v>
      </c>
      <c r="B322" s="251" t="s">
        <v>790</v>
      </c>
      <c r="C322" s="251" t="s">
        <v>814</v>
      </c>
      <c r="D322" s="251">
        <v>-85.826457099999999</v>
      </c>
      <c r="E322" s="251">
        <v>30.885680000000001</v>
      </c>
      <c r="F322">
        <v>2.1</v>
      </c>
      <c r="G322">
        <f t="shared" si="13"/>
        <v>2.1</v>
      </c>
      <c r="H322">
        <v>7.15</v>
      </c>
      <c r="M322" s="277">
        <f>(M3407*10000)*TEA!$I$15*10^-6</f>
        <v>62.921865316499989</v>
      </c>
      <c r="N322" s="277">
        <f>(N3407*10000)*TEA!$J$15*10^-6</f>
        <v>62.921865316499989</v>
      </c>
      <c r="W322">
        <f t="shared" si="15"/>
        <v>1</v>
      </c>
      <c r="X322" s="251">
        <v>12059</v>
      </c>
      <c r="Y322" s="251">
        <v>885</v>
      </c>
      <c r="Z322" s="251">
        <f t="shared" si="14"/>
        <v>885</v>
      </c>
      <c r="AA322" s="226">
        <v>415</v>
      </c>
    </row>
    <row r="323" spans="1:27" x14ac:dyDescent="0.25">
      <c r="A323" s="251">
        <v>12061</v>
      </c>
      <c r="B323" s="251" t="s">
        <v>790</v>
      </c>
      <c r="C323" s="251" t="s">
        <v>815</v>
      </c>
      <c r="D323" s="251">
        <v>-80.615547300000003</v>
      </c>
      <c r="E323" s="251">
        <v>27.683060000000001</v>
      </c>
      <c r="F323">
        <v>2.92</v>
      </c>
      <c r="G323">
        <f t="shared" si="13"/>
        <v>2.92</v>
      </c>
      <c r="H323">
        <v>16.61</v>
      </c>
      <c r="M323" s="277">
        <f>(M3408*10000)*TEA!$I$15*10^-6</f>
        <v>73.205759909699992</v>
      </c>
      <c r="N323" s="277">
        <f>(N3408*10000)*TEA!$J$15*10^-6</f>
        <v>73.205759909699992</v>
      </c>
      <c r="W323">
        <f t="shared" si="15"/>
        <v>1</v>
      </c>
      <c r="X323" s="251">
        <v>12061</v>
      </c>
      <c r="Y323" s="251">
        <v>304</v>
      </c>
      <c r="Z323" s="251">
        <f t="shared" si="14"/>
        <v>304</v>
      </c>
      <c r="AA323" s="226">
        <v>493</v>
      </c>
    </row>
    <row r="324" spans="1:27" x14ac:dyDescent="0.25">
      <c r="A324" s="251">
        <v>12063</v>
      </c>
      <c r="B324" s="251" t="s">
        <v>790</v>
      </c>
      <c r="C324" s="251" t="s">
        <v>556</v>
      </c>
      <c r="D324" s="251">
        <v>-85.226999800000002</v>
      </c>
      <c r="E324" s="251">
        <v>30.799189999999999</v>
      </c>
      <c r="F324">
        <v>2.56</v>
      </c>
      <c r="G324">
        <f t="shared" ref="G324:G387" si="16">F324</f>
        <v>2.56</v>
      </c>
      <c r="H324">
        <v>11.06</v>
      </c>
      <c r="M324" s="277">
        <f>(M3409*10000)*TEA!$I$15*10^-6</f>
        <v>63.46988948205</v>
      </c>
      <c r="N324" s="277">
        <f>(N3409*10000)*TEA!$J$15*10^-6</f>
        <v>63.46988948205</v>
      </c>
      <c r="W324">
        <f t="shared" si="15"/>
        <v>1</v>
      </c>
      <c r="X324" s="251">
        <v>12063</v>
      </c>
      <c r="Y324" s="251">
        <v>881</v>
      </c>
      <c r="Z324" s="251">
        <f t="shared" ref="Z324:Z387" si="17">Y324</f>
        <v>881</v>
      </c>
      <c r="AA324" s="226">
        <v>1728</v>
      </c>
    </row>
    <row r="325" spans="1:27" x14ac:dyDescent="0.25">
      <c r="A325" s="251">
        <v>12065</v>
      </c>
      <c r="B325" s="251" t="s">
        <v>790</v>
      </c>
      <c r="C325" s="251" t="s">
        <v>557</v>
      </c>
      <c r="D325" s="251">
        <v>-83.888135500000004</v>
      </c>
      <c r="E325" s="251">
        <v>30.439430000000002</v>
      </c>
      <c r="F325">
        <v>1.4</v>
      </c>
      <c r="G325">
        <f t="shared" si="16"/>
        <v>1.4</v>
      </c>
      <c r="H325">
        <v>4.6500000000000004</v>
      </c>
      <c r="M325" s="277">
        <f>(M3410*10000)*TEA!$I$15*10^-6</f>
        <v>65.50070460165</v>
      </c>
      <c r="N325" s="277">
        <f>(N3410*10000)*TEA!$J$15*10^-6</f>
        <v>65.50070460165</v>
      </c>
      <c r="W325">
        <f t="shared" si="15"/>
        <v>1</v>
      </c>
      <c r="X325" s="251">
        <v>12065</v>
      </c>
      <c r="Y325" s="251">
        <v>157</v>
      </c>
      <c r="Z325" s="251">
        <f t="shared" si="17"/>
        <v>157</v>
      </c>
      <c r="AA325" s="226">
        <v>147</v>
      </c>
    </row>
    <row r="326" spans="1:27" x14ac:dyDescent="0.25">
      <c r="A326" s="251">
        <v>12067</v>
      </c>
      <c r="B326" s="251" t="s">
        <v>790</v>
      </c>
      <c r="C326" s="251" t="s">
        <v>633</v>
      </c>
      <c r="D326" s="251">
        <v>-83.181943599999997</v>
      </c>
      <c r="E326" s="251">
        <v>29.984929999999999</v>
      </c>
      <c r="F326">
        <v>1.89</v>
      </c>
      <c r="G326">
        <f t="shared" si="16"/>
        <v>1.89</v>
      </c>
      <c r="H326">
        <v>0</v>
      </c>
      <c r="M326" s="277">
        <f>(M3411*10000)*TEA!$I$15*10^-6</f>
        <v>67.345238934449995</v>
      </c>
      <c r="N326" s="277">
        <f>(N3411*10000)*TEA!$J$15*10^-6</f>
        <v>67.345238934449995</v>
      </c>
      <c r="W326">
        <f t="shared" si="15"/>
        <v>1</v>
      </c>
      <c r="X326" s="251">
        <v>12067</v>
      </c>
      <c r="Y326" s="251">
        <v>348</v>
      </c>
      <c r="Z326" s="251">
        <f t="shared" si="17"/>
        <v>348</v>
      </c>
      <c r="AA326" s="226">
        <v>0</v>
      </c>
    </row>
    <row r="327" spans="1:27" x14ac:dyDescent="0.25">
      <c r="A327" s="251">
        <v>12069</v>
      </c>
      <c r="B327" s="251" t="s">
        <v>790</v>
      </c>
      <c r="C327" s="251" t="s">
        <v>679</v>
      </c>
      <c r="D327" s="251">
        <v>-81.6996556</v>
      </c>
      <c r="E327" s="251">
        <v>28.75018</v>
      </c>
      <c r="F327">
        <v>0</v>
      </c>
      <c r="G327">
        <f t="shared" si="16"/>
        <v>0</v>
      </c>
      <c r="H327">
        <v>0</v>
      </c>
      <c r="M327" s="277">
        <f>(M3412*10000)*TEA!$I$15*10^-6</f>
        <v>71.346731171399995</v>
      </c>
      <c r="N327" s="277">
        <f>(N3412*10000)*TEA!$J$15*10^-6</f>
        <v>71.346731171399995</v>
      </c>
      <c r="W327">
        <f t="shared" si="15"/>
        <v>1</v>
      </c>
      <c r="X327" s="251">
        <v>12069</v>
      </c>
      <c r="Y327" s="251">
        <v>0</v>
      </c>
      <c r="Z327" s="251">
        <f t="shared" si="17"/>
        <v>0</v>
      </c>
      <c r="AA327" s="226">
        <v>0</v>
      </c>
    </row>
    <row r="328" spans="1:27" x14ac:dyDescent="0.25">
      <c r="A328" s="251">
        <v>12071</v>
      </c>
      <c r="B328" s="251" t="s">
        <v>790</v>
      </c>
      <c r="C328" s="251" t="s">
        <v>561</v>
      </c>
      <c r="D328" s="251">
        <v>-81.803141999999994</v>
      </c>
      <c r="E328" s="251">
        <v>26.580110000000001</v>
      </c>
      <c r="F328">
        <v>0</v>
      </c>
      <c r="G328">
        <f t="shared" si="16"/>
        <v>0</v>
      </c>
      <c r="H328">
        <v>0</v>
      </c>
      <c r="M328" s="277">
        <f>(M3413*10000)*TEA!$I$15*10^-6</f>
        <v>74.010994976250004</v>
      </c>
      <c r="N328" s="277">
        <f>(N3413*10000)*TEA!$J$15*10^-6</f>
        <v>74.010994976250004</v>
      </c>
      <c r="W328">
        <f t="shared" si="15"/>
        <v>1</v>
      </c>
      <c r="X328" s="251">
        <v>12071</v>
      </c>
      <c r="Y328" s="251">
        <v>0</v>
      </c>
      <c r="Z328" s="251">
        <f t="shared" si="17"/>
        <v>0</v>
      </c>
      <c r="AA328" s="226">
        <v>0</v>
      </c>
    </row>
    <row r="329" spans="1:27" x14ac:dyDescent="0.25">
      <c r="A329" s="251">
        <v>12073</v>
      </c>
      <c r="B329" s="251" t="s">
        <v>790</v>
      </c>
      <c r="C329" s="251" t="s">
        <v>816</v>
      </c>
      <c r="D329" s="251">
        <v>-84.2734272</v>
      </c>
      <c r="E329" s="251">
        <v>30.460850000000001</v>
      </c>
      <c r="F329">
        <v>0</v>
      </c>
      <c r="G329">
        <f t="shared" si="16"/>
        <v>0</v>
      </c>
      <c r="H329">
        <v>7.83</v>
      </c>
      <c r="M329" s="277">
        <f>(M3414*10000)*TEA!$I$15*10^-6</f>
        <v>65.134978291799996</v>
      </c>
      <c r="N329" s="277">
        <f>(N3414*10000)*TEA!$J$15*10^-6</f>
        <v>65.134978291799996</v>
      </c>
      <c r="W329">
        <f t="shared" si="15"/>
        <v>1</v>
      </c>
      <c r="X329" s="251">
        <v>12073</v>
      </c>
      <c r="Y329" s="251">
        <v>0</v>
      </c>
      <c r="Z329" s="251">
        <f t="shared" si="17"/>
        <v>0</v>
      </c>
      <c r="AA329" s="226">
        <v>826</v>
      </c>
    </row>
    <row r="330" spans="1:27" x14ac:dyDescent="0.25">
      <c r="A330" s="251">
        <v>12075</v>
      </c>
      <c r="B330" s="251" t="s">
        <v>790</v>
      </c>
      <c r="C330" s="251" t="s">
        <v>817</v>
      </c>
      <c r="D330" s="251">
        <v>-82.732552299999995</v>
      </c>
      <c r="E330" s="251">
        <v>29.324149999999999</v>
      </c>
      <c r="F330">
        <v>0</v>
      </c>
      <c r="G330">
        <f t="shared" si="16"/>
        <v>0</v>
      </c>
      <c r="H330">
        <v>13.02</v>
      </c>
      <c r="M330" s="277">
        <f>(M3415*10000)*TEA!$I$15*10^-6</f>
        <v>69.398269523549985</v>
      </c>
      <c r="N330" s="277">
        <f>(N3415*10000)*TEA!$J$15*10^-6</f>
        <v>69.398269523549985</v>
      </c>
      <c r="W330">
        <f t="shared" si="15"/>
        <v>1</v>
      </c>
      <c r="X330" s="251">
        <v>12075</v>
      </c>
      <c r="Y330" s="251">
        <v>0</v>
      </c>
      <c r="Z330" s="251">
        <f t="shared" si="17"/>
        <v>0</v>
      </c>
      <c r="AA330" s="226">
        <v>344</v>
      </c>
    </row>
    <row r="331" spans="1:27" x14ac:dyDescent="0.25">
      <c r="A331" s="251">
        <v>12077</v>
      </c>
      <c r="B331" s="251" t="s">
        <v>790</v>
      </c>
      <c r="C331" s="251" t="s">
        <v>818</v>
      </c>
      <c r="D331" s="251">
        <v>-84.894806299999999</v>
      </c>
      <c r="E331" s="251">
        <v>30.24905</v>
      </c>
      <c r="F331">
        <v>0</v>
      </c>
      <c r="G331">
        <f t="shared" si="16"/>
        <v>0</v>
      </c>
      <c r="H331">
        <v>0</v>
      </c>
      <c r="M331" s="277">
        <f>(M3416*10000)*TEA!$I$15*10^-6</f>
        <v>65.29186486575</v>
      </c>
      <c r="N331" s="277">
        <f>(N3416*10000)*TEA!$J$15*10^-6</f>
        <v>65.29186486575</v>
      </c>
      <c r="W331">
        <f t="shared" si="15"/>
        <v>1</v>
      </c>
      <c r="X331" s="251">
        <v>12077</v>
      </c>
      <c r="Y331" s="251">
        <v>0</v>
      </c>
      <c r="Z331" s="251">
        <f t="shared" si="17"/>
        <v>0</v>
      </c>
      <c r="AA331" s="226">
        <v>0</v>
      </c>
    </row>
    <row r="332" spans="1:27" x14ac:dyDescent="0.25">
      <c r="A332" s="251">
        <v>12079</v>
      </c>
      <c r="B332" s="251" t="s">
        <v>790</v>
      </c>
      <c r="C332" s="251" t="s">
        <v>565</v>
      </c>
      <c r="D332" s="251">
        <v>-83.459890599999994</v>
      </c>
      <c r="E332" s="251">
        <v>30.440460000000002</v>
      </c>
      <c r="F332">
        <v>1.75</v>
      </c>
      <c r="G332">
        <f t="shared" si="16"/>
        <v>1.75</v>
      </c>
      <c r="H332">
        <v>11.23</v>
      </c>
      <c r="M332" s="277">
        <f>(M3417*10000)*TEA!$I$15*10^-6</f>
        <v>65.776480712999998</v>
      </c>
      <c r="N332" s="277">
        <f>(N3417*10000)*TEA!$J$15*10^-6</f>
        <v>65.776480712999998</v>
      </c>
      <c r="W332">
        <f t="shared" si="15"/>
        <v>1</v>
      </c>
      <c r="X332" s="251">
        <v>12079</v>
      </c>
      <c r="Y332" s="251">
        <v>131</v>
      </c>
      <c r="Z332" s="251">
        <f t="shared" si="17"/>
        <v>131</v>
      </c>
      <c r="AA332" s="226">
        <v>2323</v>
      </c>
    </row>
    <row r="333" spans="1:27" x14ac:dyDescent="0.25">
      <c r="A333" s="251">
        <v>12081</v>
      </c>
      <c r="B333" s="251" t="s">
        <v>790</v>
      </c>
      <c r="C333" s="251" t="s">
        <v>819</v>
      </c>
      <c r="D333" s="251">
        <v>-82.303526099999999</v>
      </c>
      <c r="E333" s="251">
        <v>27.472349999999999</v>
      </c>
      <c r="F333">
        <v>0</v>
      </c>
      <c r="G333">
        <f t="shared" si="16"/>
        <v>0</v>
      </c>
      <c r="H333">
        <v>0</v>
      </c>
      <c r="M333" s="277">
        <f>(M3418*10000)*TEA!$I$15*10^-6</f>
        <v>73.011869026200003</v>
      </c>
      <c r="N333" s="277">
        <f>(N3418*10000)*TEA!$J$15*10^-6</f>
        <v>73.011869026200003</v>
      </c>
      <c r="W333">
        <f t="shared" si="15"/>
        <v>1</v>
      </c>
      <c r="X333" s="251">
        <v>12081</v>
      </c>
      <c r="Y333" s="251">
        <v>0</v>
      </c>
      <c r="Z333" s="251">
        <f t="shared" si="17"/>
        <v>0</v>
      </c>
      <c r="AA333" s="226">
        <v>0</v>
      </c>
    </row>
    <row r="334" spans="1:27" x14ac:dyDescent="0.25">
      <c r="A334" s="251">
        <v>12083</v>
      </c>
      <c r="B334" s="251" t="s">
        <v>790</v>
      </c>
      <c r="C334" s="251" t="s">
        <v>567</v>
      </c>
      <c r="D334" s="251">
        <v>-82.054551799999999</v>
      </c>
      <c r="E334" s="251">
        <v>29.203240000000001</v>
      </c>
      <c r="F334">
        <v>0</v>
      </c>
      <c r="G334">
        <f t="shared" si="16"/>
        <v>0</v>
      </c>
      <c r="H334">
        <v>0</v>
      </c>
      <c r="M334" s="277">
        <f>(M3419*10000)*TEA!$I$15*10^-6</f>
        <v>70.228243136699987</v>
      </c>
      <c r="N334" s="277">
        <f>(N3419*10000)*TEA!$J$15*10^-6</f>
        <v>70.228243136699987</v>
      </c>
      <c r="W334">
        <f t="shared" si="15"/>
        <v>1</v>
      </c>
      <c r="X334" s="251">
        <v>12083</v>
      </c>
      <c r="Y334" s="251">
        <v>0</v>
      </c>
      <c r="Z334" s="251">
        <f t="shared" si="17"/>
        <v>0</v>
      </c>
      <c r="AA334" s="226">
        <v>25</v>
      </c>
    </row>
    <row r="335" spans="1:27" x14ac:dyDescent="0.25">
      <c r="A335" s="251">
        <v>12085</v>
      </c>
      <c r="B335" s="251" t="s">
        <v>790</v>
      </c>
      <c r="C335" s="251" t="s">
        <v>820</v>
      </c>
      <c r="D335" s="251">
        <v>-80.3862314</v>
      </c>
      <c r="E335" s="251">
        <v>27.077770000000001</v>
      </c>
      <c r="F335">
        <v>0</v>
      </c>
      <c r="G335">
        <f t="shared" si="16"/>
        <v>0</v>
      </c>
      <c r="H335">
        <v>0</v>
      </c>
      <c r="M335" s="277">
        <f>(M3420*10000)*TEA!$I$15*10^-6</f>
        <v>74.167336207350004</v>
      </c>
      <c r="N335" s="277">
        <f>(N3420*10000)*TEA!$J$15*10^-6</f>
        <v>74.167336207350004</v>
      </c>
      <c r="W335">
        <f t="shared" si="15"/>
        <v>1</v>
      </c>
      <c r="X335" s="251">
        <v>12085</v>
      </c>
      <c r="Y335" s="251">
        <v>0</v>
      </c>
      <c r="Z335" s="251">
        <f t="shared" si="17"/>
        <v>0</v>
      </c>
      <c r="AA335" s="226">
        <v>0</v>
      </c>
    </row>
    <row r="336" spans="1:27" x14ac:dyDescent="0.25">
      <c r="A336" s="251">
        <v>12086</v>
      </c>
      <c r="B336" s="251" t="s">
        <v>790</v>
      </c>
      <c r="C336" s="251" t="s">
        <v>821</v>
      </c>
      <c r="D336" s="251">
        <v>-80.587502000000001</v>
      </c>
      <c r="E336" s="251">
        <v>25.607890000000001</v>
      </c>
      <c r="F336">
        <v>0</v>
      </c>
      <c r="G336">
        <f t="shared" si="16"/>
        <v>0</v>
      </c>
      <c r="H336">
        <v>1.58</v>
      </c>
      <c r="M336" s="277">
        <f>(M3421*10000)*TEA!$I$15*10^-6</f>
        <v>73.656776415599992</v>
      </c>
      <c r="N336" s="277">
        <f>(N3421*10000)*TEA!$J$15*10^-6</f>
        <v>73.656776415599992</v>
      </c>
      <c r="W336">
        <f t="shared" si="15"/>
        <v>1</v>
      </c>
      <c r="X336" s="251">
        <v>12086</v>
      </c>
      <c r="Y336" s="251">
        <v>0</v>
      </c>
      <c r="Z336" s="251">
        <f t="shared" si="17"/>
        <v>0</v>
      </c>
      <c r="AA336" s="226">
        <v>5</v>
      </c>
    </row>
    <row r="337" spans="1:27" x14ac:dyDescent="0.25">
      <c r="A337" s="251">
        <v>12087</v>
      </c>
      <c r="B337" s="251" t="s">
        <v>790</v>
      </c>
      <c r="C337" s="251" t="s">
        <v>570</v>
      </c>
      <c r="D337" s="251">
        <v>-81.070249500000003</v>
      </c>
      <c r="E337" s="251">
        <v>25.533930000000002</v>
      </c>
      <c r="F337">
        <v>0</v>
      </c>
      <c r="G337">
        <f t="shared" si="16"/>
        <v>0</v>
      </c>
      <c r="H337">
        <v>0</v>
      </c>
      <c r="M337" s="277">
        <f>(M3422*10000)*TEA!$I$15*10^-6</f>
        <v>73.567042698600005</v>
      </c>
      <c r="N337" s="277">
        <f>(N3422*10000)*TEA!$J$15*10^-6</f>
        <v>73.567042698600005</v>
      </c>
      <c r="W337">
        <f t="shared" si="15"/>
        <v>1</v>
      </c>
      <c r="X337" s="251">
        <v>12087</v>
      </c>
      <c r="Y337" s="251">
        <v>0</v>
      </c>
      <c r="Z337" s="251">
        <f t="shared" si="17"/>
        <v>0</v>
      </c>
      <c r="AA337" s="226">
        <v>0</v>
      </c>
    </row>
    <row r="338" spans="1:27" x14ac:dyDescent="0.25">
      <c r="A338" s="251">
        <v>12089</v>
      </c>
      <c r="B338" s="251" t="s">
        <v>790</v>
      </c>
      <c r="C338" s="251" t="s">
        <v>822</v>
      </c>
      <c r="D338" s="251">
        <v>-81.823636300000004</v>
      </c>
      <c r="E338" s="251">
        <v>30.60042</v>
      </c>
      <c r="F338">
        <v>0</v>
      </c>
      <c r="G338">
        <f t="shared" si="16"/>
        <v>0</v>
      </c>
      <c r="H338">
        <v>5.57</v>
      </c>
      <c r="M338" s="277">
        <f>(M3423*10000)*TEA!$I$15*10^-6</f>
        <v>66.529611014850005</v>
      </c>
      <c r="N338" s="277">
        <f>(N3423*10000)*TEA!$J$15*10^-6</f>
        <v>66.529611014850005</v>
      </c>
      <c r="W338">
        <f t="shared" si="15"/>
        <v>1</v>
      </c>
      <c r="X338" s="251">
        <v>12089</v>
      </c>
      <c r="Y338" s="251">
        <v>0</v>
      </c>
      <c r="Z338" s="251">
        <f t="shared" si="17"/>
        <v>0</v>
      </c>
      <c r="AA338" s="226">
        <v>53</v>
      </c>
    </row>
    <row r="339" spans="1:27" x14ac:dyDescent="0.25">
      <c r="A339" s="251">
        <v>12091</v>
      </c>
      <c r="B339" s="251" t="s">
        <v>790</v>
      </c>
      <c r="C339" s="251" t="s">
        <v>823</v>
      </c>
      <c r="D339" s="251">
        <v>-86.602794200000005</v>
      </c>
      <c r="E339" s="251">
        <v>30.739889999999999</v>
      </c>
      <c r="F339">
        <v>3.92</v>
      </c>
      <c r="G339">
        <f t="shared" si="16"/>
        <v>3.92</v>
      </c>
      <c r="H339">
        <v>6.35</v>
      </c>
      <c r="M339" s="277">
        <f>(M3424*10000)*TEA!$I$15*10^-6</f>
        <v>63.365961115800005</v>
      </c>
      <c r="N339" s="277">
        <f>(N3424*10000)*TEA!$J$15*10^-6</f>
        <v>63.365961115800005</v>
      </c>
      <c r="W339">
        <f t="shared" si="15"/>
        <v>1</v>
      </c>
      <c r="X339" s="251">
        <v>12091</v>
      </c>
      <c r="Y339" s="251">
        <v>117</v>
      </c>
      <c r="Z339" s="251">
        <f t="shared" si="17"/>
        <v>117</v>
      </c>
      <c r="AA339" s="226">
        <v>163</v>
      </c>
    </row>
    <row r="340" spans="1:27" x14ac:dyDescent="0.25">
      <c r="A340" s="251">
        <v>12093</v>
      </c>
      <c r="B340" s="251" t="s">
        <v>790</v>
      </c>
      <c r="C340" s="251" t="s">
        <v>824</v>
      </c>
      <c r="D340" s="251">
        <v>-80.894218100000003</v>
      </c>
      <c r="E340" s="251">
        <v>27.428339999999999</v>
      </c>
      <c r="F340">
        <v>0</v>
      </c>
      <c r="G340">
        <f t="shared" si="16"/>
        <v>0</v>
      </c>
      <c r="H340">
        <v>0</v>
      </c>
      <c r="M340" s="277">
        <f>(M3425*10000)*TEA!$I$15*10^-6</f>
        <v>73.873454752800001</v>
      </c>
      <c r="N340" s="277">
        <f>(N3425*10000)*TEA!$J$15*10^-6</f>
        <v>73.873454752800001</v>
      </c>
      <c r="W340">
        <f t="shared" si="15"/>
        <v>1</v>
      </c>
      <c r="X340" s="251">
        <v>12093</v>
      </c>
      <c r="Y340" s="251">
        <v>0</v>
      </c>
      <c r="Z340" s="251">
        <f t="shared" si="17"/>
        <v>0</v>
      </c>
      <c r="AA340" s="226">
        <v>0</v>
      </c>
    </row>
    <row r="341" spans="1:27" x14ac:dyDescent="0.25">
      <c r="A341" s="251">
        <v>12095</v>
      </c>
      <c r="B341" s="251" t="s">
        <v>790</v>
      </c>
      <c r="C341" s="251" t="s">
        <v>691</v>
      </c>
      <c r="D341" s="251">
        <v>-81.307125499999998</v>
      </c>
      <c r="E341" s="251">
        <v>28.501580000000001</v>
      </c>
      <c r="F341">
        <v>0</v>
      </c>
      <c r="G341">
        <f t="shared" si="16"/>
        <v>0</v>
      </c>
      <c r="H341">
        <v>0</v>
      </c>
      <c r="M341" s="277">
        <f>(M3426*10000)*TEA!$I$15*10^-6</f>
        <v>71.844009346799993</v>
      </c>
      <c r="N341" s="277">
        <f>(N3426*10000)*TEA!$J$15*10^-6</f>
        <v>71.844009346799993</v>
      </c>
      <c r="W341">
        <f t="shared" si="15"/>
        <v>1</v>
      </c>
      <c r="X341" s="251">
        <v>12095</v>
      </c>
      <c r="Y341" s="251">
        <v>0</v>
      </c>
      <c r="Z341" s="251">
        <f t="shared" si="17"/>
        <v>0</v>
      </c>
      <c r="AA341" s="226">
        <v>0</v>
      </c>
    </row>
    <row r="342" spans="1:27" x14ac:dyDescent="0.25">
      <c r="A342" s="251">
        <v>12097</v>
      </c>
      <c r="B342" s="251" t="s">
        <v>790</v>
      </c>
      <c r="C342" s="251" t="s">
        <v>825</v>
      </c>
      <c r="D342" s="251">
        <v>-81.150039300000003</v>
      </c>
      <c r="E342" s="251">
        <v>28.057089999999999</v>
      </c>
      <c r="F342">
        <v>0</v>
      </c>
      <c r="G342">
        <f t="shared" si="16"/>
        <v>0</v>
      </c>
      <c r="H342">
        <v>0</v>
      </c>
      <c r="M342" s="277">
        <f>(M3427*10000)*TEA!$I$15*10^-6</f>
        <v>72.694877859449988</v>
      </c>
      <c r="N342" s="277">
        <f>(N3427*10000)*TEA!$J$15*10^-6</f>
        <v>72.694877859449988</v>
      </c>
      <c r="W342">
        <f t="shared" si="15"/>
        <v>1</v>
      </c>
      <c r="X342" s="251">
        <v>12097</v>
      </c>
      <c r="Y342" s="251">
        <v>0</v>
      </c>
      <c r="Z342" s="251">
        <f t="shared" si="17"/>
        <v>0</v>
      </c>
      <c r="AA342" s="226">
        <v>0</v>
      </c>
    </row>
    <row r="343" spans="1:27" x14ac:dyDescent="0.25">
      <c r="A343" s="251">
        <v>12099</v>
      </c>
      <c r="B343" s="251" t="s">
        <v>790</v>
      </c>
      <c r="C343" s="251" t="s">
        <v>826</v>
      </c>
      <c r="D343" s="251">
        <v>-80.513017199999993</v>
      </c>
      <c r="E343" s="251">
        <v>26.689039999999999</v>
      </c>
      <c r="F343">
        <v>0</v>
      </c>
      <c r="G343">
        <f t="shared" si="16"/>
        <v>0</v>
      </c>
      <c r="H343">
        <v>12.25</v>
      </c>
      <c r="M343" s="277">
        <f>(M3428*10000)*TEA!$I$15*10^-6</f>
        <v>74.891075285699984</v>
      </c>
      <c r="N343" s="277">
        <f>(N3428*10000)*TEA!$J$15*10^-6</f>
        <v>74.891075285699984</v>
      </c>
      <c r="W343">
        <f t="shared" si="15"/>
        <v>1</v>
      </c>
      <c r="X343" s="251">
        <v>12099</v>
      </c>
      <c r="Y343" s="251">
        <v>0</v>
      </c>
      <c r="Z343" s="251">
        <f t="shared" si="17"/>
        <v>0</v>
      </c>
      <c r="AA343" s="226">
        <v>52</v>
      </c>
    </row>
    <row r="344" spans="1:27" x14ac:dyDescent="0.25">
      <c r="A344" s="251">
        <v>12101</v>
      </c>
      <c r="B344" s="251" t="s">
        <v>790</v>
      </c>
      <c r="C344" s="251" t="s">
        <v>827</v>
      </c>
      <c r="D344" s="251">
        <v>-82.397470999999996</v>
      </c>
      <c r="E344" s="251">
        <v>28.309709999999999</v>
      </c>
      <c r="F344">
        <v>0</v>
      </c>
      <c r="G344">
        <f t="shared" si="16"/>
        <v>0</v>
      </c>
      <c r="H344">
        <v>0</v>
      </c>
      <c r="M344" s="277">
        <f>(M3429*10000)*TEA!$I$15*10^-6</f>
        <v>71.710347952800007</v>
      </c>
      <c r="N344" s="277">
        <f>(N3429*10000)*TEA!$J$15*10^-6</f>
        <v>71.710347952800007</v>
      </c>
      <c r="W344">
        <f t="shared" si="15"/>
        <v>1</v>
      </c>
      <c r="X344" s="251">
        <v>12101</v>
      </c>
      <c r="Y344" s="251">
        <v>0</v>
      </c>
      <c r="Z344" s="251">
        <f t="shared" si="17"/>
        <v>0</v>
      </c>
      <c r="AA344" s="226">
        <v>0</v>
      </c>
    </row>
    <row r="345" spans="1:27" x14ac:dyDescent="0.25">
      <c r="A345" s="251">
        <v>12103</v>
      </c>
      <c r="B345" s="251" t="s">
        <v>790</v>
      </c>
      <c r="C345" s="251" t="s">
        <v>828</v>
      </c>
      <c r="D345" s="251">
        <v>-82.731089400000002</v>
      </c>
      <c r="E345" s="251">
        <v>27.948599999999999</v>
      </c>
      <c r="F345">
        <v>0</v>
      </c>
      <c r="G345">
        <f t="shared" si="16"/>
        <v>0</v>
      </c>
      <c r="H345">
        <v>0</v>
      </c>
      <c r="M345" s="277">
        <f>(M3430*10000)*TEA!$I$15*10^-6</f>
        <v>71.935573268699997</v>
      </c>
      <c r="N345" s="277">
        <f>(N3430*10000)*TEA!$J$15*10^-6</f>
        <v>71.935573268699997</v>
      </c>
      <c r="W345">
        <f t="shared" si="15"/>
        <v>1</v>
      </c>
      <c r="X345" s="251">
        <v>12103</v>
      </c>
      <c r="Y345" s="251">
        <v>0</v>
      </c>
      <c r="Z345" s="251">
        <f t="shared" si="17"/>
        <v>0</v>
      </c>
      <c r="AA345" s="226">
        <v>0</v>
      </c>
    </row>
    <row r="346" spans="1:27" x14ac:dyDescent="0.25">
      <c r="A346" s="251">
        <v>12105</v>
      </c>
      <c r="B346" s="251" t="s">
        <v>790</v>
      </c>
      <c r="C346" s="251" t="s">
        <v>645</v>
      </c>
      <c r="D346" s="251">
        <v>-81.697468999999998</v>
      </c>
      <c r="E346" s="251">
        <v>27.943570000000001</v>
      </c>
      <c r="F346">
        <v>0</v>
      </c>
      <c r="G346">
        <f t="shared" si="16"/>
        <v>0</v>
      </c>
      <c r="H346">
        <v>0</v>
      </c>
      <c r="M346" s="277">
        <f>(M3431*10000)*TEA!$I$15*10^-6</f>
        <v>72.826340570100001</v>
      </c>
      <c r="N346" s="277">
        <f>(N3431*10000)*TEA!$J$15*10^-6</f>
        <v>72.826340570100001</v>
      </c>
      <c r="W346">
        <f t="shared" ref="W346:W409" si="18">IF(X346=A346,1,0)</f>
        <v>1</v>
      </c>
      <c r="X346" s="251">
        <v>12105</v>
      </c>
      <c r="Y346" s="251">
        <v>0</v>
      </c>
      <c r="Z346" s="251">
        <f t="shared" si="17"/>
        <v>0</v>
      </c>
      <c r="AA346" s="226">
        <v>0</v>
      </c>
    </row>
    <row r="347" spans="1:27" x14ac:dyDescent="0.25">
      <c r="A347" s="251">
        <v>12107</v>
      </c>
      <c r="B347" s="251" t="s">
        <v>790</v>
      </c>
      <c r="C347" s="251" t="s">
        <v>829</v>
      </c>
      <c r="D347" s="251">
        <v>-81.7432333</v>
      </c>
      <c r="E347" s="251">
        <v>29.59928</v>
      </c>
      <c r="F347">
        <v>0</v>
      </c>
      <c r="G347">
        <f t="shared" si="16"/>
        <v>0</v>
      </c>
      <c r="H347">
        <v>0</v>
      </c>
      <c r="M347" s="277">
        <f>(M3432*10000)*TEA!$I$15*10^-6</f>
        <v>69.527274594299996</v>
      </c>
      <c r="N347" s="277">
        <f>(N3432*10000)*TEA!$J$15*10^-6</f>
        <v>69.527274594299996</v>
      </c>
      <c r="W347">
        <f t="shared" si="18"/>
        <v>1</v>
      </c>
      <c r="X347" s="251">
        <v>12107</v>
      </c>
      <c r="Y347" s="251">
        <v>0</v>
      </c>
      <c r="Z347" s="251">
        <f t="shared" si="17"/>
        <v>0</v>
      </c>
      <c r="AA347" s="226">
        <v>0</v>
      </c>
    </row>
    <row r="348" spans="1:27" x14ac:dyDescent="0.25">
      <c r="A348" s="251">
        <v>12109</v>
      </c>
      <c r="B348" s="251" t="s">
        <v>790</v>
      </c>
      <c r="C348" s="251" t="s">
        <v>830</v>
      </c>
      <c r="D348" s="251">
        <v>-81.428567299999997</v>
      </c>
      <c r="E348" s="251">
        <v>29.89378</v>
      </c>
      <c r="F348">
        <v>0</v>
      </c>
      <c r="G348">
        <f t="shared" si="16"/>
        <v>0</v>
      </c>
      <c r="H348">
        <v>11.62</v>
      </c>
      <c r="M348" s="277">
        <f>(M3433*10000)*TEA!$I$15*10^-6</f>
        <v>68.959799943749985</v>
      </c>
      <c r="N348" s="277">
        <f>(N3433*10000)*TEA!$J$15*10^-6</f>
        <v>68.959799943749985</v>
      </c>
      <c r="W348">
        <f t="shared" si="18"/>
        <v>1</v>
      </c>
      <c r="X348" s="251">
        <v>12109</v>
      </c>
      <c r="Y348" s="251">
        <v>0</v>
      </c>
      <c r="Z348" s="251">
        <f t="shared" si="17"/>
        <v>0</v>
      </c>
      <c r="AA348" s="226">
        <v>915</v>
      </c>
    </row>
    <row r="349" spans="1:27" x14ac:dyDescent="0.25">
      <c r="A349" s="251">
        <v>12111</v>
      </c>
      <c r="B349" s="251" t="s">
        <v>790</v>
      </c>
      <c r="C349" s="251" t="s">
        <v>831</v>
      </c>
      <c r="D349" s="251">
        <v>-80.480226299999998</v>
      </c>
      <c r="E349" s="251">
        <v>27.370429999999999</v>
      </c>
      <c r="F349">
        <v>0</v>
      </c>
      <c r="G349">
        <f t="shared" si="16"/>
        <v>0</v>
      </c>
      <c r="H349">
        <v>0</v>
      </c>
      <c r="M349" s="277">
        <f>(M3434*10000)*TEA!$I$15*10^-6</f>
        <v>73.716846648299992</v>
      </c>
      <c r="N349" s="277">
        <f>(N3434*10000)*TEA!$J$15*10^-6</f>
        <v>73.716846648299992</v>
      </c>
      <c r="W349">
        <f t="shared" si="18"/>
        <v>1</v>
      </c>
      <c r="X349" s="251">
        <v>12111</v>
      </c>
      <c r="Y349" s="251">
        <v>0</v>
      </c>
      <c r="Z349" s="251">
        <f t="shared" si="17"/>
        <v>0</v>
      </c>
      <c r="AA349" s="226">
        <v>0</v>
      </c>
    </row>
    <row r="350" spans="1:27" x14ac:dyDescent="0.25">
      <c r="A350" s="251">
        <v>12113</v>
      </c>
      <c r="B350" s="251" t="s">
        <v>790</v>
      </c>
      <c r="C350" s="251" t="s">
        <v>832</v>
      </c>
      <c r="D350" s="251">
        <v>-87.030138899999997</v>
      </c>
      <c r="E350" s="251">
        <v>30.745629999999998</v>
      </c>
      <c r="F350">
        <v>1.78</v>
      </c>
      <c r="G350">
        <f t="shared" si="16"/>
        <v>1.78</v>
      </c>
      <c r="H350">
        <v>10.36</v>
      </c>
      <c r="M350" s="277">
        <f>(M3435*10000)*TEA!$I$15*10^-6</f>
        <v>63.45808463745</v>
      </c>
      <c r="N350" s="277">
        <f>(N3435*10000)*TEA!$J$15*10^-6</f>
        <v>63.45808463745</v>
      </c>
      <c r="W350">
        <f t="shared" si="18"/>
        <v>1</v>
      </c>
      <c r="X350" s="251">
        <v>12113</v>
      </c>
      <c r="Y350" s="251">
        <v>241</v>
      </c>
      <c r="Z350" s="251">
        <f t="shared" si="17"/>
        <v>241</v>
      </c>
      <c r="AA350" s="226">
        <v>358</v>
      </c>
    </row>
    <row r="351" spans="1:27" x14ac:dyDescent="0.25">
      <c r="A351" s="251">
        <v>12115</v>
      </c>
      <c r="B351" s="251" t="s">
        <v>790</v>
      </c>
      <c r="C351" s="251" t="s">
        <v>833</v>
      </c>
      <c r="D351" s="251">
        <v>-82.350440800000001</v>
      </c>
      <c r="E351" s="251">
        <v>27.17783</v>
      </c>
      <c r="F351">
        <v>0</v>
      </c>
      <c r="G351">
        <f t="shared" si="16"/>
        <v>0</v>
      </c>
      <c r="H351">
        <v>0</v>
      </c>
      <c r="M351" s="277">
        <f>(M3436*10000)*TEA!$I$15*10^-6</f>
        <v>73.14007991535</v>
      </c>
      <c r="N351" s="277">
        <f>(N3436*10000)*TEA!$J$15*10^-6</f>
        <v>73.14007991535</v>
      </c>
      <c r="W351">
        <f t="shared" si="18"/>
        <v>1</v>
      </c>
      <c r="X351" s="251">
        <v>12115</v>
      </c>
      <c r="Y351" s="251">
        <v>0</v>
      </c>
      <c r="Z351" s="251">
        <f t="shared" si="17"/>
        <v>0</v>
      </c>
      <c r="AA351" s="226">
        <v>0</v>
      </c>
    </row>
    <row r="352" spans="1:27" x14ac:dyDescent="0.25">
      <c r="A352" s="251">
        <v>12117</v>
      </c>
      <c r="B352" s="251" t="s">
        <v>790</v>
      </c>
      <c r="C352" s="251" t="s">
        <v>834</v>
      </c>
      <c r="D352" s="251">
        <v>-81.220828100000006</v>
      </c>
      <c r="E352" s="251">
        <v>28.7028</v>
      </c>
      <c r="F352">
        <v>0</v>
      </c>
      <c r="G352">
        <f t="shared" si="16"/>
        <v>0</v>
      </c>
      <c r="H352">
        <v>0</v>
      </c>
      <c r="M352" s="277">
        <f>(M3437*10000)*TEA!$I$15*10^-6</f>
        <v>71.465364938700006</v>
      </c>
      <c r="N352" s="277">
        <f>(N3437*10000)*TEA!$J$15*10^-6</f>
        <v>71.465364938700006</v>
      </c>
      <c r="W352">
        <f t="shared" si="18"/>
        <v>1</v>
      </c>
      <c r="X352" s="251">
        <v>12117</v>
      </c>
      <c r="Y352" s="251">
        <v>0</v>
      </c>
      <c r="Z352" s="251">
        <f t="shared" si="17"/>
        <v>0</v>
      </c>
      <c r="AA352" s="226">
        <v>0</v>
      </c>
    </row>
    <row r="353" spans="1:27" x14ac:dyDescent="0.25">
      <c r="A353" s="251">
        <v>12119</v>
      </c>
      <c r="B353" s="251" t="s">
        <v>790</v>
      </c>
      <c r="C353" s="251" t="s">
        <v>580</v>
      </c>
      <c r="D353" s="251">
        <v>-82.077237299999993</v>
      </c>
      <c r="E353" s="251">
        <v>28.691320000000001</v>
      </c>
      <c r="F353">
        <v>0</v>
      </c>
      <c r="G353">
        <f t="shared" si="16"/>
        <v>0</v>
      </c>
      <c r="H353">
        <v>0</v>
      </c>
      <c r="M353" s="277">
        <f>(M3438*10000)*TEA!$I$15*10^-6</f>
        <v>71.285258605049989</v>
      </c>
      <c r="N353" s="277">
        <f>(N3438*10000)*TEA!$J$15*10^-6</f>
        <v>71.285258605049989</v>
      </c>
      <c r="W353">
        <f t="shared" si="18"/>
        <v>1</v>
      </c>
      <c r="X353" s="251">
        <v>12119</v>
      </c>
      <c r="Y353" s="251">
        <v>0</v>
      </c>
      <c r="Z353" s="251">
        <f t="shared" si="17"/>
        <v>0</v>
      </c>
      <c r="AA353" s="226">
        <v>0</v>
      </c>
    </row>
    <row r="354" spans="1:27" x14ac:dyDescent="0.25">
      <c r="A354" s="251">
        <v>12121</v>
      </c>
      <c r="B354" s="251" t="s">
        <v>790</v>
      </c>
      <c r="C354" s="251" t="s">
        <v>835</v>
      </c>
      <c r="D354" s="251">
        <v>-82.985429699999997</v>
      </c>
      <c r="E354" s="251">
        <v>30.189769999999999</v>
      </c>
      <c r="F354">
        <v>2.17</v>
      </c>
      <c r="G354">
        <f t="shared" si="16"/>
        <v>2.17</v>
      </c>
      <c r="H354">
        <v>13.01</v>
      </c>
      <c r="M354" s="277">
        <f>(M3439*10000)*TEA!$I$15*10^-6</f>
        <v>66.890543688450009</v>
      </c>
      <c r="N354" s="277">
        <f>(N3439*10000)*TEA!$J$15*10^-6</f>
        <v>66.890543688450009</v>
      </c>
      <c r="W354">
        <f t="shared" si="18"/>
        <v>1</v>
      </c>
      <c r="X354" s="251">
        <v>12121</v>
      </c>
      <c r="Y354" s="251">
        <v>372</v>
      </c>
      <c r="Z354" s="251">
        <f t="shared" si="17"/>
        <v>372</v>
      </c>
      <c r="AA354" s="226">
        <v>848</v>
      </c>
    </row>
    <row r="355" spans="1:27" x14ac:dyDescent="0.25">
      <c r="A355" s="251">
        <v>12123</v>
      </c>
      <c r="B355" s="251" t="s">
        <v>790</v>
      </c>
      <c r="C355" s="251" t="s">
        <v>836</v>
      </c>
      <c r="D355" s="251">
        <v>-83.6008961</v>
      </c>
      <c r="E355" s="251">
        <v>30.049330000000001</v>
      </c>
      <c r="F355">
        <v>0</v>
      </c>
      <c r="G355">
        <f t="shared" si="16"/>
        <v>0</v>
      </c>
      <c r="H355">
        <v>6.61</v>
      </c>
      <c r="M355" s="277">
        <f>(M3440*10000)*TEA!$I$15*10^-6</f>
        <v>66.799857288600009</v>
      </c>
      <c r="N355" s="277">
        <f>(N3440*10000)*TEA!$J$15*10^-6</f>
        <v>66.799857288600009</v>
      </c>
      <c r="W355">
        <f t="shared" si="18"/>
        <v>1</v>
      </c>
      <c r="X355" s="251">
        <v>12123</v>
      </c>
      <c r="Y355" s="251">
        <v>0</v>
      </c>
      <c r="Z355" s="251">
        <f t="shared" si="17"/>
        <v>0</v>
      </c>
      <c r="AA355" s="226">
        <v>12</v>
      </c>
    </row>
    <row r="356" spans="1:27" x14ac:dyDescent="0.25">
      <c r="A356" s="251">
        <v>12125</v>
      </c>
      <c r="B356" s="251" t="s">
        <v>790</v>
      </c>
      <c r="C356" s="251" t="s">
        <v>657</v>
      </c>
      <c r="D356" s="251">
        <v>-82.370314100000002</v>
      </c>
      <c r="E356" s="251">
        <v>30.041630000000001</v>
      </c>
      <c r="F356">
        <v>2.02</v>
      </c>
      <c r="G356">
        <f t="shared" si="16"/>
        <v>2.02</v>
      </c>
      <c r="H356">
        <v>0</v>
      </c>
      <c r="M356" s="277">
        <f>(M3441*10000)*TEA!$I$15*10^-6</f>
        <v>67.900012001099995</v>
      </c>
      <c r="N356" s="277">
        <f>(N3441*10000)*TEA!$J$15*10^-6</f>
        <v>67.900012001099995</v>
      </c>
      <c r="W356">
        <f t="shared" si="18"/>
        <v>1</v>
      </c>
      <c r="X356" s="251">
        <v>12125</v>
      </c>
      <c r="Y356" s="251">
        <v>544</v>
      </c>
      <c r="Z356" s="251">
        <f t="shared" si="17"/>
        <v>544</v>
      </c>
      <c r="AA356" s="226">
        <v>0</v>
      </c>
    </row>
    <row r="357" spans="1:27" x14ac:dyDescent="0.25">
      <c r="A357" s="251">
        <v>12127</v>
      </c>
      <c r="B357" s="251" t="s">
        <v>790</v>
      </c>
      <c r="C357" s="251" t="s">
        <v>837</v>
      </c>
      <c r="D357" s="251">
        <v>-81.189450300000004</v>
      </c>
      <c r="E357" s="251">
        <v>29.052479999999999</v>
      </c>
      <c r="F357">
        <v>0</v>
      </c>
      <c r="G357">
        <f t="shared" si="16"/>
        <v>0</v>
      </c>
      <c r="H357">
        <v>0</v>
      </c>
      <c r="M357" s="277">
        <f>(M3442*10000)*TEA!$I$15*10^-6</f>
        <v>70.718004345149993</v>
      </c>
      <c r="N357" s="277">
        <f>(N3442*10000)*TEA!$J$15*10^-6</f>
        <v>70.718004345149993</v>
      </c>
      <c r="W357">
        <f t="shared" si="18"/>
        <v>1</v>
      </c>
      <c r="X357" s="251">
        <v>12127</v>
      </c>
      <c r="Y357" s="251">
        <v>0</v>
      </c>
      <c r="Z357" s="251">
        <f t="shared" si="17"/>
        <v>0</v>
      </c>
      <c r="AA357" s="226">
        <v>0</v>
      </c>
    </row>
    <row r="358" spans="1:27" x14ac:dyDescent="0.25">
      <c r="A358" s="251">
        <v>12129</v>
      </c>
      <c r="B358" s="251" t="s">
        <v>790</v>
      </c>
      <c r="C358" s="251" t="s">
        <v>838</v>
      </c>
      <c r="D358" s="251">
        <v>-84.409454699999998</v>
      </c>
      <c r="E358" s="251">
        <v>30.17558</v>
      </c>
      <c r="F358">
        <v>0</v>
      </c>
      <c r="G358">
        <f t="shared" si="16"/>
        <v>0</v>
      </c>
      <c r="H358">
        <v>1.74</v>
      </c>
      <c r="M358" s="277">
        <f>(M3443*10000)*TEA!$I$15*10^-6</f>
        <v>65.87836646625</v>
      </c>
      <c r="N358" s="277">
        <f>(N3443*10000)*TEA!$J$15*10^-6</f>
        <v>65.87836646625</v>
      </c>
      <c r="W358">
        <f t="shared" si="18"/>
        <v>1</v>
      </c>
      <c r="X358" s="251">
        <v>12129</v>
      </c>
      <c r="Y358" s="251">
        <v>0</v>
      </c>
      <c r="Z358" s="251">
        <f t="shared" si="17"/>
        <v>0</v>
      </c>
      <c r="AA358" s="226">
        <v>2</v>
      </c>
    </row>
    <row r="359" spans="1:27" x14ac:dyDescent="0.25">
      <c r="A359" s="251">
        <v>12131</v>
      </c>
      <c r="B359" s="251" t="s">
        <v>790</v>
      </c>
      <c r="C359" s="251" t="s">
        <v>839</v>
      </c>
      <c r="D359" s="251">
        <v>-86.171778799999998</v>
      </c>
      <c r="E359" s="251">
        <v>30.672170000000001</v>
      </c>
      <c r="F359">
        <v>2.4</v>
      </c>
      <c r="G359">
        <f t="shared" si="16"/>
        <v>2.4</v>
      </c>
      <c r="H359">
        <v>9.26</v>
      </c>
      <c r="M359" s="277">
        <f>(M3444*10000)*TEA!$I$15*10^-6</f>
        <v>63.527609724299992</v>
      </c>
      <c r="N359" s="277">
        <f>(N3444*10000)*TEA!$J$15*10^-6</f>
        <v>63.527609724299992</v>
      </c>
      <c r="W359">
        <f t="shared" si="18"/>
        <v>1</v>
      </c>
      <c r="X359" s="251">
        <v>12131</v>
      </c>
      <c r="Y359" s="251">
        <v>115</v>
      </c>
      <c r="Z359" s="251">
        <f t="shared" si="17"/>
        <v>115</v>
      </c>
      <c r="AA359" s="226">
        <v>200</v>
      </c>
    </row>
    <row r="360" spans="1:27" x14ac:dyDescent="0.25">
      <c r="A360" s="251">
        <v>12133</v>
      </c>
      <c r="B360" s="251" t="s">
        <v>790</v>
      </c>
      <c r="C360" s="251" t="s">
        <v>585</v>
      </c>
      <c r="D360" s="251">
        <v>-85.683668900000001</v>
      </c>
      <c r="E360" s="251">
        <v>30.626719999999999</v>
      </c>
      <c r="F360">
        <v>3.24</v>
      </c>
      <c r="G360">
        <f t="shared" si="16"/>
        <v>3.24</v>
      </c>
      <c r="H360">
        <v>8.7899999999999991</v>
      </c>
      <c r="M360" s="277">
        <f>(M3445*10000)*TEA!$I$15*10^-6</f>
        <v>63.793142778600007</v>
      </c>
      <c r="N360" s="277">
        <f>(N3445*10000)*TEA!$J$15*10^-6</f>
        <v>63.793142778600007</v>
      </c>
      <c r="W360">
        <f t="shared" si="18"/>
        <v>1</v>
      </c>
      <c r="X360" s="251">
        <v>12133</v>
      </c>
      <c r="Y360" s="251">
        <v>333</v>
      </c>
      <c r="Z360" s="251">
        <f t="shared" si="17"/>
        <v>333</v>
      </c>
      <c r="AA360" s="226">
        <v>189</v>
      </c>
    </row>
    <row r="361" spans="1:27" x14ac:dyDescent="0.25">
      <c r="A361" s="251">
        <v>13001</v>
      </c>
      <c r="B361" s="251" t="s">
        <v>840</v>
      </c>
      <c r="C361" s="251" t="s">
        <v>841</v>
      </c>
      <c r="D361" s="251">
        <v>-82.310257800000002</v>
      </c>
      <c r="E361" s="251">
        <v>31.744119999999999</v>
      </c>
      <c r="F361">
        <v>2.41</v>
      </c>
      <c r="G361">
        <f t="shared" si="16"/>
        <v>2.41</v>
      </c>
      <c r="H361">
        <v>10.9</v>
      </c>
      <c r="M361" s="277">
        <f>(M3446*10000)*TEA!$I$15*10^-6</f>
        <v>61.53388077644999</v>
      </c>
      <c r="N361" s="277">
        <f>(N3446*10000)*TEA!$J$15*10^-6</f>
        <v>61.53388077644999</v>
      </c>
      <c r="W361">
        <f t="shared" si="18"/>
        <v>1</v>
      </c>
      <c r="X361" s="251">
        <v>13001</v>
      </c>
      <c r="Y361" s="251">
        <v>768</v>
      </c>
      <c r="Z361" s="251">
        <f t="shared" si="17"/>
        <v>768</v>
      </c>
      <c r="AA361" s="226">
        <v>1619</v>
      </c>
    </row>
    <row r="362" spans="1:27" x14ac:dyDescent="0.25">
      <c r="A362" s="251">
        <v>13003</v>
      </c>
      <c r="B362" s="251" t="s">
        <v>840</v>
      </c>
      <c r="C362" s="251" t="s">
        <v>842</v>
      </c>
      <c r="D362" s="251">
        <v>-82.900324299999994</v>
      </c>
      <c r="E362" s="251">
        <v>31.277999999999999</v>
      </c>
      <c r="F362">
        <v>2.88</v>
      </c>
      <c r="G362">
        <f t="shared" si="16"/>
        <v>2.88</v>
      </c>
      <c r="H362">
        <v>13.33</v>
      </c>
      <c r="M362" s="277">
        <f>(M3447*10000)*TEA!$I$15*10^-6</f>
        <v>63.237125156849991</v>
      </c>
      <c r="N362" s="277">
        <f>(N3447*10000)*TEA!$J$15*10^-6</f>
        <v>63.237125156849991</v>
      </c>
      <c r="W362">
        <f t="shared" si="18"/>
        <v>1</v>
      </c>
      <c r="X362" s="251">
        <v>13003</v>
      </c>
      <c r="Y362" s="251">
        <v>464</v>
      </c>
      <c r="Z362" s="251">
        <f t="shared" si="17"/>
        <v>464</v>
      </c>
      <c r="AA362" s="226">
        <v>1134</v>
      </c>
    </row>
    <row r="363" spans="1:27" x14ac:dyDescent="0.25">
      <c r="A363" s="251">
        <v>13005</v>
      </c>
      <c r="B363" s="251" t="s">
        <v>840</v>
      </c>
      <c r="C363" s="251" t="s">
        <v>843</v>
      </c>
      <c r="D363" s="251">
        <v>-82.479974299999995</v>
      </c>
      <c r="E363" s="251">
        <v>31.54316</v>
      </c>
      <c r="F363">
        <v>1.89</v>
      </c>
      <c r="G363">
        <f t="shared" si="16"/>
        <v>1.89</v>
      </c>
      <c r="H363">
        <v>11.83</v>
      </c>
      <c r="M363" s="277">
        <f>(M3448*10000)*TEA!$I$15*10^-6</f>
        <v>62.391957794549988</v>
      </c>
      <c r="N363" s="277">
        <f>(N3448*10000)*TEA!$J$15*10^-6</f>
        <v>62.391957794549988</v>
      </c>
      <c r="W363">
        <f t="shared" si="18"/>
        <v>1</v>
      </c>
      <c r="X363" s="251">
        <v>13005</v>
      </c>
      <c r="Y363" s="251">
        <v>91</v>
      </c>
      <c r="Z363" s="251">
        <f t="shared" si="17"/>
        <v>91</v>
      </c>
      <c r="AA363" s="226">
        <v>571</v>
      </c>
    </row>
    <row r="364" spans="1:27" x14ac:dyDescent="0.25">
      <c r="A364" s="251">
        <v>13007</v>
      </c>
      <c r="B364" s="251" t="s">
        <v>840</v>
      </c>
      <c r="C364" s="251" t="s">
        <v>792</v>
      </c>
      <c r="D364" s="251">
        <v>-84.465344599999995</v>
      </c>
      <c r="E364" s="251">
        <v>31.310189999999999</v>
      </c>
      <c r="F364">
        <v>3.39</v>
      </c>
      <c r="G364">
        <f t="shared" si="16"/>
        <v>3.39</v>
      </c>
      <c r="H364">
        <v>12.96</v>
      </c>
      <c r="M364" s="277">
        <f>(M3449*10000)*TEA!$I$15*10^-6</f>
        <v>62.35589637855</v>
      </c>
      <c r="N364" s="277">
        <f>(N3449*10000)*TEA!$J$15*10^-6</f>
        <v>62.35589637855</v>
      </c>
      <c r="W364">
        <f t="shared" si="18"/>
        <v>1</v>
      </c>
      <c r="X364" s="251">
        <v>13007</v>
      </c>
      <c r="Y364" s="251">
        <v>394</v>
      </c>
      <c r="Z364" s="251">
        <f t="shared" si="17"/>
        <v>394</v>
      </c>
      <c r="AA364" s="226">
        <v>2502</v>
      </c>
    </row>
    <row r="365" spans="1:27" x14ac:dyDescent="0.25">
      <c r="A365" s="251">
        <v>13009</v>
      </c>
      <c r="B365" s="251" t="s">
        <v>840</v>
      </c>
      <c r="C365" s="251" t="s">
        <v>522</v>
      </c>
      <c r="D365" s="251">
        <v>-83.254068899999993</v>
      </c>
      <c r="E365" s="251">
        <v>33.068959999999997</v>
      </c>
      <c r="F365">
        <v>0</v>
      </c>
      <c r="G365">
        <f t="shared" si="16"/>
        <v>0</v>
      </c>
      <c r="H365">
        <v>0</v>
      </c>
      <c r="M365" s="277">
        <f>(M3450*10000)*TEA!$I$15*10^-6</f>
        <v>57.027672138600003</v>
      </c>
      <c r="N365" s="277">
        <f>(N3450*10000)*TEA!$J$15*10^-6</f>
        <v>57.027672138600003</v>
      </c>
      <c r="W365">
        <f t="shared" si="18"/>
        <v>1</v>
      </c>
      <c r="X365" s="251">
        <v>13009</v>
      </c>
      <c r="Y365" s="251">
        <v>0</v>
      </c>
      <c r="Z365" s="251">
        <f t="shared" si="17"/>
        <v>0</v>
      </c>
      <c r="AA365" s="226">
        <v>0</v>
      </c>
    </row>
    <row r="366" spans="1:27" x14ac:dyDescent="0.25">
      <c r="A366" s="251">
        <v>13011</v>
      </c>
      <c r="B366" s="251" t="s">
        <v>840</v>
      </c>
      <c r="C366" s="251" t="s">
        <v>844</v>
      </c>
      <c r="D366" s="251">
        <v>-83.4941484</v>
      </c>
      <c r="E366" s="251">
        <v>34.352589999999999</v>
      </c>
      <c r="F366">
        <v>2.2999999999999998</v>
      </c>
      <c r="G366">
        <f t="shared" si="16"/>
        <v>2.2999999999999998</v>
      </c>
      <c r="H366">
        <v>6.54</v>
      </c>
      <c r="M366" s="277">
        <f>(M3451*10000)*TEA!$I$15*10^-6</f>
        <v>50.440981250700005</v>
      </c>
      <c r="N366" s="277">
        <f>(N3451*10000)*TEA!$J$15*10^-6</f>
        <v>50.440981250700005</v>
      </c>
      <c r="W366">
        <f t="shared" si="18"/>
        <v>1</v>
      </c>
      <c r="X366" s="251">
        <v>13011</v>
      </c>
      <c r="Y366" s="251">
        <v>188</v>
      </c>
      <c r="Z366" s="251">
        <f t="shared" si="17"/>
        <v>188</v>
      </c>
      <c r="AA366" s="226">
        <v>81</v>
      </c>
    </row>
    <row r="367" spans="1:27" x14ac:dyDescent="0.25">
      <c r="A367" s="251">
        <v>13013</v>
      </c>
      <c r="B367" s="251" t="s">
        <v>840</v>
      </c>
      <c r="C367" s="251" t="s">
        <v>845</v>
      </c>
      <c r="D367" s="251">
        <v>-83.721806099999995</v>
      </c>
      <c r="E367" s="251">
        <v>33.991399999999999</v>
      </c>
      <c r="F367">
        <v>0</v>
      </c>
      <c r="G367">
        <f t="shared" si="16"/>
        <v>0</v>
      </c>
      <c r="H367">
        <v>5.03</v>
      </c>
      <c r="M367" s="277">
        <f>(M3452*10000)*TEA!$I$15*10^-6</f>
        <v>52.699933740149994</v>
      </c>
      <c r="N367" s="277">
        <f>(N3452*10000)*TEA!$J$15*10^-6</f>
        <v>52.699933740149994</v>
      </c>
      <c r="W367">
        <f t="shared" si="18"/>
        <v>1</v>
      </c>
      <c r="X367" s="251">
        <v>13013</v>
      </c>
      <c r="Y367" s="251">
        <v>0</v>
      </c>
      <c r="Z367" s="251">
        <f t="shared" si="17"/>
        <v>0</v>
      </c>
      <c r="AA367" s="226">
        <v>5</v>
      </c>
    </row>
    <row r="368" spans="1:27" x14ac:dyDescent="0.25">
      <c r="A368" s="251">
        <v>13015</v>
      </c>
      <c r="B368" s="251" t="s">
        <v>840</v>
      </c>
      <c r="C368" s="251" t="s">
        <v>846</v>
      </c>
      <c r="D368" s="251">
        <v>-84.855252899999996</v>
      </c>
      <c r="E368" s="251">
        <v>34.229770000000002</v>
      </c>
      <c r="F368">
        <v>3.74</v>
      </c>
      <c r="G368">
        <f t="shared" si="16"/>
        <v>3.74</v>
      </c>
      <c r="H368">
        <v>13.75</v>
      </c>
      <c r="M368" s="277">
        <f>(M3453*10000)*TEA!$I$15*10^-6</f>
        <v>52.356366233549991</v>
      </c>
      <c r="N368" s="277">
        <f>(N3453*10000)*TEA!$J$15*10^-6</f>
        <v>52.356366233549991</v>
      </c>
      <c r="W368">
        <f t="shared" si="18"/>
        <v>1</v>
      </c>
      <c r="X368" s="251">
        <v>13015</v>
      </c>
      <c r="Y368" s="251">
        <v>444</v>
      </c>
      <c r="Z368" s="251">
        <f t="shared" si="17"/>
        <v>444</v>
      </c>
      <c r="AA368" s="226">
        <v>312</v>
      </c>
    </row>
    <row r="369" spans="1:27" x14ac:dyDescent="0.25">
      <c r="A369" s="251">
        <v>13017</v>
      </c>
      <c r="B369" s="251" t="s">
        <v>840</v>
      </c>
      <c r="C369" s="251" t="s">
        <v>847</v>
      </c>
      <c r="D369" s="251">
        <v>-83.2547462</v>
      </c>
      <c r="E369" s="251">
        <v>31.760629999999999</v>
      </c>
      <c r="F369">
        <v>0</v>
      </c>
      <c r="G369">
        <f t="shared" si="16"/>
        <v>0</v>
      </c>
      <c r="H369">
        <v>10.67</v>
      </c>
      <c r="M369" s="277">
        <f>(M3454*10000)*TEA!$I$15*10^-6</f>
        <v>61.331532200550001</v>
      </c>
      <c r="N369" s="277">
        <f>(N3454*10000)*TEA!$J$15*10^-6</f>
        <v>61.331532200550001</v>
      </c>
      <c r="W369">
        <f t="shared" si="18"/>
        <v>1</v>
      </c>
      <c r="X369" s="251">
        <v>13017</v>
      </c>
      <c r="Y369" s="251">
        <v>0</v>
      </c>
      <c r="Z369" s="251">
        <f t="shared" si="17"/>
        <v>0</v>
      </c>
      <c r="AA369" s="226">
        <v>644</v>
      </c>
    </row>
    <row r="370" spans="1:27" x14ac:dyDescent="0.25">
      <c r="A370" s="251">
        <v>13019</v>
      </c>
      <c r="B370" s="251" t="s">
        <v>840</v>
      </c>
      <c r="C370" s="251" t="s">
        <v>848</v>
      </c>
      <c r="D370" s="251">
        <v>-83.243223299999997</v>
      </c>
      <c r="E370" s="251">
        <v>31.266960000000001</v>
      </c>
      <c r="F370">
        <v>1.58</v>
      </c>
      <c r="G370">
        <f t="shared" si="16"/>
        <v>1.58</v>
      </c>
      <c r="H370">
        <v>9.59</v>
      </c>
      <c r="M370" s="277">
        <f>(M3455*10000)*TEA!$I$15*10^-6</f>
        <v>63.116516940299995</v>
      </c>
      <c r="N370" s="277">
        <f>(N3455*10000)*TEA!$J$15*10^-6</f>
        <v>63.116516940299995</v>
      </c>
      <c r="W370">
        <f t="shared" si="18"/>
        <v>1</v>
      </c>
      <c r="X370" s="251">
        <v>13019</v>
      </c>
      <c r="Y370" s="251">
        <v>75</v>
      </c>
      <c r="Z370" s="251">
        <f t="shared" si="17"/>
        <v>75</v>
      </c>
      <c r="AA370" s="226">
        <v>1166</v>
      </c>
    </row>
    <row r="371" spans="1:27" x14ac:dyDescent="0.25">
      <c r="A371" s="251">
        <v>13021</v>
      </c>
      <c r="B371" s="251" t="s">
        <v>840</v>
      </c>
      <c r="C371" s="251" t="s">
        <v>524</v>
      </c>
      <c r="D371" s="251">
        <v>-83.717426900000007</v>
      </c>
      <c r="E371" s="251">
        <v>32.813760000000002</v>
      </c>
      <c r="F371">
        <v>0</v>
      </c>
      <c r="G371">
        <f t="shared" si="16"/>
        <v>0</v>
      </c>
      <c r="H371">
        <v>0</v>
      </c>
      <c r="M371" s="277">
        <f>(M3456*10000)*TEA!$I$15*10^-6</f>
        <v>57.777102380699986</v>
      </c>
      <c r="N371" s="277">
        <f>(N3456*10000)*TEA!$J$15*10^-6</f>
        <v>57.777102380699986</v>
      </c>
      <c r="W371">
        <f t="shared" si="18"/>
        <v>1</v>
      </c>
      <c r="X371" s="251">
        <v>13021</v>
      </c>
      <c r="Y371" s="251">
        <v>0</v>
      </c>
      <c r="Z371" s="251">
        <f t="shared" si="17"/>
        <v>0</v>
      </c>
      <c r="AA371" s="226">
        <v>0</v>
      </c>
    </row>
    <row r="372" spans="1:27" x14ac:dyDescent="0.25">
      <c r="A372" s="251">
        <v>13023</v>
      </c>
      <c r="B372" s="251" t="s">
        <v>840</v>
      </c>
      <c r="C372" s="251" t="s">
        <v>849</v>
      </c>
      <c r="D372" s="251">
        <v>-83.358415100000002</v>
      </c>
      <c r="E372" s="251">
        <v>32.43553</v>
      </c>
      <c r="F372">
        <v>3.79</v>
      </c>
      <c r="G372">
        <f t="shared" si="16"/>
        <v>3.79</v>
      </c>
      <c r="H372">
        <v>12.09</v>
      </c>
      <c r="M372" s="277">
        <f>(M3457*10000)*TEA!$I$15*10^-6</f>
        <v>59.037029605349993</v>
      </c>
      <c r="N372" s="277">
        <f>(N3457*10000)*TEA!$J$15*10^-6</f>
        <v>59.037029605349993</v>
      </c>
      <c r="W372">
        <f t="shared" si="18"/>
        <v>1</v>
      </c>
      <c r="X372" s="251">
        <v>13023</v>
      </c>
      <c r="Y372" s="251">
        <v>1219</v>
      </c>
      <c r="Z372" s="251">
        <f t="shared" si="17"/>
        <v>1219</v>
      </c>
      <c r="AA372" s="226">
        <v>1070</v>
      </c>
    </row>
    <row r="373" spans="1:27" x14ac:dyDescent="0.25">
      <c r="A373" s="251">
        <v>13025</v>
      </c>
      <c r="B373" s="251" t="s">
        <v>840</v>
      </c>
      <c r="C373" s="251" t="s">
        <v>850</v>
      </c>
      <c r="D373" s="251">
        <v>-81.999895199999997</v>
      </c>
      <c r="E373" s="251">
        <v>31.192170000000001</v>
      </c>
      <c r="F373">
        <v>0</v>
      </c>
      <c r="G373">
        <f t="shared" si="16"/>
        <v>0</v>
      </c>
      <c r="H373">
        <v>5.32</v>
      </c>
      <c r="M373" s="277">
        <f>(M3458*10000)*TEA!$I$15*10^-6</f>
        <v>63.998290831499993</v>
      </c>
      <c r="N373" s="277">
        <f>(N3458*10000)*TEA!$J$15*10^-6</f>
        <v>63.998290831499993</v>
      </c>
      <c r="W373">
        <f t="shared" si="18"/>
        <v>1</v>
      </c>
      <c r="X373" s="251">
        <v>13025</v>
      </c>
      <c r="Y373" s="251">
        <v>0</v>
      </c>
      <c r="Z373" s="251">
        <f t="shared" si="17"/>
        <v>0</v>
      </c>
      <c r="AA373" s="226">
        <v>242</v>
      </c>
    </row>
    <row r="374" spans="1:27" x14ac:dyDescent="0.25">
      <c r="A374" s="251">
        <v>13027</v>
      </c>
      <c r="B374" s="251" t="s">
        <v>840</v>
      </c>
      <c r="C374" s="251" t="s">
        <v>851</v>
      </c>
      <c r="D374" s="251">
        <v>-83.600144099999994</v>
      </c>
      <c r="E374" s="251">
        <v>30.837910000000001</v>
      </c>
      <c r="F374">
        <v>3.07</v>
      </c>
      <c r="G374">
        <f t="shared" si="16"/>
        <v>3.07</v>
      </c>
      <c r="H374">
        <v>12.51</v>
      </c>
      <c r="M374" s="277">
        <f>(M3459*10000)*TEA!$I$15*10^-6</f>
        <v>64.380969121050001</v>
      </c>
      <c r="N374" s="277">
        <f>(N3459*10000)*TEA!$J$15*10^-6</f>
        <v>64.380969121050001</v>
      </c>
      <c r="W374">
        <f t="shared" si="18"/>
        <v>1</v>
      </c>
      <c r="X374" s="251">
        <v>13027</v>
      </c>
      <c r="Y374" s="251">
        <v>2688</v>
      </c>
      <c r="Z374" s="251">
        <f t="shared" si="17"/>
        <v>2688</v>
      </c>
      <c r="AA374" s="226">
        <v>673</v>
      </c>
    </row>
    <row r="375" spans="1:27" x14ac:dyDescent="0.25">
      <c r="A375" s="251">
        <v>13029</v>
      </c>
      <c r="B375" s="251" t="s">
        <v>840</v>
      </c>
      <c r="C375" s="251" t="s">
        <v>852</v>
      </c>
      <c r="D375" s="251">
        <v>-81.448749100000001</v>
      </c>
      <c r="E375" s="251">
        <v>32.019869999999997</v>
      </c>
      <c r="F375">
        <v>2.0499999999999998</v>
      </c>
      <c r="G375">
        <f t="shared" si="16"/>
        <v>2.0499999999999998</v>
      </c>
      <c r="H375">
        <v>7.15</v>
      </c>
      <c r="M375" s="277">
        <f>(M3460*10000)*TEA!$I$15*10^-6</f>
        <v>60.618087917999993</v>
      </c>
      <c r="N375" s="277">
        <f>(N3460*10000)*TEA!$J$15*10^-6</f>
        <v>60.618087917999993</v>
      </c>
      <c r="W375">
        <f t="shared" si="18"/>
        <v>1</v>
      </c>
      <c r="X375" s="251">
        <v>13029</v>
      </c>
      <c r="Y375" s="251">
        <v>169</v>
      </c>
      <c r="Z375" s="251">
        <f t="shared" si="17"/>
        <v>169</v>
      </c>
      <c r="AA375" s="226">
        <v>174</v>
      </c>
    </row>
    <row r="376" spans="1:27" x14ac:dyDescent="0.25">
      <c r="A376" s="251">
        <v>13031</v>
      </c>
      <c r="B376" s="251" t="s">
        <v>840</v>
      </c>
      <c r="C376" s="251" t="s">
        <v>853</v>
      </c>
      <c r="D376" s="251">
        <v>-81.748233600000006</v>
      </c>
      <c r="E376" s="251">
        <v>32.402520000000003</v>
      </c>
      <c r="F376">
        <v>1.98</v>
      </c>
      <c r="G376">
        <f t="shared" si="16"/>
        <v>1.98</v>
      </c>
      <c r="H376">
        <v>8.77</v>
      </c>
      <c r="M376" s="277">
        <f>(M3461*10000)*TEA!$I$15*10^-6</f>
        <v>59.075089681049995</v>
      </c>
      <c r="N376" s="277">
        <f>(N3461*10000)*TEA!$J$15*10^-6</f>
        <v>59.075089681049995</v>
      </c>
      <c r="W376">
        <f t="shared" si="18"/>
        <v>1</v>
      </c>
      <c r="X376" s="251">
        <v>13031</v>
      </c>
      <c r="Y376" s="251">
        <v>1916</v>
      </c>
      <c r="Z376" s="251">
        <f t="shared" si="17"/>
        <v>1916</v>
      </c>
      <c r="AA376" s="226">
        <v>1761</v>
      </c>
    </row>
    <row r="377" spans="1:27" x14ac:dyDescent="0.25">
      <c r="A377" s="251">
        <v>13033</v>
      </c>
      <c r="B377" s="251" t="s">
        <v>840</v>
      </c>
      <c r="C377" s="251" t="s">
        <v>854</v>
      </c>
      <c r="D377" s="251">
        <v>-82.005414099999996</v>
      </c>
      <c r="E377" s="251">
        <v>33.062289999999997</v>
      </c>
      <c r="F377">
        <v>2.56</v>
      </c>
      <c r="G377">
        <f t="shared" si="16"/>
        <v>2.56</v>
      </c>
      <c r="H377">
        <v>13.43</v>
      </c>
      <c r="M377" s="277">
        <f>(M3462*10000)*TEA!$I$15*10^-6</f>
        <v>57.193477520399995</v>
      </c>
      <c r="N377" s="277">
        <f>(N3462*10000)*TEA!$J$15*10^-6</f>
        <v>57.193477520399995</v>
      </c>
      <c r="W377">
        <f t="shared" si="18"/>
        <v>1</v>
      </c>
      <c r="X377" s="251">
        <v>13033</v>
      </c>
      <c r="Y377" s="251">
        <v>1836</v>
      </c>
      <c r="Z377" s="251">
        <f t="shared" si="17"/>
        <v>1836</v>
      </c>
      <c r="AA377" s="226">
        <v>4550</v>
      </c>
    </row>
    <row r="378" spans="1:27" x14ac:dyDescent="0.25">
      <c r="A378" s="251">
        <v>13035</v>
      </c>
      <c r="B378" s="251" t="s">
        <v>840</v>
      </c>
      <c r="C378" s="251" t="s">
        <v>855</v>
      </c>
      <c r="D378" s="251">
        <v>-83.961892899999995</v>
      </c>
      <c r="E378" s="251">
        <v>33.283830000000002</v>
      </c>
      <c r="F378">
        <v>0</v>
      </c>
      <c r="G378">
        <f t="shared" si="16"/>
        <v>0</v>
      </c>
      <c r="H378">
        <v>0</v>
      </c>
      <c r="M378" s="277">
        <f>(M3463*10000)*TEA!$I$15*10^-6</f>
        <v>56.072089586249987</v>
      </c>
      <c r="N378" s="277">
        <f>(N3463*10000)*TEA!$J$15*10^-6</f>
        <v>56.072089586249987</v>
      </c>
      <c r="W378">
        <f t="shared" si="18"/>
        <v>1</v>
      </c>
      <c r="X378" s="251">
        <v>13035</v>
      </c>
      <c r="Y378" s="251">
        <v>0</v>
      </c>
      <c r="Z378" s="251">
        <f t="shared" si="17"/>
        <v>0</v>
      </c>
      <c r="AA378" s="226">
        <v>0</v>
      </c>
    </row>
    <row r="379" spans="1:27" x14ac:dyDescent="0.25">
      <c r="A379" s="251">
        <v>13037</v>
      </c>
      <c r="B379" s="251" t="s">
        <v>840</v>
      </c>
      <c r="C379" s="251" t="s">
        <v>528</v>
      </c>
      <c r="D379" s="251">
        <v>-84.641989600000002</v>
      </c>
      <c r="E379" s="251">
        <v>31.516120000000001</v>
      </c>
      <c r="F379">
        <v>0</v>
      </c>
      <c r="G379">
        <f t="shared" si="16"/>
        <v>0</v>
      </c>
      <c r="H379">
        <v>14.36</v>
      </c>
      <c r="M379" s="277">
        <f>(M3464*10000)*TEA!$I$15*10^-6</f>
        <v>61.584767923049988</v>
      </c>
      <c r="N379" s="277">
        <f>(N3464*10000)*TEA!$J$15*10^-6</f>
        <v>61.584767923049988</v>
      </c>
      <c r="W379">
        <f t="shared" si="18"/>
        <v>1</v>
      </c>
      <c r="X379" s="251">
        <v>13037</v>
      </c>
      <c r="Y379" s="251">
        <v>0</v>
      </c>
      <c r="Z379" s="251">
        <f t="shared" si="17"/>
        <v>0</v>
      </c>
      <c r="AA379" s="226">
        <v>3776</v>
      </c>
    </row>
    <row r="380" spans="1:27" x14ac:dyDescent="0.25">
      <c r="A380" s="251">
        <v>13039</v>
      </c>
      <c r="B380" s="251" t="s">
        <v>840</v>
      </c>
      <c r="C380" s="251" t="s">
        <v>856</v>
      </c>
      <c r="D380" s="251">
        <v>-81.693462400000001</v>
      </c>
      <c r="E380" s="251">
        <v>30.94021</v>
      </c>
      <c r="F380">
        <v>0</v>
      </c>
      <c r="G380">
        <f t="shared" si="16"/>
        <v>0</v>
      </c>
      <c r="H380">
        <v>0</v>
      </c>
      <c r="M380" s="277">
        <f>(M3465*10000)*TEA!$I$15*10^-6</f>
        <v>65.205638477550011</v>
      </c>
      <c r="N380" s="277">
        <f>(N3465*10000)*TEA!$J$15*10^-6</f>
        <v>65.205638477550011</v>
      </c>
      <c r="W380">
        <f t="shared" si="18"/>
        <v>1</v>
      </c>
      <c r="X380" s="251">
        <v>13039</v>
      </c>
      <c r="Y380" s="251">
        <v>0</v>
      </c>
      <c r="Z380" s="251">
        <f t="shared" si="17"/>
        <v>0</v>
      </c>
      <c r="AA380" s="226">
        <v>0</v>
      </c>
    </row>
    <row r="381" spans="1:27" x14ac:dyDescent="0.25">
      <c r="A381" s="251">
        <v>13043</v>
      </c>
      <c r="B381" s="251" t="s">
        <v>840</v>
      </c>
      <c r="C381" s="251" t="s">
        <v>857</v>
      </c>
      <c r="D381" s="251">
        <v>-82.087609400000005</v>
      </c>
      <c r="E381" s="251">
        <v>32.405209999999997</v>
      </c>
      <c r="F381">
        <v>0</v>
      </c>
      <c r="G381">
        <f t="shared" si="16"/>
        <v>0</v>
      </c>
      <c r="H381">
        <v>6.71</v>
      </c>
      <c r="M381" s="277">
        <f>(M3466*10000)*TEA!$I$15*10^-6</f>
        <v>58.959416651399998</v>
      </c>
      <c r="N381" s="277">
        <f>(N3466*10000)*TEA!$J$15*10^-6</f>
        <v>58.959416651399998</v>
      </c>
      <c r="W381">
        <f t="shared" si="18"/>
        <v>1</v>
      </c>
      <c r="X381" s="251">
        <v>13043</v>
      </c>
      <c r="Y381" s="251">
        <v>0</v>
      </c>
      <c r="Z381" s="251">
        <f t="shared" si="17"/>
        <v>0</v>
      </c>
      <c r="AA381" s="226">
        <v>36</v>
      </c>
    </row>
    <row r="382" spans="1:27" x14ac:dyDescent="0.25">
      <c r="A382" s="251">
        <v>13045</v>
      </c>
      <c r="B382" s="251" t="s">
        <v>840</v>
      </c>
      <c r="C382" s="251" t="s">
        <v>611</v>
      </c>
      <c r="D382" s="251">
        <v>-85.085667299999997</v>
      </c>
      <c r="E382" s="251">
        <v>33.575980000000001</v>
      </c>
      <c r="F382">
        <v>0</v>
      </c>
      <c r="G382">
        <f t="shared" si="16"/>
        <v>0</v>
      </c>
      <c r="H382">
        <v>12.28</v>
      </c>
      <c r="M382" s="277">
        <f>(M3467*10000)*TEA!$I$15*10^-6</f>
        <v>54.734516032049996</v>
      </c>
      <c r="N382" s="277">
        <f>(N3467*10000)*TEA!$J$15*10^-6</f>
        <v>54.734516032049996</v>
      </c>
      <c r="W382">
        <f t="shared" si="18"/>
        <v>1</v>
      </c>
      <c r="X382" s="251">
        <v>13045</v>
      </c>
      <c r="Y382" s="251">
        <v>0</v>
      </c>
      <c r="Z382" s="251">
        <f t="shared" si="17"/>
        <v>0</v>
      </c>
      <c r="AA382" s="226">
        <v>116</v>
      </c>
    </row>
    <row r="383" spans="1:27" x14ac:dyDescent="0.25">
      <c r="A383" s="251">
        <v>13047</v>
      </c>
      <c r="B383" s="251" t="s">
        <v>840</v>
      </c>
      <c r="C383" s="251" t="s">
        <v>858</v>
      </c>
      <c r="D383" s="251">
        <v>-85.144714300000004</v>
      </c>
      <c r="E383" s="251">
        <v>34.889420000000001</v>
      </c>
      <c r="F383">
        <v>0</v>
      </c>
      <c r="G383">
        <f t="shared" si="16"/>
        <v>0</v>
      </c>
      <c r="H383">
        <v>0</v>
      </c>
      <c r="M383" s="277">
        <f>(M3468*10000)*TEA!$I$15*10^-6</f>
        <v>51.176783834549994</v>
      </c>
      <c r="N383" s="277">
        <f>(N3468*10000)*TEA!$J$15*10^-6</f>
        <v>51.176783834549994</v>
      </c>
      <c r="W383">
        <f t="shared" si="18"/>
        <v>1</v>
      </c>
      <c r="X383" s="251">
        <v>13047</v>
      </c>
      <c r="Y383" s="251">
        <v>0</v>
      </c>
      <c r="Z383" s="251">
        <f t="shared" si="17"/>
        <v>0</v>
      </c>
      <c r="AA383" s="226">
        <v>0</v>
      </c>
    </row>
    <row r="384" spans="1:27" x14ac:dyDescent="0.25">
      <c r="A384" s="251">
        <v>13049</v>
      </c>
      <c r="B384" s="251" t="s">
        <v>840</v>
      </c>
      <c r="C384" s="251" t="s">
        <v>859</v>
      </c>
      <c r="D384" s="251">
        <v>-82.161194100000003</v>
      </c>
      <c r="E384" s="251">
        <v>30.792149999999999</v>
      </c>
      <c r="F384">
        <v>0</v>
      </c>
      <c r="G384">
        <f t="shared" si="16"/>
        <v>0</v>
      </c>
      <c r="H384">
        <v>3.03</v>
      </c>
      <c r="M384" s="277">
        <f>(M3469*10000)*TEA!$I$15*10^-6</f>
        <v>65.547463390200008</v>
      </c>
      <c r="N384" s="277">
        <f>(N3469*10000)*TEA!$J$15*10^-6</f>
        <v>65.547463390200008</v>
      </c>
      <c r="W384">
        <f t="shared" si="18"/>
        <v>1</v>
      </c>
      <c r="X384" s="251">
        <v>13049</v>
      </c>
      <c r="Y384" s="251">
        <v>0</v>
      </c>
      <c r="Z384" s="251">
        <f t="shared" si="17"/>
        <v>0</v>
      </c>
      <c r="AA384" s="226">
        <v>42</v>
      </c>
    </row>
    <row r="385" spans="1:27" x14ac:dyDescent="0.25">
      <c r="A385" s="251">
        <v>13051</v>
      </c>
      <c r="B385" s="251" t="s">
        <v>840</v>
      </c>
      <c r="C385" s="251" t="s">
        <v>860</v>
      </c>
      <c r="D385" s="251">
        <v>-81.135959299999996</v>
      </c>
      <c r="E385" s="251">
        <v>32.004770000000001</v>
      </c>
      <c r="F385">
        <v>0</v>
      </c>
      <c r="G385">
        <f t="shared" si="16"/>
        <v>0</v>
      </c>
      <c r="H385">
        <v>1.74</v>
      </c>
      <c r="M385" s="277">
        <f>(M3470*10000)*TEA!$I$15*10^-6</f>
        <v>60.748462340999986</v>
      </c>
      <c r="N385" s="277">
        <f>(N3470*10000)*TEA!$J$15*10^-6</f>
        <v>60.748462340999986</v>
      </c>
      <c r="W385">
        <f t="shared" si="18"/>
        <v>1</v>
      </c>
      <c r="X385" s="251">
        <v>13051</v>
      </c>
      <c r="Y385" s="251">
        <v>0</v>
      </c>
      <c r="Z385" s="251">
        <f t="shared" si="17"/>
        <v>0</v>
      </c>
      <c r="AA385" s="226">
        <v>8</v>
      </c>
    </row>
    <row r="386" spans="1:27" x14ac:dyDescent="0.25">
      <c r="A386" s="251">
        <v>13053</v>
      </c>
      <c r="B386" s="251" t="s">
        <v>840</v>
      </c>
      <c r="C386" s="251" t="s">
        <v>861</v>
      </c>
      <c r="D386" s="251">
        <v>-84.783553800000007</v>
      </c>
      <c r="E386" s="251">
        <v>32.342660000000002</v>
      </c>
      <c r="F386">
        <v>0</v>
      </c>
      <c r="G386">
        <f t="shared" si="16"/>
        <v>0</v>
      </c>
      <c r="H386">
        <v>0</v>
      </c>
      <c r="M386" s="277">
        <f>(M3471*10000)*TEA!$I$15*10^-6</f>
        <v>58.802525379899997</v>
      </c>
      <c r="N386" s="277">
        <f>(N3471*10000)*TEA!$J$15*10^-6</f>
        <v>58.802525379899997</v>
      </c>
      <c r="W386">
        <f t="shared" si="18"/>
        <v>1</v>
      </c>
      <c r="X386" s="251">
        <v>13053</v>
      </c>
      <c r="Y386" s="251">
        <v>0</v>
      </c>
      <c r="Z386" s="251">
        <f t="shared" si="17"/>
        <v>0</v>
      </c>
      <c r="AA386" s="226">
        <v>0</v>
      </c>
    </row>
    <row r="387" spans="1:27" x14ac:dyDescent="0.25">
      <c r="A387" s="251">
        <v>13055</v>
      </c>
      <c r="B387" s="251" t="s">
        <v>840</v>
      </c>
      <c r="C387" s="251" t="s">
        <v>862</v>
      </c>
      <c r="D387" s="251">
        <v>-85.349862599999994</v>
      </c>
      <c r="E387" s="251">
        <v>34.46255</v>
      </c>
      <c r="F387">
        <v>2.8</v>
      </c>
      <c r="G387">
        <f t="shared" si="16"/>
        <v>2.8</v>
      </c>
      <c r="H387">
        <v>10.67</v>
      </c>
      <c r="M387" s="277">
        <f>(M3472*10000)*TEA!$I$15*10^-6</f>
        <v>52.229699885700001</v>
      </c>
      <c r="N387" s="277">
        <f>(N3472*10000)*TEA!$J$15*10^-6</f>
        <v>52.229699885700001</v>
      </c>
      <c r="W387">
        <f t="shared" si="18"/>
        <v>1</v>
      </c>
      <c r="X387" s="251">
        <v>13055</v>
      </c>
      <c r="Y387" s="251">
        <v>533</v>
      </c>
      <c r="Z387" s="251">
        <f t="shared" si="17"/>
        <v>533</v>
      </c>
      <c r="AA387" s="226">
        <v>201</v>
      </c>
    </row>
    <row r="388" spans="1:27" x14ac:dyDescent="0.25">
      <c r="A388" s="251">
        <v>13057</v>
      </c>
      <c r="B388" s="251" t="s">
        <v>840</v>
      </c>
      <c r="C388" s="251" t="s">
        <v>530</v>
      </c>
      <c r="D388" s="251">
        <v>-84.483716000000001</v>
      </c>
      <c r="E388" s="251">
        <v>34.24</v>
      </c>
      <c r="F388">
        <v>0</v>
      </c>
      <c r="G388">
        <f t="shared" ref="G388:G451" si="19">F388</f>
        <v>0</v>
      </c>
      <c r="H388">
        <v>6.2</v>
      </c>
      <c r="M388" s="277">
        <f>(M3473*10000)*TEA!$I$15*10^-6</f>
        <v>51.787957953149991</v>
      </c>
      <c r="N388" s="277">
        <f>(N3473*10000)*TEA!$J$15*10^-6</f>
        <v>51.787957953149991</v>
      </c>
      <c r="W388">
        <f t="shared" si="18"/>
        <v>1</v>
      </c>
      <c r="X388" s="251">
        <v>13057</v>
      </c>
      <c r="Y388" s="251">
        <v>0</v>
      </c>
      <c r="Z388" s="251">
        <f t="shared" ref="Z388:Z451" si="20">Y388</f>
        <v>0</v>
      </c>
      <c r="AA388" s="226">
        <v>64</v>
      </c>
    </row>
    <row r="389" spans="1:27" x14ac:dyDescent="0.25">
      <c r="A389" s="251">
        <v>13059</v>
      </c>
      <c r="B389" s="251" t="s">
        <v>840</v>
      </c>
      <c r="C389" s="251" t="s">
        <v>533</v>
      </c>
      <c r="D389" s="251">
        <v>-83.369021399999994</v>
      </c>
      <c r="E389" s="251">
        <v>33.949170000000002</v>
      </c>
      <c r="F389">
        <v>0</v>
      </c>
      <c r="G389">
        <f t="shared" si="19"/>
        <v>0</v>
      </c>
      <c r="H389">
        <v>0</v>
      </c>
      <c r="M389" s="277">
        <f>(M3474*10000)*TEA!$I$15*10^-6</f>
        <v>53.146015420499999</v>
      </c>
      <c r="N389" s="277">
        <f>(N3474*10000)*TEA!$J$15*10^-6</f>
        <v>53.146015420499999</v>
      </c>
      <c r="W389">
        <f t="shared" si="18"/>
        <v>1</v>
      </c>
      <c r="X389" s="251">
        <v>13059</v>
      </c>
      <c r="Y389" s="251">
        <v>0</v>
      </c>
      <c r="Z389" s="251">
        <f t="shared" si="20"/>
        <v>0</v>
      </c>
      <c r="AA389" s="226">
        <v>0</v>
      </c>
    </row>
    <row r="390" spans="1:27" x14ac:dyDescent="0.25">
      <c r="A390" s="251">
        <v>13061</v>
      </c>
      <c r="B390" s="251" t="s">
        <v>840</v>
      </c>
      <c r="C390" s="251" t="s">
        <v>534</v>
      </c>
      <c r="D390" s="251">
        <v>-84.990730200000002</v>
      </c>
      <c r="E390" s="251">
        <v>31.61523</v>
      </c>
      <c r="F390">
        <v>0</v>
      </c>
      <c r="G390">
        <f t="shared" si="19"/>
        <v>0</v>
      </c>
      <c r="H390">
        <v>12.76</v>
      </c>
      <c r="M390" s="277">
        <f>(M3475*10000)*TEA!$I$15*10^-6</f>
        <v>60.988136072399996</v>
      </c>
      <c r="N390" s="277">
        <f>(N3475*10000)*TEA!$J$15*10^-6</f>
        <v>60.988136072399996</v>
      </c>
      <c r="W390">
        <f t="shared" si="18"/>
        <v>1</v>
      </c>
      <c r="X390" s="251">
        <v>13061</v>
      </c>
      <c r="Y390" s="251">
        <v>0</v>
      </c>
      <c r="Z390" s="251">
        <f t="shared" si="20"/>
        <v>0</v>
      </c>
      <c r="AA390" s="226">
        <v>657</v>
      </c>
    </row>
    <row r="391" spans="1:27" x14ac:dyDescent="0.25">
      <c r="A391" s="251">
        <v>13063</v>
      </c>
      <c r="B391" s="251" t="s">
        <v>840</v>
      </c>
      <c r="C391" s="251" t="s">
        <v>863</v>
      </c>
      <c r="D391" s="251">
        <v>-84.369303700000003</v>
      </c>
      <c r="E391" s="251">
        <v>33.535939999999997</v>
      </c>
      <c r="F391">
        <v>0</v>
      </c>
      <c r="G391">
        <f t="shared" si="19"/>
        <v>0</v>
      </c>
      <c r="H391">
        <v>0</v>
      </c>
      <c r="M391" s="277">
        <f>(M3476*10000)*TEA!$I$15*10^-6</f>
        <v>55.066512487499992</v>
      </c>
      <c r="N391" s="277">
        <f>(N3476*10000)*TEA!$J$15*10^-6</f>
        <v>55.066512487499992</v>
      </c>
      <c r="W391">
        <f t="shared" si="18"/>
        <v>1</v>
      </c>
      <c r="X391" s="251">
        <v>13063</v>
      </c>
      <c r="Y391" s="251">
        <v>0</v>
      </c>
      <c r="Z391" s="251">
        <f t="shared" si="20"/>
        <v>0</v>
      </c>
      <c r="AA391" s="226">
        <v>0</v>
      </c>
    </row>
    <row r="392" spans="1:27" x14ac:dyDescent="0.25">
      <c r="A392" s="251">
        <v>13065</v>
      </c>
      <c r="B392" s="251" t="s">
        <v>840</v>
      </c>
      <c r="C392" s="251" t="s">
        <v>864</v>
      </c>
      <c r="D392" s="251">
        <v>-82.734136199999995</v>
      </c>
      <c r="E392" s="251">
        <v>30.904789999999998</v>
      </c>
      <c r="F392">
        <v>0</v>
      </c>
      <c r="G392">
        <f t="shared" si="19"/>
        <v>0</v>
      </c>
      <c r="H392">
        <v>11.68</v>
      </c>
      <c r="M392" s="277">
        <f>(M3477*10000)*TEA!$I$15*10^-6</f>
        <v>64.708297919999993</v>
      </c>
      <c r="N392" s="277">
        <f>(N3477*10000)*TEA!$J$15*10^-6</f>
        <v>64.708297919999993</v>
      </c>
      <c r="W392">
        <f t="shared" si="18"/>
        <v>1</v>
      </c>
      <c r="X392" s="251">
        <v>13065</v>
      </c>
      <c r="Y392" s="251">
        <v>0</v>
      </c>
      <c r="Z392" s="251">
        <f t="shared" si="20"/>
        <v>0</v>
      </c>
      <c r="AA392" s="226">
        <v>139</v>
      </c>
    </row>
    <row r="393" spans="1:27" x14ac:dyDescent="0.25">
      <c r="A393" s="251">
        <v>13067</v>
      </c>
      <c r="B393" s="251" t="s">
        <v>840</v>
      </c>
      <c r="C393" s="251" t="s">
        <v>865</v>
      </c>
      <c r="D393" s="251">
        <v>-84.592042399999997</v>
      </c>
      <c r="E393" s="251">
        <v>33.93685</v>
      </c>
      <c r="F393">
        <v>0</v>
      </c>
      <c r="G393">
        <f t="shared" si="19"/>
        <v>0</v>
      </c>
      <c r="H393">
        <v>0</v>
      </c>
      <c r="M393" s="277">
        <f>(M3478*10000)*TEA!$I$15*10^-6</f>
        <v>53.260484727600009</v>
      </c>
      <c r="N393" s="277">
        <f>(N3478*10000)*TEA!$J$15*10^-6</f>
        <v>53.260484727600009</v>
      </c>
      <c r="W393">
        <f t="shared" si="18"/>
        <v>1</v>
      </c>
      <c r="X393" s="251">
        <v>13067</v>
      </c>
      <c r="Y393" s="251">
        <v>0</v>
      </c>
      <c r="Z393" s="251">
        <f t="shared" si="20"/>
        <v>0</v>
      </c>
      <c r="AA393" s="226">
        <v>0</v>
      </c>
    </row>
    <row r="394" spans="1:27" x14ac:dyDescent="0.25">
      <c r="A394" s="251">
        <v>13069</v>
      </c>
      <c r="B394" s="251" t="s">
        <v>840</v>
      </c>
      <c r="C394" s="251" t="s">
        <v>536</v>
      </c>
      <c r="D394" s="251">
        <v>-82.887469300000006</v>
      </c>
      <c r="E394" s="251">
        <v>31.537179999999999</v>
      </c>
      <c r="F394">
        <v>2.76</v>
      </c>
      <c r="G394">
        <f t="shared" si="19"/>
        <v>2.76</v>
      </c>
      <c r="H394">
        <v>11.26</v>
      </c>
      <c r="M394" s="277">
        <f>(M3479*10000)*TEA!$I$15*10^-6</f>
        <v>62.248318213050005</v>
      </c>
      <c r="N394" s="277">
        <f>(N3479*10000)*TEA!$J$15*10^-6</f>
        <v>62.248318213050005</v>
      </c>
      <c r="W394">
        <f t="shared" si="18"/>
        <v>1</v>
      </c>
      <c r="X394" s="251">
        <v>13069</v>
      </c>
      <c r="Y394" s="251">
        <v>675</v>
      </c>
      <c r="Z394" s="251">
        <f t="shared" si="20"/>
        <v>675</v>
      </c>
      <c r="AA394" s="226">
        <v>1457</v>
      </c>
    </row>
    <row r="395" spans="1:27" x14ac:dyDescent="0.25">
      <c r="A395" s="251">
        <v>13071</v>
      </c>
      <c r="B395" s="251" t="s">
        <v>840</v>
      </c>
      <c r="C395" s="251" t="s">
        <v>866</v>
      </c>
      <c r="D395" s="251">
        <v>-83.790288000000004</v>
      </c>
      <c r="E395" s="251">
        <v>31.171869999999998</v>
      </c>
      <c r="F395">
        <v>2.52</v>
      </c>
      <c r="G395">
        <f t="shared" si="19"/>
        <v>2.52</v>
      </c>
      <c r="H395">
        <v>12.56</v>
      </c>
      <c r="M395" s="277">
        <f>(M3480*10000)*TEA!$I$15*10^-6</f>
        <v>63.184381262549998</v>
      </c>
      <c r="N395" s="277">
        <f>(N3480*10000)*TEA!$J$15*10^-6</f>
        <v>63.184381262549998</v>
      </c>
      <c r="W395">
        <f t="shared" si="18"/>
        <v>1</v>
      </c>
      <c r="X395" s="251">
        <v>13071</v>
      </c>
      <c r="Y395" s="251">
        <v>727</v>
      </c>
      <c r="Z395" s="251">
        <f t="shared" si="20"/>
        <v>727</v>
      </c>
      <c r="AA395" s="226">
        <v>1839</v>
      </c>
    </row>
    <row r="396" spans="1:27" x14ac:dyDescent="0.25">
      <c r="A396" s="251">
        <v>13073</v>
      </c>
      <c r="B396" s="251" t="s">
        <v>840</v>
      </c>
      <c r="C396" s="251" t="s">
        <v>615</v>
      </c>
      <c r="D396" s="251">
        <v>-82.274059199999996</v>
      </c>
      <c r="E396" s="251">
        <v>33.545749999999998</v>
      </c>
      <c r="F396">
        <v>0</v>
      </c>
      <c r="G396">
        <f t="shared" si="19"/>
        <v>0</v>
      </c>
      <c r="H396">
        <v>0</v>
      </c>
      <c r="M396" s="277">
        <f>(M3481*10000)*TEA!$I$15*10^-6</f>
        <v>56.057600502450001</v>
      </c>
      <c r="N396" s="277">
        <f>(N3481*10000)*TEA!$J$15*10^-6</f>
        <v>56.057600502450001</v>
      </c>
      <c r="W396">
        <f t="shared" si="18"/>
        <v>1</v>
      </c>
      <c r="X396" s="251">
        <v>13073</v>
      </c>
      <c r="Y396" s="251">
        <v>0</v>
      </c>
      <c r="Z396" s="251">
        <f t="shared" si="20"/>
        <v>0</v>
      </c>
      <c r="AA396" s="226">
        <v>0</v>
      </c>
    </row>
    <row r="397" spans="1:27" x14ac:dyDescent="0.25">
      <c r="A397" s="251">
        <v>13075</v>
      </c>
      <c r="B397" s="251" t="s">
        <v>840</v>
      </c>
      <c r="C397" s="251" t="s">
        <v>867</v>
      </c>
      <c r="D397" s="251">
        <v>-83.446711199999996</v>
      </c>
      <c r="E397" s="251">
        <v>31.148879999999998</v>
      </c>
      <c r="F397">
        <v>0</v>
      </c>
      <c r="G397">
        <f t="shared" si="19"/>
        <v>0</v>
      </c>
      <c r="H397">
        <v>11.45</v>
      </c>
      <c r="M397" s="277">
        <f>(M3482*10000)*TEA!$I$15*10^-6</f>
        <v>63.411665353649994</v>
      </c>
      <c r="N397" s="277">
        <f>(N3482*10000)*TEA!$J$15*10^-6</f>
        <v>63.411665353649994</v>
      </c>
      <c r="W397">
        <f t="shared" si="18"/>
        <v>1</v>
      </c>
      <c r="X397" s="251">
        <v>13075</v>
      </c>
      <c r="Y397" s="251">
        <v>0</v>
      </c>
      <c r="Z397" s="251">
        <f t="shared" si="20"/>
        <v>0</v>
      </c>
      <c r="AA397" s="226">
        <v>751</v>
      </c>
    </row>
    <row r="398" spans="1:27" x14ac:dyDescent="0.25">
      <c r="A398" s="251">
        <v>13077</v>
      </c>
      <c r="B398" s="251" t="s">
        <v>840</v>
      </c>
      <c r="C398" s="251" t="s">
        <v>868</v>
      </c>
      <c r="D398" s="251">
        <v>-84.777442600000001</v>
      </c>
      <c r="E398" s="251">
        <v>33.343679999999999</v>
      </c>
      <c r="F398">
        <v>0</v>
      </c>
      <c r="G398">
        <f t="shared" si="19"/>
        <v>0</v>
      </c>
      <c r="H398">
        <v>8.8699999999999992</v>
      </c>
      <c r="M398" s="277">
        <f>(M3483*10000)*TEA!$I$15*10^-6</f>
        <v>55.685809327050002</v>
      </c>
      <c r="N398" s="277">
        <f>(N3483*10000)*TEA!$J$15*10^-6</f>
        <v>55.685809327050002</v>
      </c>
      <c r="W398">
        <f t="shared" si="18"/>
        <v>1</v>
      </c>
      <c r="X398" s="251">
        <v>13077</v>
      </c>
      <c r="Y398" s="251">
        <v>0</v>
      </c>
      <c r="Z398" s="251">
        <f t="shared" si="20"/>
        <v>0</v>
      </c>
      <c r="AA398" s="226">
        <v>234</v>
      </c>
    </row>
    <row r="399" spans="1:27" x14ac:dyDescent="0.25">
      <c r="A399" s="251">
        <v>13079</v>
      </c>
      <c r="B399" s="251" t="s">
        <v>840</v>
      </c>
      <c r="C399" s="251" t="s">
        <v>618</v>
      </c>
      <c r="D399" s="251">
        <v>-83.993981000000005</v>
      </c>
      <c r="E399" s="251">
        <v>32.723939999999999</v>
      </c>
      <c r="F399">
        <v>0</v>
      </c>
      <c r="G399">
        <f t="shared" si="19"/>
        <v>0</v>
      </c>
      <c r="H399">
        <v>0</v>
      </c>
      <c r="M399" s="277">
        <f>(M3484*10000)*TEA!$I$15*10^-6</f>
        <v>57.997519902000001</v>
      </c>
      <c r="N399" s="277">
        <f>(N3484*10000)*TEA!$J$15*10^-6</f>
        <v>57.997519902000001</v>
      </c>
      <c r="W399">
        <f t="shared" si="18"/>
        <v>1</v>
      </c>
      <c r="X399" s="251">
        <v>13079</v>
      </c>
      <c r="Y399" s="251">
        <v>0</v>
      </c>
      <c r="Z399" s="251">
        <f t="shared" si="20"/>
        <v>0</v>
      </c>
      <c r="AA399" s="226">
        <v>0</v>
      </c>
    </row>
    <row r="400" spans="1:27" x14ac:dyDescent="0.25">
      <c r="A400" s="251">
        <v>13081</v>
      </c>
      <c r="B400" s="251" t="s">
        <v>840</v>
      </c>
      <c r="C400" s="251" t="s">
        <v>869</v>
      </c>
      <c r="D400" s="251">
        <v>-83.808347600000005</v>
      </c>
      <c r="E400" s="251">
        <v>31.916620000000002</v>
      </c>
      <c r="F400">
        <v>2.21</v>
      </c>
      <c r="G400">
        <f t="shared" si="19"/>
        <v>2.21</v>
      </c>
      <c r="H400">
        <v>13.81</v>
      </c>
      <c r="M400" s="277">
        <f>(M3485*10000)*TEA!$I$15*10^-6</f>
        <v>60.718930256699991</v>
      </c>
      <c r="N400" s="277">
        <f>(N3485*10000)*TEA!$J$15*10^-6</f>
        <v>60.718930256699991</v>
      </c>
      <c r="W400">
        <f t="shared" si="18"/>
        <v>1</v>
      </c>
      <c r="X400" s="251">
        <v>13081</v>
      </c>
      <c r="Y400" s="251">
        <v>219</v>
      </c>
      <c r="Z400" s="251">
        <f t="shared" si="20"/>
        <v>219</v>
      </c>
      <c r="AA400" s="226">
        <v>372</v>
      </c>
    </row>
    <row r="401" spans="1:27" x14ac:dyDescent="0.25">
      <c r="A401" s="251">
        <v>13083</v>
      </c>
      <c r="B401" s="251" t="s">
        <v>840</v>
      </c>
      <c r="C401" s="251" t="s">
        <v>870</v>
      </c>
      <c r="D401" s="251">
        <v>-85.503516099999999</v>
      </c>
      <c r="E401" s="251">
        <v>34.840719999999997</v>
      </c>
      <c r="F401">
        <v>0</v>
      </c>
      <c r="G401">
        <f t="shared" si="19"/>
        <v>0</v>
      </c>
      <c r="H401">
        <v>7.89</v>
      </c>
      <c r="M401" s="277">
        <f>(M3486*10000)*TEA!$I$15*10^-6</f>
        <v>51.600743503649994</v>
      </c>
      <c r="N401" s="277">
        <f>(N3486*10000)*TEA!$J$15*10^-6</f>
        <v>51.600743503649994</v>
      </c>
      <c r="W401">
        <f t="shared" si="18"/>
        <v>1</v>
      </c>
      <c r="X401" s="251">
        <v>13083</v>
      </c>
      <c r="Y401" s="251">
        <v>0</v>
      </c>
      <c r="Z401" s="251">
        <f t="shared" si="20"/>
        <v>0</v>
      </c>
      <c r="AA401" s="226">
        <v>23</v>
      </c>
    </row>
    <row r="402" spans="1:27" x14ac:dyDescent="0.25">
      <c r="A402" s="251">
        <v>13085</v>
      </c>
      <c r="B402" s="251" t="s">
        <v>840</v>
      </c>
      <c r="C402" s="251" t="s">
        <v>871</v>
      </c>
      <c r="D402" s="251">
        <v>-84.177809499999995</v>
      </c>
      <c r="E402" s="251">
        <v>34.432850000000002</v>
      </c>
      <c r="F402">
        <v>0</v>
      </c>
      <c r="G402">
        <f t="shared" si="19"/>
        <v>0</v>
      </c>
      <c r="H402">
        <v>5</v>
      </c>
      <c r="M402" s="277">
        <f>(M3487*10000)*TEA!$I$15*10^-6</f>
        <v>50.303642332050003</v>
      </c>
      <c r="N402" s="277">
        <f>(N3487*10000)*TEA!$J$15*10^-6</f>
        <v>50.303642332050003</v>
      </c>
      <c r="W402">
        <f t="shared" si="18"/>
        <v>1</v>
      </c>
      <c r="X402" s="251">
        <v>13085</v>
      </c>
      <c r="Y402" s="251">
        <v>0</v>
      </c>
      <c r="Z402" s="251">
        <f t="shared" si="20"/>
        <v>0</v>
      </c>
      <c r="AA402" s="226">
        <v>106</v>
      </c>
    </row>
    <row r="403" spans="1:27" x14ac:dyDescent="0.25">
      <c r="A403" s="251">
        <v>13087</v>
      </c>
      <c r="B403" s="251" t="s">
        <v>840</v>
      </c>
      <c r="C403" s="251" t="s">
        <v>872</v>
      </c>
      <c r="D403" s="251">
        <v>-84.584413900000001</v>
      </c>
      <c r="E403" s="251">
        <v>30.874220000000001</v>
      </c>
      <c r="F403">
        <v>2.33</v>
      </c>
      <c r="G403">
        <f t="shared" si="19"/>
        <v>2.33</v>
      </c>
      <c r="H403">
        <v>13.06</v>
      </c>
      <c r="M403" s="277">
        <f>(M3488*10000)*TEA!$I$15*10^-6</f>
        <v>63.687948307650004</v>
      </c>
      <c r="N403" s="277">
        <f>(N3488*10000)*TEA!$J$15*10^-6</f>
        <v>63.687948307650004</v>
      </c>
      <c r="W403">
        <f t="shared" si="18"/>
        <v>1</v>
      </c>
      <c r="X403" s="251">
        <v>13087</v>
      </c>
      <c r="Y403" s="251">
        <v>645</v>
      </c>
      <c r="Z403" s="251">
        <f t="shared" si="20"/>
        <v>645</v>
      </c>
      <c r="AA403" s="226">
        <v>4612</v>
      </c>
    </row>
    <row r="404" spans="1:27" x14ac:dyDescent="0.25">
      <c r="A404" s="251">
        <v>13089</v>
      </c>
      <c r="B404" s="251" t="s">
        <v>840</v>
      </c>
      <c r="C404" s="251" t="s">
        <v>545</v>
      </c>
      <c r="D404" s="251">
        <v>-84.234349399999999</v>
      </c>
      <c r="E404" s="251">
        <v>33.765970000000003</v>
      </c>
      <c r="F404">
        <v>0</v>
      </c>
      <c r="G404">
        <f t="shared" si="19"/>
        <v>0</v>
      </c>
      <c r="H404">
        <v>0</v>
      </c>
      <c r="M404" s="277">
        <f>(M3489*10000)*TEA!$I$15*10^-6</f>
        <v>53.927221828950003</v>
      </c>
      <c r="N404" s="277">
        <f>(N3489*10000)*TEA!$J$15*10^-6</f>
        <v>53.927221828950003</v>
      </c>
      <c r="W404">
        <f t="shared" si="18"/>
        <v>1</v>
      </c>
      <c r="X404" s="251">
        <v>13089</v>
      </c>
      <c r="Y404" s="251">
        <v>0</v>
      </c>
      <c r="Z404" s="251">
        <f t="shared" si="20"/>
        <v>0</v>
      </c>
      <c r="AA404" s="226">
        <v>0</v>
      </c>
    </row>
    <row r="405" spans="1:27" x14ac:dyDescent="0.25">
      <c r="A405" s="251">
        <v>13091</v>
      </c>
      <c r="B405" s="251" t="s">
        <v>840</v>
      </c>
      <c r="C405" s="251" t="s">
        <v>873</v>
      </c>
      <c r="D405" s="251">
        <v>-83.197408899999999</v>
      </c>
      <c r="E405" s="251">
        <v>32.169150000000002</v>
      </c>
      <c r="F405">
        <v>3.23</v>
      </c>
      <c r="G405">
        <f t="shared" si="19"/>
        <v>3.23</v>
      </c>
      <c r="H405">
        <v>13</v>
      </c>
      <c r="M405" s="277">
        <f>(M3490*10000)*TEA!$I$15*10^-6</f>
        <v>59.90970398084999</v>
      </c>
      <c r="N405" s="277">
        <f>(N3490*10000)*TEA!$J$15*10^-6</f>
        <v>59.90970398084999</v>
      </c>
      <c r="W405">
        <f t="shared" si="18"/>
        <v>1</v>
      </c>
      <c r="X405" s="251">
        <v>13091</v>
      </c>
      <c r="Y405" s="251">
        <v>764</v>
      </c>
      <c r="Z405" s="251">
        <f t="shared" si="20"/>
        <v>764</v>
      </c>
      <c r="AA405" s="226">
        <v>645</v>
      </c>
    </row>
    <row r="406" spans="1:27" x14ac:dyDescent="0.25">
      <c r="A406" s="251">
        <v>13093</v>
      </c>
      <c r="B406" s="251" t="s">
        <v>840</v>
      </c>
      <c r="C406" s="251" t="s">
        <v>874</v>
      </c>
      <c r="D406" s="251">
        <v>-83.829433300000005</v>
      </c>
      <c r="E406" s="251">
        <v>32.148069999999997</v>
      </c>
      <c r="F406">
        <v>2.74</v>
      </c>
      <c r="G406">
        <f t="shared" si="19"/>
        <v>2.74</v>
      </c>
      <c r="H406">
        <v>12.69</v>
      </c>
      <c r="M406" s="277">
        <f>(M3491*10000)*TEA!$I$15*10^-6</f>
        <v>59.935851693899998</v>
      </c>
      <c r="N406" s="277">
        <f>(N3491*10000)*TEA!$J$15*10^-6</f>
        <v>59.935851693899998</v>
      </c>
      <c r="W406">
        <f t="shared" si="18"/>
        <v>1</v>
      </c>
      <c r="X406" s="251">
        <v>13093</v>
      </c>
      <c r="Y406" s="251">
        <v>1934</v>
      </c>
      <c r="Z406" s="251">
        <f t="shared" si="20"/>
        <v>1934</v>
      </c>
      <c r="AA406" s="226">
        <v>1097</v>
      </c>
    </row>
    <row r="407" spans="1:27" x14ac:dyDescent="0.25">
      <c r="A407" s="251">
        <v>13095</v>
      </c>
      <c r="B407" s="251" t="s">
        <v>840</v>
      </c>
      <c r="C407" s="251" t="s">
        <v>875</v>
      </c>
      <c r="D407" s="251">
        <v>-84.235789600000004</v>
      </c>
      <c r="E407" s="251">
        <v>31.5184</v>
      </c>
      <c r="F407">
        <v>0</v>
      </c>
      <c r="G407">
        <f t="shared" si="19"/>
        <v>0</v>
      </c>
      <c r="H407">
        <v>14.3</v>
      </c>
      <c r="M407" s="277">
        <f>(M3492*10000)*TEA!$I$15*10^-6</f>
        <v>61.805068564049996</v>
      </c>
      <c r="N407" s="277">
        <f>(N3492*10000)*TEA!$J$15*10^-6</f>
        <v>61.805068564049996</v>
      </c>
      <c r="W407">
        <f t="shared" si="18"/>
        <v>1</v>
      </c>
      <c r="X407" s="251">
        <v>13095</v>
      </c>
      <c r="Y407" s="251">
        <v>0</v>
      </c>
      <c r="Z407" s="251">
        <f t="shared" si="20"/>
        <v>0</v>
      </c>
      <c r="AA407" s="226">
        <v>360</v>
      </c>
    </row>
    <row r="408" spans="1:27" x14ac:dyDescent="0.25">
      <c r="A408" s="251">
        <v>13097</v>
      </c>
      <c r="B408" s="251" t="s">
        <v>840</v>
      </c>
      <c r="C408" s="251" t="s">
        <v>738</v>
      </c>
      <c r="D408" s="251">
        <v>-84.771095500000001</v>
      </c>
      <c r="E408" s="251">
        <v>33.687739999999998</v>
      </c>
      <c r="F408">
        <v>0</v>
      </c>
      <c r="G408">
        <f t="shared" si="19"/>
        <v>0</v>
      </c>
      <c r="H408">
        <v>5.0599999999999996</v>
      </c>
      <c r="M408" s="277">
        <f>(M3493*10000)*TEA!$I$15*10^-6</f>
        <v>54.419923440899993</v>
      </c>
      <c r="N408" s="277">
        <f>(N3493*10000)*TEA!$J$15*10^-6</f>
        <v>54.419923440899993</v>
      </c>
      <c r="W408">
        <f t="shared" si="18"/>
        <v>1</v>
      </c>
      <c r="X408" s="251">
        <v>13097</v>
      </c>
      <c r="Y408" s="251">
        <v>0</v>
      </c>
      <c r="Z408" s="251">
        <f t="shared" si="20"/>
        <v>0</v>
      </c>
      <c r="AA408" s="226">
        <v>11</v>
      </c>
    </row>
    <row r="409" spans="1:27" x14ac:dyDescent="0.25">
      <c r="A409" s="251">
        <v>13099</v>
      </c>
      <c r="B409" s="251" t="s">
        <v>840</v>
      </c>
      <c r="C409" s="251" t="s">
        <v>876</v>
      </c>
      <c r="D409" s="251">
        <v>-84.918937400000004</v>
      </c>
      <c r="E409" s="251">
        <v>31.314330000000002</v>
      </c>
      <c r="F409">
        <v>3.07</v>
      </c>
      <c r="G409">
        <f t="shared" si="19"/>
        <v>3.07</v>
      </c>
      <c r="H409">
        <v>13.17</v>
      </c>
      <c r="M409" s="277">
        <f>(M3494*10000)*TEA!$I$15*10^-6</f>
        <v>62.013354219</v>
      </c>
      <c r="N409" s="277">
        <f>(N3494*10000)*TEA!$J$15*10^-6</f>
        <v>62.013354219</v>
      </c>
      <c r="W409">
        <f t="shared" si="18"/>
        <v>1</v>
      </c>
      <c r="X409" s="251">
        <v>13099</v>
      </c>
      <c r="Y409" s="251">
        <v>637</v>
      </c>
      <c r="Z409" s="251">
        <f t="shared" si="20"/>
        <v>637</v>
      </c>
      <c r="AA409" s="226">
        <v>2481</v>
      </c>
    </row>
    <row r="410" spans="1:27" x14ac:dyDescent="0.25">
      <c r="A410" s="251">
        <v>13101</v>
      </c>
      <c r="B410" s="251" t="s">
        <v>840</v>
      </c>
      <c r="C410" s="251" t="s">
        <v>877</v>
      </c>
      <c r="D410" s="251">
        <v>-82.902095099999997</v>
      </c>
      <c r="E410" s="251">
        <v>30.70186</v>
      </c>
      <c r="F410">
        <v>0</v>
      </c>
      <c r="G410">
        <f t="shared" si="19"/>
        <v>0</v>
      </c>
      <c r="H410">
        <v>9.33</v>
      </c>
      <c r="M410" s="277">
        <f>(M3495*10000)*TEA!$I$15*10^-6</f>
        <v>65.323930900500002</v>
      </c>
      <c r="N410" s="277">
        <f>(N3495*10000)*TEA!$J$15*10^-6</f>
        <v>65.323930900500002</v>
      </c>
      <c r="W410">
        <f t="shared" ref="W410:W473" si="21">IF(X410=A410,1,0)</f>
        <v>1</v>
      </c>
      <c r="X410" s="251">
        <v>13101</v>
      </c>
      <c r="Y410" s="251">
        <v>0</v>
      </c>
      <c r="Z410" s="251">
        <f t="shared" si="20"/>
        <v>0</v>
      </c>
      <c r="AA410" s="226">
        <v>23</v>
      </c>
    </row>
    <row r="411" spans="1:27" x14ac:dyDescent="0.25">
      <c r="A411" s="251">
        <v>13103</v>
      </c>
      <c r="B411" s="251" t="s">
        <v>840</v>
      </c>
      <c r="C411" s="251" t="s">
        <v>878</v>
      </c>
      <c r="D411" s="251">
        <v>-81.340249600000007</v>
      </c>
      <c r="E411" s="251">
        <v>32.371810000000004</v>
      </c>
      <c r="F411">
        <v>2.69</v>
      </c>
      <c r="G411">
        <f t="shared" si="19"/>
        <v>2.69</v>
      </c>
      <c r="H411">
        <v>6.28</v>
      </c>
      <c r="M411" s="277">
        <f>(M3496*10000)*TEA!$I$15*10^-6</f>
        <v>59.248964632499991</v>
      </c>
      <c r="N411" s="277">
        <f>(N3496*10000)*TEA!$J$15*10^-6</f>
        <v>59.248964632499991</v>
      </c>
      <c r="W411">
        <f t="shared" si="21"/>
        <v>1</v>
      </c>
      <c r="X411" s="251">
        <v>13103</v>
      </c>
      <c r="Y411" s="251">
        <v>775</v>
      </c>
      <c r="Z411" s="251">
        <f t="shared" si="20"/>
        <v>775</v>
      </c>
      <c r="AA411" s="226">
        <v>97</v>
      </c>
    </row>
    <row r="412" spans="1:27" x14ac:dyDescent="0.25">
      <c r="A412" s="251">
        <v>13105</v>
      </c>
      <c r="B412" s="251" t="s">
        <v>840</v>
      </c>
      <c r="C412" s="251" t="s">
        <v>740</v>
      </c>
      <c r="D412" s="251">
        <v>-82.838635300000007</v>
      </c>
      <c r="E412" s="251">
        <v>34.112209999999997</v>
      </c>
      <c r="F412">
        <v>2.5</v>
      </c>
      <c r="G412">
        <f t="shared" si="19"/>
        <v>2.5</v>
      </c>
      <c r="H412">
        <v>0</v>
      </c>
      <c r="M412" s="277">
        <f>(M3497*10000)*TEA!$I$15*10^-6</f>
        <v>53.051944518000006</v>
      </c>
      <c r="N412" s="277">
        <f>(N3497*10000)*TEA!$J$15*10^-6</f>
        <v>53.051944518000006</v>
      </c>
      <c r="W412">
        <f t="shared" si="21"/>
        <v>1</v>
      </c>
      <c r="X412" s="251">
        <v>13105</v>
      </c>
      <c r="Y412" s="251">
        <v>1258</v>
      </c>
      <c r="Z412" s="251">
        <f t="shared" si="20"/>
        <v>1258</v>
      </c>
      <c r="AA412" s="226">
        <v>0</v>
      </c>
    </row>
    <row r="413" spans="1:27" x14ac:dyDescent="0.25">
      <c r="A413" s="251">
        <v>13107</v>
      </c>
      <c r="B413" s="251" t="s">
        <v>840</v>
      </c>
      <c r="C413" s="251" t="s">
        <v>879</v>
      </c>
      <c r="D413" s="251">
        <v>-82.320177000000001</v>
      </c>
      <c r="E413" s="251">
        <v>32.60248</v>
      </c>
      <c r="F413">
        <v>3.3</v>
      </c>
      <c r="G413">
        <f t="shared" si="19"/>
        <v>3.3</v>
      </c>
      <c r="H413">
        <v>8.8000000000000007</v>
      </c>
      <c r="M413" s="277">
        <f>(M3498*10000)*TEA!$I$15*10^-6</f>
        <v>58.297305125699999</v>
      </c>
      <c r="N413" s="277">
        <f>(N3498*10000)*TEA!$J$15*10^-6</f>
        <v>58.297305125699999</v>
      </c>
      <c r="W413">
        <f t="shared" si="21"/>
        <v>1</v>
      </c>
      <c r="X413" s="251">
        <v>13107</v>
      </c>
      <c r="Y413" s="251">
        <v>1165</v>
      </c>
      <c r="Z413" s="251">
        <f t="shared" si="20"/>
        <v>1165</v>
      </c>
      <c r="AA413" s="226">
        <v>538</v>
      </c>
    </row>
    <row r="414" spans="1:27" x14ac:dyDescent="0.25">
      <c r="A414" s="251">
        <v>13109</v>
      </c>
      <c r="B414" s="251" t="s">
        <v>840</v>
      </c>
      <c r="C414" s="251" t="s">
        <v>880</v>
      </c>
      <c r="D414" s="251">
        <v>-81.891527300000007</v>
      </c>
      <c r="E414" s="251">
        <v>32.162300000000002</v>
      </c>
      <c r="F414">
        <v>2.89</v>
      </c>
      <c r="G414">
        <f t="shared" si="19"/>
        <v>2.89</v>
      </c>
      <c r="H414">
        <v>12.17</v>
      </c>
      <c r="M414" s="277">
        <f>(M3499*10000)*TEA!$I$15*10^-6</f>
        <v>59.93139040110001</v>
      </c>
      <c r="N414" s="277">
        <f>(N3499*10000)*TEA!$J$15*10^-6</f>
        <v>59.93139040110001</v>
      </c>
      <c r="W414">
        <f t="shared" si="21"/>
        <v>1</v>
      </c>
      <c r="X414" s="251">
        <v>13109</v>
      </c>
      <c r="Y414" s="251">
        <v>107</v>
      </c>
      <c r="Z414" s="251">
        <f t="shared" si="20"/>
        <v>107</v>
      </c>
      <c r="AA414" s="226">
        <v>355</v>
      </c>
    </row>
    <row r="415" spans="1:27" x14ac:dyDescent="0.25">
      <c r="A415" s="251">
        <v>13111</v>
      </c>
      <c r="B415" s="251" t="s">
        <v>840</v>
      </c>
      <c r="C415" s="251" t="s">
        <v>881</v>
      </c>
      <c r="D415" s="251">
        <v>-84.336043799999999</v>
      </c>
      <c r="E415" s="251">
        <v>34.856250000000003</v>
      </c>
      <c r="F415">
        <v>0</v>
      </c>
      <c r="G415">
        <f t="shared" si="19"/>
        <v>0</v>
      </c>
      <c r="H415">
        <v>7.42</v>
      </c>
      <c r="M415" s="277">
        <f>(M3500*10000)*TEA!$I$15*10^-6</f>
        <v>48.440279463299994</v>
      </c>
      <c r="N415" s="277">
        <f>(N3500*10000)*TEA!$J$15*10^-6</f>
        <v>48.440279463299994</v>
      </c>
      <c r="W415">
        <f t="shared" si="21"/>
        <v>1</v>
      </c>
      <c r="X415" s="251">
        <v>13111</v>
      </c>
      <c r="Y415" s="251">
        <v>0</v>
      </c>
      <c r="Z415" s="251">
        <f t="shared" si="20"/>
        <v>0</v>
      </c>
      <c r="AA415" s="226">
        <v>247</v>
      </c>
    </row>
    <row r="416" spans="1:27" x14ac:dyDescent="0.25">
      <c r="A416" s="251">
        <v>13113</v>
      </c>
      <c r="B416" s="251" t="s">
        <v>840</v>
      </c>
      <c r="C416" s="251" t="s">
        <v>549</v>
      </c>
      <c r="D416" s="251">
        <v>-84.511464200000006</v>
      </c>
      <c r="E416" s="251">
        <v>33.402189999999997</v>
      </c>
      <c r="F416">
        <v>0</v>
      </c>
      <c r="G416">
        <f t="shared" si="19"/>
        <v>0</v>
      </c>
      <c r="H416">
        <v>3.51</v>
      </c>
      <c r="M416" s="277">
        <f>(M3501*10000)*TEA!$I$15*10^-6</f>
        <v>55.496175409350002</v>
      </c>
      <c r="N416" s="277">
        <f>(N3501*10000)*TEA!$J$15*10^-6</f>
        <v>55.496175409350002</v>
      </c>
      <c r="W416">
        <f t="shared" si="21"/>
        <v>1</v>
      </c>
      <c r="X416" s="251">
        <v>13113</v>
      </c>
      <c r="Y416" s="251">
        <v>0</v>
      </c>
      <c r="Z416" s="251">
        <f t="shared" si="20"/>
        <v>0</v>
      </c>
      <c r="AA416" s="226">
        <v>49</v>
      </c>
    </row>
    <row r="417" spans="1:27" x14ac:dyDescent="0.25">
      <c r="A417" s="251">
        <v>13115</v>
      </c>
      <c r="B417" s="251" t="s">
        <v>840</v>
      </c>
      <c r="C417" s="251" t="s">
        <v>882</v>
      </c>
      <c r="D417" s="251">
        <v>-85.225453000000002</v>
      </c>
      <c r="E417" s="251">
        <v>34.247450000000001</v>
      </c>
      <c r="F417">
        <v>3.65</v>
      </c>
      <c r="G417">
        <f t="shared" si="19"/>
        <v>3.65</v>
      </c>
      <c r="H417">
        <v>11.55</v>
      </c>
      <c r="M417" s="277">
        <f>(M3502*10000)*TEA!$I$15*10^-6</f>
        <v>52.669666177199993</v>
      </c>
      <c r="N417" s="277">
        <f>(N3502*10000)*TEA!$J$15*10^-6</f>
        <v>52.669666177199993</v>
      </c>
      <c r="W417">
        <f t="shared" si="21"/>
        <v>1</v>
      </c>
      <c r="X417" s="251">
        <v>13115</v>
      </c>
      <c r="Y417" s="251">
        <v>826</v>
      </c>
      <c r="Z417" s="251">
        <f t="shared" si="20"/>
        <v>826</v>
      </c>
      <c r="AA417" s="226">
        <v>932</v>
      </c>
    </row>
    <row r="418" spans="1:27" x14ac:dyDescent="0.25">
      <c r="A418" s="251">
        <v>13117</v>
      </c>
      <c r="B418" s="251" t="s">
        <v>840</v>
      </c>
      <c r="C418" s="251" t="s">
        <v>883</v>
      </c>
      <c r="D418" s="251">
        <v>-84.135727299999999</v>
      </c>
      <c r="E418" s="251">
        <v>34.226419999999997</v>
      </c>
      <c r="F418">
        <v>0</v>
      </c>
      <c r="G418">
        <f t="shared" si="19"/>
        <v>0</v>
      </c>
      <c r="H418">
        <v>0</v>
      </c>
      <c r="M418" s="277">
        <f>(M3503*10000)*TEA!$I$15*10^-6</f>
        <v>51.435979828199997</v>
      </c>
      <c r="N418" s="277">
        <f>(N3503*10000)*TEA!$J$15*10^-6</f>
        <v>51.435979828199997</v>
      </c>
      <c r="W418">
        <f t="shared" si="21"/>
        <v>1</v>
      </c>
      <c r="X418" s="251">
        <v>13117</v>
      </c>
      <c r="Y418" s="251">
        <v>0</v>
      </c>
      <c r="Z418" s="251">
        <f t="shared" si="20"/>
        <v>0</v>
      </c>
      <c r="AA418" s="226">
        <v>0</v>
      </c>
    </row>
    <row r="419" spans="1:27" x14ac:dyDescent="0.25">
      <c r="A419" s="251">
        <v>13119</v>
      </c>
      <c r="B419" s="251" t="s">
        <v>840</v>
      </c>
      <c r="C419" s="251" t="s">
        <v>550</v>
      </c>
      <c r="D419" s="251">
        <v>-83.229423600000004</v>
      </c>
      <c r="E419" s="251">
        <v>34.376669999999997</v>
      </c>
      <c r="F419">
        <v>2.2200000000000002</v>
      </c>
      <c r="G419">
        <f t="shared" si="19"/>
        <v>2.2200000000000002</v>
      </c>
      <c r="H419">
        <v>8.26</v>
      </c>
      <c r="M419" s="277">
        <f>(M3504*10000)*TEA!$I$15*10^-6</f>
        <v>50.611206041549998</v>
      </c>
      <c r="N419" s="277">
        <f>(N3504*10000)*TEA!$J$15*10^-6</f>
        <v>50.611206041549998</v>
      </c>
      <c r="W419">
        <f t="shared" si="21"/>
        <v>1</v>
      </c>
      <c r="X419" s="251">
        <v>13119</v>
      </c>
      <c r="Y419" s="251">
        <v>350</v>
      </c>
      <c r="Z419" s="251">
        <f t="shared" si="20"/>
        <v>350</v>
      </c>
      <c r="AA419" s="226">
        <v>89</v>
      </c>
    </row>
    <row r="420" spans="1:27" x14ac:dyDescent="0.25">
      <c r="A420" s="251">
        <v>13121</v>
      </c>
      <c r="B420" s="251" t="s">
        <v>840</v>
      </c>
      <c r="C420" s="251" t="s">
        <v>624</v>
      </c>
      <c r="D420" s="251">
        <v>-84.467529600000006</v>
      </c>
      <c r="E420" s="251">
        <v>33.794840000000001</v>
      </c>
      <c r="F420">
        <v>0</v>
      </c>
      <c r="G420">
        <f t="shared" si="19"/>
        <v>0</v>
      </c>
      <c r="H420">
        <v>10.3</v>
      </c>
      <c r="M420" s="277">
        <f>(M3505*10000)*TEA!$I$15*10^-6</f>
        <v>53.822042731800003</v>
      </c>
      <c r="N420" s="277">
        <f>(N3505*10000)*TEA!$J$15*10^-6</f>
        <v>53.822042731800003</v>
      </c>
      <c r="W420">
        <f t="shared" si="21"/>
        <v>1</v>
      </c>
      <c r="X420" s="251">
        <v>13121</v>
      </c>
      <c r="Y420" s="251">
        <v>0</v>
      </c>
      <c r="Z420" s="251">
        <f t="shared" si="20"/>
        <v>0</v>
      </c>
      <c r="AA420" s="226">
        <v>4</v>
      </c>
    </row>
    <row r="421" spans="1:27" x14ac:dyDescent="0.25">
      <c r="A421" s="251">
        <v>13123</v>
      </c>
      <c r="B421" s="251" t="s">
        <v>840</v>
      </c>
      <c r="C421" s="251" t="s">
        <v>884</v>
      </c>
      <c r="D421" s="251">
        <v>-84.464897899999997</v>
      </c>
      <c r="E421" s="251">
        <v>34.675750000000001</v>
      </c>
      <c r="F421">
        <v>3.22</v>
      </c>
      <c r="G421">
        <f t="shared" si="19"/>
        <v>3.22</v>
      </c>
      <c r="H421">
        <v>11.82</v>
      </c>
      <c r="M421" s="277">
        <f>(M3506*10000)*TEA!$I$15*10^-6</f>
        <v>49.772156334749994</v>
      </c>
      <c r="N421" s="277">
        <f>(N3506*10000)*TEA!$J$15*10^-6</f>
        <v>49.772156334749994</v>
      </c>
      <c r="W421">
        <f t="shared" si="21"/>
        <v>1</v>
      </c>
      <c r="X421" s="251">
        <v>13123</v>
      </c>
      <c r="Y421" s="251">
        <v>68</v>
      </c>
      <c r="Z421" s="251">
        <f t="shared" si="20"/>
        <v>68</v>
      </c>
      <c r="AA421" s="226">
        <v>130</v>
      </c>
    </row>
    <row r="422" spans="1:27" x14ac:dyDescent="0.25">
      <c r="A422" s="251">
        <v>13125</v>
      </c>
      <c r="B422" s="251" t="s">
        <v>840</v>
      </c>
      <c r="C422" s="251" t="s">
        <v>885</v>
      </c>
      <c r="D422" s="251">
        <v>-82.626746600000004</v>
      </c>
      <c r="E422" s="251">
        <v>33.224829999999997</v>
      </c>
      <c r="F422">
        <v>2.88</v>
      </c>
      <c r="G422">
        <f t="shared" si="19"/>
        <v>2.88</v>
      </c>
      <c r="H422">
        <v>0</v>
      </c>
      <c r="M422" s="277">
        <f>(M3507*10000)*TEA!$I$15*10^-6</f>
        <v>56.71231118595</v>
      </c>
      <c r="N422" s="277">
        <f>(N3507*10000)*TEA!$J$15*10^-6</f>
        <v>56.71231118595</v>
      </c>
      <c r="W422">
        <f t="shared" si="21"/>
        <v>1</v>
      </c>
      <c r="X422" s="251">
        <v>13125</v>
      </c>
      <c r="Y422" s="251">
        <v>229</v>
      </c>
      <c r="Z422" s="251">
        <f t="shared" si="20"/>
        <v>229</v>
      </c>
      <c r="AA422" s="226">
        <v>0</v>
      </c>
    </row>
    <row r="423" spans="1:27" x14ac:dyDescent="0.25">
      <c r="A423" s="251">
        <v>13127</v>
      </c>
      <c r="B423" s="251" t="s">
        <v>840</v>
      </c>
      <c r="C423" s="251" t="s">
        <v>886</v>
      </c>
      <c r="D423" s="251">
        <v>-81.592168400000006</v>
      </c>
      <c r="E423" s="251">
        <v>31.242380000000001</v>
      </c>
      <c r="F423">
        <v>0</v>
      </c>
      <c r="G423">
        <f t="shared" si="19"/>
        <v>0</v>
      </c>
      <c r="H423">
        <v>0</v>
      </c>
      <c r="M423" s="277">
        <f>(M3508*10000)*TEA!$I$15*10^-6</f>
        <v>63.928288631249998</v>
      </c>
      <c r="N423" s="277">
        <f>(N3508*10000)*TEA!$J$15*10^-6</f>
        <v>63.928288631249998</v>
      </c>
      <c r="W423">
        <f t="shared" si="21"/>
        <v>1</v>
      </c>
      <c r="X423" s="251">
        <v>13127</v>
      </c>
      <c r="Y423" s="251">
        <v>0</v>
      </c>
      <c r="Z423" s="251">
        <f t="shared" si="20"/>
        <v>0</v>
      </c>
      <c r="AA423" s="226">
        <v>0</v>
      </c>
    </row>
    <row r="424" spans="1:27" x14ac:dyDescent="0.25">
      <c r="A424" s="251">
        <v>13129</v>
      </c>
      <c r="B424" s="251" t="s">
        <v>840</v>
      </c>
      <c r="C424" s="251" t="s">
        <v>887</v>
      </c>
      <c r="D424" s="251">
        <v>-84.8919329</v>
      </c>
      <c r="E424" s="251">
        <v>34.491720000000001</v>
      </c>
      <c r="F424">
        <v>2.65</v>
      </c>
      <c r="G424">
        <f t="shared" si="19"/>
        <v>2.65</v>
      </c>
      <c r="H424">
        <v>10</v>
      </c>
      <c r="M424" s="277">
        <f>(M3509*10000)*TEA!$I$15*10^-6</f>
        <v>51.562521773099995</v>
      </c>
      <c r="N424" s="277">
        <f>(N3509*10000)*TEA!$J$15*10^-6</f>
        <v>51.562521773099995</v>
      </c>
      <c r="W424">
        <f t="shared" si="21"/>
        <v>1</v>
      </c>
      <c r="X424" s="251">
        <v>13129</v>
      </c>
      <c r="Y424" s="251">
        <v>1518</v>
      </c>
      <c r="Z424" s="251">
        <f t="shared" si="20"/>
        <v>1518</v>
      </c>
      <c r="AA424" s="226">
        <v>1142</v>
      </c>
    </row>
    <row r="425" spans="1:27" x14ac:dyDescent="0.25">
      <c r="A425" s="251">
        <v>13131</v>
      </c>
      <c r="B425" s="251" t="s">
        <v>840</v>
      </c>
      <c r="C425" s="251" t="s">
        <v>888</v>
      </c>
      <c r="D425" s="251">
        <v>-84.243045800000004</v>
      </c>
      <c r="E425" s="251">
        <v>30.870149999999999</v>
      </c>
      <c r="F425">
        <v>2.75</v>
      </c>
      <c r="G425">
        <f t="shared" si="19"/>
        <v>2.75</v>
      </c>
      <c r="H425">
        <v>10.01</v>
      </c>
      <c r="M425" s="277">
        <f>(M3510*10000)*TEA!$I$15*10^-6</f>
        <v>63.885931611299995</v>
      </c>
      <c r="N425" s="277">
        <f>(N3510*10000)*TEA!$J$15*10^-6</f>
        <v>63.885931611299995</v>
      </c>
      <c r="W425">
        <f t="shared" si="21"/>
        <v>1</v>
      </c>
      <c r="X425" s="251">
        <v>13131</v>
      </c>
      <c r="Y425" s="251">
        <v>795</v>
      </c>
      <c r="Z425" s="251">
        <f t="shared" si="20"/>
        <v>795</v>
      </c>
      <c r="AA425" s="226">
        <v>2533</v>
      </c>
    </row>
    <row r="426" spans="1:27" x14ac:dyDescent="0.25">
      <c r="A426" s="251">
        <v>13133</v>
      </c>
      <c r="B426" s="251" t="s">
        <v>840</v>
      </c>
      <c r="C426" s="251" t="s">
        <v>552</v>
      </c>
      <c r="D426" s="251">
        <v>-83.170513600000007</v>
      </c>
      <c r="E426" s="251">
        <v>33.57358</v>
      </c>
      <c r="F426">
        <v>0</v>
      </c>
      <c r="G426">
        <f t="shared" si="19"/>
        <v>0</v>
      </c>
      <c r="H426">
        <v>0</v>
      </c>
      <c r="M426" s="277">
        <f>(M3511*10000)*TEA!$I$15*10^-6</f>
        <v>55.325688771149999</v>
      </c>
      <c r="N426" s="277">
        <f>(N3511*10000)*TEA!$J$15*10^-6</f>
        <v>55.325688771149999</v>
      </c>
      <c r="W426">
        <f t="shared" si="21"/>
        <v>1</v>
      </c>
      <c r="X426" s="251">
        <v>13133</v>
      </c>
      <c r="Y426" s="251">
        <v>0</v>
      </c>
      <c r="Z426" s="251">
        <f t="shared" si="20"/>
        <v>0</v>
      </c>
      <c r="AA426" s="226">
        <v>0</v>
      </c>
    </row>
    <row r="427" spans="1:27" x14ac:dyDescent="0.25">
      <c r="A427" s="251">
        <v>13135</v>
      </c>
      <c r="B427" s="251" t="s">
        <v>840</v>
      </c>
      <c r="C427" s="251" t="s">
        <v>889</v>
      </c>
      <c r="D427" s="251">
        <v>-84.033399099999997</v>
      </c>
      <c r="E427" s="251">
        <v>33.949159999999999</v>
      </c>
      <c r="F427">
        <v>0</v>
      </c>
      <c r="G427">
        <f t="shared" si="19"/>
        <v>0</v>
      </c>
      <c r="H427">
        <v>0</v>
      </c>
      <c r="M427" s="277">
        <f>(M3512*10000)*TEA!$I$15*10^-6</f>
        <v>52.909523507249993</v>
      </c>
      <c r="N427" s="277">
        <f>(N3512*10000)*TEA!$J$15*10^-6</f>
        <v>52.909523507249993</v>
      </c>
      <c r="W427">
        <f t="shared" si="21"/>
        <v>1</v>
      </c>
      <c r="X427" s="251">
        <v>13135</v>
      </c>
      <c r="Y427" s="251">
        <v>0</v>
      </c>
      <c r="Z427" s="251">
        <f t="shared" si="20"/>
        <v>0</v>
      </c>
      <c r="AA427" s="226">
        <v>0</v>
      </c>
    </row>
    <row r="428" spans="1:27" x14ac:dyDescent="0.25">
      <c r="A428" s="251">
        <v>13137</v>
      </c>
      <c r="B428" s="251" t="s">
        <v>840</v>
      </c>
      <c r="C428" s="251" t="s">
        <v>890</v>
      </c>
      <c r="D428" s="251">
        <v>-83.5345868</v>
      </c>
      <c r="E428" s="251">
        <v>34.625570000000003</v>
      </c>
      <c r="F428">
        <v>1.83</v>
      </c>
      <c r="G428">
        <f t="shared" si="19"/>
        <v>1.83</v>
      </c>
      <c r="H428">
        <v>5.84</v>
      </c>
      <c r="M428" s="277">
        <f>(M3513*10000)*TEA!$I$15*10^-6</f>
        <v>48.418614625499998</v>
      </c>
      <c r="N428" s="277">
        <f>(N3513*10000)*TEA!$J$15*10^-6</f>
        <v>48.418614625499998</v>
      </c>
      <c r="W428">
        <f t="shared" si="21"/>
        <v>1</v>
      </c>
      <c r="X428" s="251">
        <v>13137</v>
      </c>
      <c r="Y428" s="251">
        <v>47</v>
      </c>
      <c r="Z428" s="251">
        <f t="shared" si="20"/>
        <v>47</v>
      </c>
      <c r="AA428" s="226">
        <v>74</v>
      </c>
    </row>
    <row r="429" spans="1:27" x14ac:dyDescent="0.25">
      <c r="A429" s="251">
        <v>13139</v>
      </c>
      <c r="B429" s="251" t="s">
        <v>840</v>
      </c>
      <c r="C429" s="251" t="s">
        <v>891</v>
      </c>
      <c r="D429" s="251">
        <v>-83.829342999999994</v>
      </c>
      <c r="E429" s="251">
        <v>34.30856</v>
      </c>
      <c r="F429">
        <v>0</v>
      </c>
      <c r="G429">
        <f t="shared" si="19"/>
        <v>0</v>
      </c>
      <c r="H429">
        <v>9.82</v>
      </c>
      <c r="M429" s="277">
        <f>(M3514*10000)*TEA!$I$15*10^-6</f>
        <v>50.720575024799999</v>
      </c>
      <c r="N429" s="277">
        <f>(N3514*10000)*TEA!$J$15*10^-6</f>
        <v>50.720575024799999</v>
      </c>
      <c r="W429">
        <f t="shared" si="21"/>
        <v>1</v>
      </c>
      <c r="X429" s="251">
        <v>13139</v>
      </c>
      <c r="Y429" s="251">
        <v>0</v>
      </c>
      <c r="Z429" s="251">
        <f t="shared" si="20"/>
        <v>0</v>
      </c>
      <c r="AA429" s="226">
        <v>362</v>
      </c>
    </row>
    <row r="430" spans="1:27" x14ac:dyDescent="0.25">
      <c r="A430" s="251">
        <v>13141</v>
      </c>
      <c r="B430" s="251" t="s">
        <v>840</v>
      </c>
      <c r="C430" s="251" t="s">
        <v>892</v>
      </c>
      <c r="D430" s="251">
        <v>-83.009019199999997</v>
      </c>
      <c r="E430" s="251">
        <v>33.26634</v>
      </c>
      <c r="F430">
        <v>0</v>
      </c>
      <c r="G430">
        <f t="shared" si="19"/>
        <v>0</v>
      </c>
      <c r="H430">
        <v>0</v>
      </c>
      <c r="M430" s="277">
        <f>(M3515*10000)*TEA!$I$15*10^-6</f>
        <v>56.501311989599998</v>
      </c>
      <c r="N430" s="277">
        <f>(N3515*10000)*TEA!$J$15*10^-6</f>
        <v>56.501311989599998</v>
      </c>
      <c r="W430">
        <f t="shared" si="21"/>
        <v>1</v>
      </c>
      <c r="X430" s="251">
        <v>13141</v>
      </c>
      <c r="Y430" s="251">
        <v>0</v>
      </c>
      <c r="Z430" s="251">
        <f t="shared" si="20"/>
        <v>0</v>
      </c>
      <c r="AA430" s="226">
        <v>0</v>
      </c>
    </row>
    <row r="431" spans="1:27" x14ac:dyDescent="0.25">
      <c r="A431" s="251">
        <v>13143</v>
      </c>
      <c r="B431" s="251" t="s">
        <v>840</v>
      </c>
      <c r="C431" s="251" t="s">
        <v>893</v>
      </c>
      <c r="D431" s="251">
        <v>-85.219874899999994</v>
      </c>
      <c r="E431" s="251">
        <v>33.790790000000001</v>
      </c>
      <c r="F431">
        <v>0</v>
      </c>
      <c r="G431">
        <f t="shared" si="19"/>
        <v>0</v>
      </c>
      <c r="H431">
        <v>4.0999999999999996</v>
      </c>
      <c r="M431" s="277">
        <f>(M3516*10000)*TEA!$I$15*10^-6</f>
        <v>54.098401010849997</v>
      </c>
      <c r="N431" s="277">
        <f>(N3516*10000)*TEA!$J$15*10^-6</f>
        <v>54.098401010849997</v>
      </c>
      <c r="W431">
        <f t="shared" si="21"/>
        <v>1</v>
      </c>
      <c r="X431" s="251">
        <v>13143</v>
      </c>
      <c r="Y431" s="251">
        <v>0</v>
      </c>
      <c r="Z431" s="251">
        <f t="shared" si="20"/>
        <v>0</v>
      </c>
      <c r="AA431" s="226">
        <v>686</v>
      </c>
    </row>
    <row r="432" spans="1:27" x14ac:dyDescent="0.25">
      <c r="A432" s="251">
        <v>13145</v>
      </c>
      <c r="B432" s="251" t="s">
        <v>840</v>
      </c>
      <c r="C432" s="251" t="s">
        <v>894</v>
      </c>
      <c r="D432" s="251">
        <v>-84.915663600000002</v>
      </c>
      <c r="E432" s="251">
        <v>32.730939999999997</v>
      </c>
      <c r="F432">
        <v>0</v>
      </c>
      <c r="G432">
        <f t="shared" si="19"/>
        <v>0</v>
      </c>
      <c r="H432">
        <v>0.79</v>
      </c>
      <c r="M432" s="277">
        <f>(M3517*10000)*TEA!$I$15*10^-6</f>
        <v>57.531335532749999</v>
      </c>
      <c r="N432" s="277">
        <f>(N3517*10000)*TEA!$J$15*10^-6</f>
        <v>57.531335532749999</v>
      </c>
      <c r="W432">
        <f t="shared" si="21"/>
        <v>1</v>
      </c>
      <c r="X432" s="251">
        <v>13145</v>
      </c>
      <c r="Y432" s="251">
        <v>0</v>
      </c>
      <c r="Z432" s="251">
        <f t="shared" si="20"/>
        <v>0</v>
      </c>
      <c r="AA432" s="226">
        <v>24</v>
      </c>
    </row>
    <row r="433" spans="1:27" x14ac:dyDescent="0.25">
      <c r="A433" s="251">
        <v>13147</v>
      </c>
      <c r="B433" s="251" t="s">
        <v>840</v>
      </c>
      <c r="C433" s="251" t="s">
        <v>895</v>
      </c>
      <c r="D433" s="251">
        <v>-82.965784099999993</v>
      </c>
      <c r="E433" s="251">
        <v>34.350769999999997</v>
      </c>
      <c r="F433">
        <v>2.16</v>
      </c>
      <c r="G433">
        <f t="shared" si="19"/>
        <v>2.16</v>
      </c>
      <c r="H433">
        <v>0</v>
      </c>
      <c r="M433" s="277">
        <f>(M3518*10000)*TEA!$I$15*10^-6</f>
        <v>51.357179018250001</v>
      </c>
      <c r="N433" s="277">
        <f>(N3518*10000)*TEA!$J$15*10^-6</f>
        <v>51.357179018250001</v>
      </c>
      <c r="W433">
        <f t="shared" si="21"/>
        <v>1</v>
      </c>
      <c r="X433" s="251">
        <v>13147</v>
      </c>
      <c r="Y433" s="251">
        <v>1410</v>
      </c>
      <c r="Z433" s="251">
        <f t="shared" si="20"/>
        <v>1410</v>
      </c>
      <c r="AA433" s="226">
        <v>0</v>
      </c>
    </row>
    <row r="434" spans="1:27" x14ac:dyDescent="0.25">
      <c r="A434" s="251">
        <v>13149</v>
      </c>
      <c r="B434" s="251" t="s">
        <v>840</v>
      </c>
      <c r="C434" s="251" t="s">
        <v>896</v>
      </c>
      <c r="D434" s="251">
        <v>-85.136686999999995</v>
      </c>
      <c r="E434" s="251">
        <v>33.288760000000003</v>
      </c>
      <c r="F434">
        <v>2.2599999999999998</v>
      </c>
      <c r="G434">
        <f t="shared" si="19"/>
        <v>2.2599999999999998</v>
      </c>
      <c r="H434">
        <v>0</v>
      </c>
      <c r="M434" s="277">
        <f>(M3519*10000)*TEA!$I$15*10^-6</f>
        <v>55.656857275199997</v>
      </c>
      <c r="N434" s="277">
        <f>(N3519*10000)*TEA!$J$15*10^-6</f>
        <v>55.656857275199997</v>
      </c>
      <c r="W434">
        <f t="shared" si="21"/>
        <v>1</v>
      </c>
      <c r="X434" s="251">
        <v>13149</v>
      </c>
      <c r="Y434" s="251">
        <v>182</v>
      </c>
      <c r="Z434" s="251">
        <f t="shared" si="20"/>
        <v>182</v>
      </c>
      <c r="AA434" s="226">
        <v>243</v>
      </c>
    </row>
    <row r="435" spans="1:27" x14ac:dyDescent="0.25">
      <c r="A435" s="251">
        <v>13151</v>
      </c>
      <c r="B435" s="251" t="s">
        <v>840</v>
      </c>
      <c r="C435" s="251" t="s">
        <v>554</v>
      </c>
      <c r="D435" s="251">
        <v>-84.159861100000001</v>
      </c>
      <c r="E435" s="251">
        <v>33.449080000000002</v>
      </c>
      <c r="F435">
        <v>0</v>
      </c>
      <c r="G435">
        <f t="shared" si="19"/>
        <v>0</v>
      </c>
      <c r="H435">
        <v>0</v>
      </c>
      <c r="M435" s="277">
        <f>(M3520*10000)*TEA!$I$15*10^-6</f>
        <v>55.4243012847</v>
      </c>
      <c r="N435" s="277">
        <f>(N3520*10000)*TEA!$J$15*10^-6</f>
        <v>55.4243012847</v>
      </c>
      <c r="W435">
        <f t="shared" si="21"/>
        <v>1</v>
      </c>
      <c r="X435" s="251">
        <v>13151</v>
      </c>
      <c r="Y435" s="251">
        <v>0</v>
      </c>
      <c r="Z435" s="251">
        <f t="shared" si="20"/>
        <v>0</v>
      </c>
      <c r="AA435" s="226">
        <v>0</v>
      </c>
    </row>
    <row r="436" spans="1:27" x14ac:dyDescent="0.25">
      <c r="A436" s="251">
        <v>13153</v>
      </c>
      <c r="B436" s="251" t="s">
        <v>840</v>
      </c>
      <c r="C436" s="251" t="s">
        <v>555</v>
      </c>
      <c r="D436" s="251">
        <v>-83.692902000000004</v>
      </c>
      <c r="E436" s="251">
        <v>32.45937</v>
      </c>
      <c r="F436">
        <v>2.25</v>
      </c>
      <c r="G436">
        <f t="shared" si="19"/>
        <v>2.25</v>
      </c>
      <c r="H436">
        <v>13.17</v>
      </c>
      <c r="M436" s="277">
        <f>(M3521*10000)*TEA!$I$15*10^-6</f>
        <v>58.918119963749987</v>
      </c>
      <c r="N436" s="277">
        <f>(N3521*10000)*TEA!$J$15*10^-6</f>
        <v>58.918119963749987</v>
      </c>
      <c r="W436">
        <f t="shared" si="21"/>
        <v>1</v>
      </c>
      <c r="X436" s="251">
        <v>13153</v>
      </c>
      <c r="Y436" s="251">
        <v>365</v>
      </c>
      <c r="Z436" s="251">
        <f t="shared" si="20"/>
        <v>365</v>
      </c>
      <c r="AA436" s="226">
        <v>488</v>
      </c>
    </row>
    <row r="437" spans="1:27" x14ac:dyDescent="0.25">
      <c r="A437" s="251">
        <v>13155</v>
      </c>
      <c r="B437" s="251" t="s">
        <v>840</v>
      </c>
      <c r="C437" s="251" t="s">
        <v>897</v>
      </c>
      <c r="D437" s="251">
        <v>-83.308949799999994</v>
      </c>
      <c r="E437" s="251">
        <v>31.600529999999999</v>
      </c>
      <c r="F437">
        <v>0</v>
      </c>
      <c r="G437">
        <f t="shared" si="19"/>
        <v>0</v>
      </c>
      <c r="H437">
        <v>11.69</v>
      </c>
      <c r="M437" s="277">
        <f>(M3522*10000)*TEA!$I$15*10^-6</f>
        <v>61.896185200349997</v>
      </c>
      <c r="N437" s="277">
        <f>(N3522*10000)*TEA!$J$15*10^-6</f>
        <v>61.896185200349997</v>
      </c>
      <c r="W437">
        <f t="shared" si="21"/>
        <v>1</v>
      </c>
      <c r="X437" s="251">
        <v>13155</v>
      </c>
      <c r="Y437" s="251">
        <v>0</v>
      </c>
      <c r="Z437" s="251">
        <f t="shared" si="20"/>
        <v>0</v>
      </c>
      <c r="AA437" s="226">
        <v>2146</v>
      </c>
    </row>
    <row r="438" spans="1:27" x14ac:dyDescent="0.25">
      <c r="A438" s="251">
        <v>13157</v>
      </c>
      <c r="B438" s="251" t="s">
        <v>840</v>
      </c>
      <c r="C438" s="251" t="s">
        <v>556</v>
      </c>
      <c r="D438" s="251">
        <v>-83.563801299999994</v>
      </c>
      <c r="E438" s="251">
        <v>34.128880000000002</v>
      </c>
      <c r="F438">
        <v>2.4500000000000002</v>
      </c>
      <c r="G438">
        <f t="shared" si="19"/>
        <v>2.4500000000000002</v>
      </c>
      <c r="H438">
        <v>4.5599999999999996</v>
      </c>
      <c r="M438" s="277">
        <f>(M3523*10000)*TEA!$I$15*10^-6</f>
        <v>51.907734571949995</v>
      </c>
      <c r="N438" s="277">
        <f>(N3523*10000)*TEA!$J$15*10^-6</f>
        <v>51.907734571949995</v>
      </c>
      <c r="W438">
        <f t="shared" si="21"/>
        <v>1</v>
      </c>
      <c r="X438" s="251">
        <v>13157</v>
      </c>
      <c r="Y438" s="251">
        <v>81</v>
      </c>
      <c r="Z438" s="251">
        <f t="shared" si="20"/>
        <v>81</v>
      </c>
      <c r="AA438" s="226">
        <v>14</v>
      </c>
    </row>
    <row r="439" spans="1:27" x14ac:dyDescent="0.25">
      <c r="A439" s="251">
        <v>13159</v>
      </c>
      <c r="B439" s="251" t="s">
        <v>840</v>
      </c>
      <c r="C439" s="251" t="s">
        <v>898</v>
      </c>
      <c r="D439" s="251">
        <v>-83.694635300000002</v>
      </c>
      <c r="E439" s="251">
        <v>33.314100000000003</v>
      </c>
      <c r="F439">
        <v>0</v>
      </c>
      <c r="G439">
        <f t="shared" si="19"/>
        <v>0</v>
      </c>
      <c r="H439">
        <v>3.39</v>
      </c>
      <c r="M439" s="277">
        <f>(M3524*10000)*TEA!$I$15*10^-6</f>
        <v>56.001942747449995</v>
      </c>
      <c r="N439" s="277">
        <f>(N3524*10000)*TEA!$J$15*10^-6</f>
        <v>56.001942747449995</v>
      </c>
      <c r="W439">
        <f t="shared" si="21"/>
        <v>1</v>
      </c>
      <c r="X439" s="251">
        <v>13159</v>
      </c>
      <c r="Y439" s="251">
        <v>0</v>
      </c>
      <c r="Z439" s="251">
        <f t="shared" si="20"/>
        <v>0</v>
      </c>
      <c r="AA439" s="226">
        <v>27</v>
      </c>
    </row>
    <row r="440" spans="1:27" x14ac:dyDescent="0.25">
      <c r="A440" s="251">
        <v>13161</v>
      </c>
      <c r="B440" s="251" t="s">
        <v>840</v>
      </c>
      <c r="C440" s="251" t="s">
        <v>899</v>
      </c>
      <c r="D440" s="251">
        <v>-82.653136000000003</v>
      </c>
      <c r="E440" s="251">
        <v>31.79541</v>
      </c>
      <c r="F440">
        <v>0</v>
      </c>
      <c r="G440">
        <f t="shared" si="19"/>
        <v>0</v>
      </c>
      <c r="H440">
        <v>10.14</v>
      </c>
      <c r="M440" s="277">
        <f>(M3525*10000)*TEA!$I$15*10^-6</f>
        <v>61.349108395950005</v>
      </c>
      <c r="N440" s="277">
        <f>(N3525*10000)*TEA!$J$15*10^-6</f>
        <v>61.349108395950005</v>
      </c>
      <c r="W440">
        <f t="shared" si="21"/>
        <v>1</v>
      </c>
      <c r="X440" s="251">
        <v>13161</v>
      </c>
      <c r="Y440" s="251">
        <v>0</v>
      </c>
      <c r="Z440" s="251">
        <f t="shared" si="20"/>
        <v>0</v>
      </c>
      <c r="AA440" s="226">
        <v>986</v>
      </c>
    </row>
    <row r="441" spans="1:27" x14ac:dyDescent="0.25">
      <c r="A441" s="251">
        <v>13163</v>
      </c>
      <c r="B441" s="251" t="s">
        <v>840</v>
      </c>
      <c r="C441" s="251" t="s">
        <v>557</v>
      </c>
      <c r="D441" s="251">
        <v>-82.427113700000007</v>
      </c>
      <c r="E441" s="251">
        <v>33.060360000000003</v>
      </c>
      <c r="F441">
        <v>2.54</v>
      </c>
      <c r="G441">
        <f t="shared" si="19"/>
        <v>2.54</v>
      </c>
      <c r="H441">
        <v>13.55</v>
      </c>
      <c r="M441" s="277">
        <f>(M3526*10000)*TEA!$I$15*10^-6</f>
        <v>57.172952380500007</v>
      </c>
      <c r="N441" s="277">
        <f>(N3526*10000)*TEA!$J$15*10^-6</f>
        <v>57.172952380500007</v>
      </c>
      <c r="W441">
        <f t="shared" si="21"/>
        <v>1</v>
      </c>
      <c r="X441" s="251">
        <v>13163</v>
      </c>
      <c r="Y441" s="251">
        <v>3482</v>
      </c>
      <c r="Z441" s="251">
        <f t="shared" si="20"/>
        <v>3482</v>
      </c>
      <c r="AA441" s="226">
        <v>4885</v>
      </c>
    </row>
    <row r="442" spans="1:27" x14ac:dyDescent="0.25">
      <c r="A442" s="251">
        <v>13165</v>
      </c>
      <c r="B442" s="251" t="s">
        <v>840</v>
      </c>
      <c r="C442" s="251" t="s">
        <v>900</v>
      </c>
      <c r="D442" s="251">
        <v>-81.972637500000005</v>
      </c>
      <c r="E442" s="251">
        <v>32.796619999999997</v>
      </c>
      <c r="F442">
        <v>2.78</v>
      </c>
      <c r="G442">
        <f t="shared" si="19"/>
        <v>2.78</v>
      </c>
      <c r="H442">
        <v>14.58</v>
      </c>
      <c r="M442" s="277">
        <f>(M3527*10000)*TEA!$I$15*10^-6</f>
        <v>57.817845217349998</v>
      </c>
      <c r="N442" s="277">
        <f>(N3527*10000)*TEA!$J$15*10^-6</f>
        <v>57.817845217349998</v>
      </c>
      <c r="W442">
        <f t="shared" si="21"/>
        <v>1</v>
      </c>
      <c r="X442" s="251">
        <v>13165</v>
      </c>
      <c r="Y442" s="251">
        <v>257</v>
      </c>
      <c r="Z442" s="251">
        <f t="shared" si="20"/>
        <v>257</v>
      </c>
      <c r="AA442" s="226">
        <v>534</v>
      </c>
    </row>
    <row r="443" spans="1:27" x14ac:dyDescent="0.25">
      <c r="A443" s="251">
        <v>13167</v>
      </c>
      <c r="B443" s="251" t="s">
        <v>840</v>
      </c>
      <c r="C443" s="251" t="s">
        <v>632</v>
      </c>
      <c r="D443" s="251">
        <v>-82.683336999999995</v>
      </c>
      <c r="E443" s="251">
        <v>32.709490000000002</v>
      </c>
      <c r="F443">
        <v>2.62</v>
      </c>
      <c r="G443">
        <f t="shared" si="19"/>
        <v>2.62</v>
      </c>
      <c r="H443">
        <v>13.87</v>
      </c>
      <c r="M443" s="277">
        <f>(M3528*10000)*TEA!$I$15*10^-6</f>
        <v>58.060556949599992</v>
      </c>
      <c r="N443" s="277">
        <f>(N3528*10000)*TEA!$J$15*10^-6</f>
        <v>58.060556949599992</v>
      </c>
      <c r="W443">
        <f t="shared" si="21"/>
        <v>1</v>
      </c>
      <c r="X443" s="251">
        <v>13167</v>
      </c>
      <c r="Y443" s="251">
        <v>904</v>
      </c>
      <c r="Z443" s="251">
        <f t="shared" si="20"/>
        <v>904</v>
      </c>
      <c r="AA443" s="226">
        <v>1330</v>
      </c>
    </row>
    <row r="444" spans="1:27" x14ac:dyDescent="0.25">
      <c r="A444" s="251">
        <v>13169</v>
      </c>
      <c r="B444" s="251" t="s">
        <v>840</v>
      </c>
      <c r="C444" s="251" t="s">
        <v>901</v>
      </c>
      <c r="D444" s="251">
        <v>-83.567150600000005</v>
      </c>
      <c r="E444" s="251">
        <v>33.030369999999998</v>
      </c>
      <c r="F444">
        <v>0</v>
      </c>
      <c r="G444">
        <f t="shared" si="19"/>
        <v>0</v>
      </c>
      <c r="H444">
        <v>0</v>
      </c>
      <c r="M444" s="277">
        <f>(M3529*10000)*TEA!$I$15*10^-6</f>
        <v>57.0731516496</v>
      </c>
      <c r="N444" s="277">
        <f>(N3529*10000)*TEA!$J$15*10^-6</f>
        <v>57.0731516496</v>
      </c>
      <c r="W444">
        <f t="shared" si="21"/>
        <v>1</v>
      </c>
      <c r="X444" s="251">
        <v>13169</v>
      </c>
      <c r="Y444" s="251">
        <v>0</v>
      </c>
      <c r="Z444" s="251">
        <f t="shared" si="20"/>
        <v>0</v>
      </c>
      <c r="AA444" s="226">
        <v>0</v>
      </c>
    </row>
    <row r="445" spans="1:27" x14ac:dyDescent="0.25">
      <c r="A445" s="251">
        <v>13171</v>
      </c>
      <c r="B445" s="251" t="s">
        <v>840</v>
      </c>
      <c r="C445" s="251" t="s">
        <v>558</v>
      </c>
      <c r="D445" s="251">
        <v>-84.162271799999999</v>
      </c>
      <c r="E445" s="251">
        <v>33.067900000000002</v>
      </c>
      <c r="F445">
        <v>0</v>
      </c>
      <c r="G445">
        <f t="shared" si="19"/>
        <v>0</v>
      </c>
      <c r="H445">
        <v>0</v>
      </c>
      <c r="M445" s="277">
        <f>(M3530*10000)*TEA!$I$15*10^-6</f>
        <v>56.822060079449983</v>
      </c>
      <c r="N445" s="277">
        <f>(N3530*10000)*TEA!$J$15*10^-6</f>
        <v>56.822060079449983</v>
      </c>
      <c r="W445">
        <f t="shared" si="21"/>
        <v>1</v>
      </c>
      <c r="X445" s="251">
        <v>13171</v>
      </c>
      <c r="Y445" s="251">
        <v>0</v>
      </c>
      <c r="Z445" s="251">
        <f t="shared" si="20"/>
        <v>0</v>
      </c>
      <c r="AA445" s="226">
        <v>0</v>
      </c>
    </row>
    <row r="446" spans="1:27" x14ac:dyDescent="0.25">
      <c r="A446" s="251">
        <v>13173</v>
      </c>
      <c r="B446" s="251" t="s">
        <v>840</v>
      </c>
      <c r="C446" s="251" t="s">
        <v>902</v>
      </c>
      <c r="D446" s="251">
        <v>-83.061781300000007</v>
      </c>
      <c r="E446" s="251">
        <v>31.018550000000001</v>
      </c>
      <c r="F446">
        <v>0</v>
      </c>
      <c r="G446">
        <f t="shared" si="19"/>
        <v>0</v>
      </c>
      <c r="H446">
        <v>11.9</v>
      </c>
      <c r="M446" s="277">
        <f>(M3531*10000)*TEA!$I$15*10^-6</f>
        <v>64.060402133249994</v>
      </c>
      <c r="N446" s="277">
        <f>(N3531*10000)*TEA!$J$15*10^-6</f>
        <v>64.060402133249994</v>
      </c>
      <c r="W446">
        <f t="shared" si="21"/>
        <v>1</v>
      </c>
      <c r="X446" s="251">
        <v>13173</v>
      </c>
      <c r="Y446" s="251">
        <v>0</v>
      </c>
      <c r="Z446" s="251">
        <f t="shared" si="20"/>
        <v>0</v>
      </c>
      <c r="AA446" s="226">
        <v>676</v>
      </c>
    </row>
    <row r="447" spans="1:27" x14ac:dyDescent="0.25">
      <c r="A447" s="251">
        <v>13175</v>
      </c>
      <c r="B447" s="251" t="s">
        <v>840</v>
      </c>
      <c r="C447" s="251" t="s">
        <v>903</v>
      </c>
      <c r="D447" s="251">
        <v>-82.943524199999999</v>
      </c>
      <c r="E447" s="251">
        <v>32.463120000000004</v>
      </c>
      <c r="F447">
        <v>2.9</v>
      </c>
      <c r="G447">
        <f t="shared" si="19"/>
        <v>2.9</v>
      </c>
      <c r="H447">
        <v>8.89</v>
      </c>
      <c r="M447" s="277">
        <f>(M3532*10000)*TEA!$I$15*10^-6</f>
        <v>58.897280022299995</v>
      </c>
      <c r="N447" s="277">
        <f>(N3532*10000)*TEA!$J$15*10^-6</f>
        <v>58.897280022299995</v>
      </c>
      <c r="W447">
        <f t="shared" si="21"/>
        <v>1</v>
      </c>
      <c r="X447" s="251">
        <v>13175</v>
      </c>
      <c r="Y447" s="251">
        <v>1208</v>
      </c>
      <c r="Z447" s="251">
        <f t="shared" si="20"/>
        <v>1208</v>
      </c>
      <c r="AA447" s="226">
        <v>754</v>
      </c>
    </row>
    <row r="448" spans="1:27" x14ac:dyDescent="0.25">
      <c r="A448" s="251">
        <v>13177</v>
      </c>
      <c r="B448" s="251" t="s">
        <v>840</v>
      </c>
      <c r="C448" s="251" t="s">
        <v>561</v>
      </c>
      <c r="D448" s="251">
        <v>-84.173830800000005</v>
      </c>
      <c r="E448" s="251">
        <v>31.772559999999999</v>
      </c>
      <c r="F448">
        <v>2.71</v>
      </c>
      <c r="G448">
        <f t="shared" si="19"/>
        <v>2.71</v>
      </c>
      <c r="H448">
        <v>12.94</v>
      </c>
      <c r="M448" s="277">
        <f>(M3533*10000)*TEA!$I$15*10^-6</f>
        <v>61.042002549749988</v>
      </c>
      <c r="N448" s="277">
        <f>(N3533*10000)*TEA!$J$15*10^-6</f>
        <v>61.042002549749988</v>
      </c>
      <c r="W448">
        <f t="shared" si="21"/>
        <v>1</v>
      </c>
      <c r="X448" s="251">
        <v>13177</v>
      </c>
      <c r="Y448" s="251">
        <v>1606</v>
      </c>
      <c r="Z448" s="251">
        <f t="shared" si="20"/>
        <v>1606</v>
      </c>
      <c r="AA448" s="226">
        <v>2165</v>
      </c>
    </row>
    <row r="449" spans="1:27" x14ac:dyDescent="0.25">
      <c r="A449" s="251">
        <v>13179</v>
      </c>
      <c r="B449" s="251" t="s">
        <v>840</v>
      </c>
      <c r="C449" s="251" t="s">
        <v>818</v>
      </c>
      <c r="D449" s="251">
        <v>-81.495869999999996</v>
      </c>
      <c r="E449" s="251">
        <v>31.829730000000001</v>
      </c>
      <c r="F449">
        <v>0</v>
      </c>
      <c r="G449">
        <f t="shared" si="19"/>
        <v>0</v>
      </c>
      <c r="H449">
        <v>11.53</v>
      </c>
      <c r="M449" s="277">
        <f>(M3534*10000)*TEA!$I$15*10^-6</f>
        <v>61.407205986150004</v>
      </c>
      <c r="N449" s="277">
        <f>(N3534*10000)*TEA!$J$15*10^-6</f>
        <v>61.407205986150004</v>
      </c>
      <c r="W449">
        <f t="shared" si="21"/>
        <v>1</v>
      </c>
      <c r="X449" s="251">
        <v>13179</v>
      </c>
      <c r="Y449" s="251">
        <v>18</v>
      </c>
      <c r="Z449" s="251">
        <f t="shared" si="20"/>
        <v>18</v>
      </c>
      <c r="AA449" s="226">
        <v>51</v>
      </c>
    </row>
    <row r="450" spans="1:27" x14ac:dyDescent="0.25">
      <c r="A450" s="251">
        <v>13181</v>
      </c>
      <c r="B450" s="251" t="s">
        <v>840</v>
      </c>
      <c r="C450" s="251" t="s">
        <v>634</v>
      </c>
      <c r="D450" s="251">
        <v>-82.456553099999994</v>
      </c>
      <c r="E450" s="251">
        <v>33.788690000000003</v>
      </c>
      <c r="F450">
        <v>0</v>
      </c>
      <c r="G450">
        <f t="shared" si="19"/>
        <v>0</v>
      </c>
      <c r="H450">
        <v>0</v>
      </c>
      <c r="M450" s="277">
        <f>(M3535*10000)*TEA!$I$15*10^-6</f>
        <v>55.148379943500004</v>
      </c>
      <c r="N450" s="277">
        <f>(N3535*10000)*TEA!$J$15*10^-6</f>
        <v>55.148379943500004</v>
      </c>
      <c r="W450">
        <f t="shared" si="21"/>
        <v>1</v>
      </c>
      <c r="X450" s="251">
        <v>13181</v>
      </c>
      <c r="Y450" s="251">
        <v>0</v>
      </c>
      <c r="Z450" s="251">
        <f t="shared" si="20"/>
        <v>0</v>
      </c>
      <c r="AA450" s="226">
        <v>0</v>
      </c>
    </row>
    <row r="451" spans="1:27" x14ac:dyDescent="0.25">
      <c r="A451" s="251">
        <v>13183</v>
      </c>
      <c r="B451" s="251" t="s">
        <v>840</v>
      </c>
      <c r="C451" s="251" t="s">
        <v>904</v>
      </c>
      <c r="D451" s="251">
        <v>-81.760169500000003</v>
      </c>
      <c r="E451" s="251">
        <v>31.764420000000001</v>
      </c>
      <c r="F451">
        <v>0</v>
      </c>
      <c r="G451">
        <f t="shared" si="19"/>
        <v>0</v>
      </c>
      <c r="H451">
        <v>4.7699999999999996</v>
      </c>
      <c r="M451" s="277">
        <f>(M3536*10000)*TEA!$I$15*10^-6</f>
        <v>61.658944832700001</v>
      </c>
      <c r="N451" s="277">
        <f>(N3536*10000)*TEA!$J$15*10^-6</f>
        <v>61.658944832700001</v>
      </c>
      <c r="W451">
        <f t="shared" si="21"/>
        <v>1</v>
      </c>
      <c r="X451" s="251">
        <v>13183</v>
      </c>
      <c r="Y451" s="251">
        <v>0</v>
      </c>
      <c r="Z451" s="251">
        <f t="shared" si="20"/>
        <v>0</v>
      </c>
      <c r="AA451" s="226">
        <v>123</v>
      </c>
    </row>
    <row r="452" spans="1:27" x14ac:dyDescent="0.25">
      <c r="A452" s="251">
        <v>13185</v>
      </c>
      <c r="B452" s="251" t="s">
        <v>840</v>
      </c>
      <c r="C452" s="251" t="s">
        <v>563</v>
      </c>
      <c r="D452" s="251">
        <v>-83.278775300000007</v>
      </c>
      <c r="E452" s="251">
        <v>30.828109999999999</v>
      </c>
      <c r="F452">
        <v>2.13</v>
      </c>
      <c r="G452">
        <f t="shared" ref="G452:G515" si="22">F452</f>
        <v>2.13</v>
      </c>
      <c r="H452">
        <v>10.16</v>
      </c>
      <c r="M452" s="277">
        <f>(M3537*10000)*TEA!$I$15*10^-6</f>
        <v>64.601345317050004</v>
      </c>
      <c r="N452" s="277">
        <f>(N3537*10000)*TEA!$J$15*10^-6</f>
        <v>64.601345317050004</v>
      </c>
      <c r="W452">
        <f t="shared" si="21"/>
        <v>1</v>
      </c>
      <c r="X452" s="251">
        <v>13185</v>
      </c>
      <c r="Y452" s="251">
        <v>652</v>
      </c>
      <c r="Z452" s="251">
        <f t="shared" ref="Z452:Z515" si="23">Y452</f>
        <v>652</v>
      </c>
      <c r="AA452" s="226">
        <v>374</v>
      </c>
    </row>
    <row r="453" spans="1:27" x14ac:dyDescent="0.25">
      <c r="A453" s="251">
        <v>13187</v>
      </c>
      <c r="B453" s="251" t="s">
        <v>840</v>
      </c>
      <c r="C453" s="251" t="s">
        <v>905</v>
      </c>
      <c r="D453" s="251">
        <v>-84.011308799999995</v>
      </c>
      <c r="E453" s="251">
        <v>34.565159999999999</v>
      </c>
      <c r="F453">
        <v>0</v>
      </c>
      <c r="G453">
        <f t="shared" si="22"/>
        <v>0</v>
      </c>
      <c r="H453">
        <v>8.5299999999999994</v>
      </c>
      <c r="M453" s="277">
        <f>(M3538*10000)*TEA!$I$15*10^-6</f>
        <v>49.194454066649996</v>
      </c>
      <c r="N453" s="277">
        <f>(N3538*10000)*TEA!$J$15*10^-6</f>
        <v>49.194454066649996</v>
      </c>
      <c r="W453">
        <f t="shared" si="21"/>
        <v>1</v>
      </c>
      <c r="X453" s="251">
        <v>13187</v>
      </c>
      <c r="Y453" s="251">
        <v>0</v>
      </c>
      <c r="Z453" s="251">
        <f t="shared" si="23"/>
        <v>0</v>
      </c>
      <c r="AA453" s="226">
        <v>203</v>
      </c>
    </row>
    <row r="454" spans="1:27" x14ac:dyDescent="0.25">
      <c r="A454" s="251">
        <v>13189</v>
      </c>
      <c r="B454" s="251" t="s">
        <v>840</v>
      </c>
      <c r="C454" s="251" t="s">
        <v>906</v>
      </c>
      <c r="D454" s="251">
        <v>-82.493003799999997</v>
      </c>
      <c r="E454" s="251">
        <v>33.483359999999998</v>
      </c>
      <c r="F454">
        <v>0</v>
      </c>
      <c r="G454">
        <f t="shared" si="22"/>
        <v>0</v>
      </c>
      <c r="H454">
        <v>0</v>
      </c>
      <c r="M454" s="277">
        <f>(M3539*10000)*TEA!$I$15*10^-6</f>
        <v>56.042061762599985</v>
      </c>
      <c r="N454" s="277">
        <f>(N3539*10000)*TEA!$J$15*10^-6</f>
        <v>56.042061762599985</v>
      </c>
      <c r="W454">
        <f t="shared" si="21"/>
        <v>1</v>
      </c>
      <c r="X454" s="251">
        <v>13189</v>
      </c>
      <c r="Y454" s="251">
        <v>0</v>
      </c>
      <c r="Z454" s="251">
        <f t="shared" si="23"/>
        <v>0</v>
      </c>
      <c r="AA454" s="226">
        <v>0</v>
      </c>
    </row>
    <row r="455" spans="1:27" x14ac:dyDescent="0.25">
      <c r="A455" s="251">
        <v>13191</v>
      </c>
      <c r="B455" s="251" t="s">
        <v>840</v>
      </c>
      <c r="C455" s="251" t="s">
        <v>907</v>
      </c>
      <c r="D455" s="251">
        <v>-81.425065000000004</v>
      </c>
      <c r="E455" s="251">
        <v>31.51613</v>
      </c>
      <c r="F455">
        <v>0</v>
      </c>
      <c r="G455">
        <f t="shared" si="22"/>
        <v>0</v>
      </c>
      <c r="H455">
        <v>0</v>
      </c>
      <c r="M455" s="277">
        <f>(M3540*10000)*TEA!$I$15*10^-6</f>
        <v>62.750168418599998</v>
      </c>
      <c r="N455" s="277">
        <f>(N3540*10000)*TEA!$J$15*10^-6</f>
        <v>62.750168418599998</v>
      </c>
      <c r="W455">
        <f t="shared" si="21"/>
        <v>1</v>
      </c>
      <c r="X455" s="251">
        <v>13191</v>
      </c>
      <c r="Y455" s="251">
        <v>0</v>
      </c>
      <c r="Z455" s="251">
        <f t="shared" si="23"/>
        <v>0</v>
      </c>
      <c r="AA455" s="226">
        <v>0</v>
      </c>
    </row>
    <row r="456" spans="1:27" x14ac:dyDescent="0.25">
      <c r="A456" s="251">
        <v>13193</v>
      </c>
      <c r="B456" s="251" t="s">
        <v>840</v>
      </c>
      <c r="C456" s="251" t="s">
        <v>564</v>
      </c>
      <c r="D456" s="251">
        <v>-84.057538500000007</v>
      </c>
      <c r="E456" s="251">
        <v>32.345820000000003</v>
      </c>
      <c r="F456">
        <v>2.79</v>
      </c>
      <c r="G456">
        <f t="shared" si="22"/>
        <v>2.79</v>
      </c>
      <c r="H456">
        <v>12.43</v>
      </c>
      <c r="M456" s="277">
        <f>(M3541*10000)*TEA!$I$15*10^-6</f>
        <v>59.207775101549998</v>
      </c>
      <c r="N456" s="277">
        <f>(N3541*10000)*TEA!$J$15*10^-6</f>
        <v>59.207775101549998</v>
      </c>
      <c r="W456">
        <f t="shared" si="21"/>
        <v>1</v>
      </c>
      <c r="X456" s="251">
        <v>13193</v>
      </c>
      <c r="Y456" s="251">
        <v>1377</v>
      </c>
      <c r="Z456" s="251">
        <f t="shared" si="23"/>
        <v>1377</v>
      </c>
      <c r="AA456" s="226">
        <v>1535</v>
      </c>
    </row>
    <row r="457" spans="1:27" x14ac:dyDescent="0.25">
      <c r="A457" s="251">
        <v>13195</v>
      </c>
      <c r="B457" s="251" t="s">
        <v>840</v>
      </c>
      <c r="C457" s="251" t="s">
        <v>565</v>
      </c>
      <c r="D457" s="251">
        <v>-83.208859399999994</v>
      </c>
      <c r="E457" s="251">
        <v>34.12923</v>
      </c>
      <c r="F457">
        <v>1.95</v>
      </c>
      <c r="G457">
        <f t="shared" si="22"/>
        <v>1.95</v>
      </c>
      <c r="H457">
        <v>0</v>
      </c>
      <c r="M457" s="277">
        <f>(M3542*10000)*TEA!$I$15*10^-6</f>
        <v>52.250947528499992</v>
      </c>
      <c r="N457" s="277">
        <f>(N3542*10000)*TEA!$J$15*10^-6</f>
        <v>52.250947528499992</v>
      </c>
      <c r="W457">
        <f t="shared" si="21"/>
        <v>1</v>
      </c>
      <c r="X457" s="251">
        <v>13195</v>
      </c>
      <c r="Y457" s="251">
        <v>883</v>
      </c>
      <c r="Z457" s="251">
        <f t="shared" si="23"/>
        <v>883</v>
      </c>
      <c r="AA457" s="226">
        <v>0</v>
      </c>
    </row>
    <row r="458" spans="1:27" x14ac:dyDescent="0.25">
      <c r="A458" s="251">
        <v>13197</v>
      </c>
      <c r="B458" s="251" t="s">
        <v>840</v>
      </c>
      <c r="C458" s="251" t="s">
        <v>567</v>
      </c>
      <c r="D458" s="251">
        <v>-84.533906999999999</v>
      </c>
      <c r="E458" s="251">
        <v>32.34563</v>
      </c>
      <c r="F458">
        <v>2.15</v>
      </c>
      <c r="G458">
        <f t="shared" si="22"/>
        <v>2.15</v>
      </c>
      <c r="H458">
        <v>8.18</v>
      </c>
      <c r="M458" s="277">
        <f>(M3543*10000)*TEA!$I$15*10^-6</f>
        <v>58.963208198400004</v>
      </c>
      <c r="N458" s="277">
        <f>(N3543*10000)*TEA!$J$15*10^-6</f>
        <v>58.963208198400004</v>
      </c>
      <c r="W458">
        <f t="shared" si="21"/>
        <v>1</v>
      </c>
      <c r="X458" s="251">
        <v>13197</v>
      </c>
      <c r="Y458" s="251">
        <v>535</v>
      </c>
      <c r="Z458" s="251">
        <f t="shared" si="23"/>
        <v>535</v>
      </c>
      <c r="AA458" s="226">
        <v>325</v>
      </c>
    </row>
    <row r="459" spans="1:27" x14ac:dyDescent="0.25">
      <c r="A459" s="251">
        <v>13199</v>
      </c>
      <c r="B459" s="251" t="s">
        <v>840</v>
      </c>
      <c r="C459" s="251" t="s">
        <v>908</v>
      </c>
      <c r="D459" s="251">
        <v>-84.699775900000006</v>
      </c>
      <c r="E459" s="251">
        <v>33.035330000000002</v>
      </c>
      <c r="F459">
        <v>1.94</v>
      </c>
      <c r="G459">
        <f t="shared" si="22"/>
        <v>1.94</v>
      </c>
      <c r="H459">
        <v>3.61</v>
      </c>
      <c r="M459" s="277">
        <f>(M3544*10000)*TEA!$I$15*10^-6</f>
        <v>56.742710707349993</v>
      </c>
      <c r="N459" s="277">
        <f>(N3544*10000)*TEA!$J$15*10^-6</f>
        <v>56.742710707349993</v>
      </c>
      <c r="W459">
        <f t="shared" si="21"/>
        <v>1</v>
      </c>
      <c r="X459" s="251">
        <v>13199</v>
      </c>
      <c r="Y459" s="251">
        <v>116</v>
      </c>
      <c r="Z459" s="251">
        <f t="shared" si="23"/>
        <v>116</v>
      </c>
      <c r="AA459" s="226">
        <v>45</v>
      </c>
    </row>
    <row r="460" spans="1:27" x14ac:dyDescent="0.25">
      <c r="A460" s="251">
        <v>13201</v>
      </c>
      <c r="B460" s="251" t="s">
        <v>840</v>
      </c>
      <c r="C460" s="251" t="s">
        <v>638</v>
      </c>
      <c r="D460" s="251">
        <v>-84.742432800000003</v>
      </c>
      <c r="E460" s="251">
        <v>31.153880000000001</v>
      </c>
      <c r="F460">
        <v>0</v>
      </c>
      <c r="G460">
        <f t="shared" si="22"/>
        <v>0</v>
      </c>
      <c r="H460">
        <v>14.46</v>
      </c>
      <c r="M460" s="277">
        <f>(M3545*10000)*TEA!$I$15*10^-6</f>
        <v>62.6812971453</v>
      </c>
      <c r="N460" s="277">
        <f>(N3545*10000)*TEA!$J$15*10^-6</f>
        <v>62.6812971453</v>
      </c>
      <c r="W460">
        <f t="shared" si="21"/>
        <v>1</v>
      </c>
      <c r="X460" s="251">
        <v>13201</v>
      </c>
      <c r="Y460" s="251">
        <v>258</v>
      </c>
      <c r="Z460" s="251">
        <f t="shared" si="23"/>
        <v>258</v>
      </c>
      <c r="AA460" s="226">
        <v>2534</v>
      </c>
    </row>
    <row r="461" spans="1:27" x14ac:dyDescent="0.25">
      <c r="A461" s="251">
        <v>13205</v>
      </c>
      <c r="B461" s="251" t="s">
        <v>840</v>
      </c>
      <c r="C461" s="251" t="s">
        <v>909</v>
      </c>
      <c r="D461" s="251">
        <v>-84.213202800000005</v>
      </c>
      <c r="E461" s="251">
        <v>31.21219</v>
      </c>
      <c r="F461">
        <v>3.43</v>
      </c>
      <c r="G461">
        <f t="shared" si="22"/>
        <v>3.43</v>
      </c>
      <c r="H461">
        <v>13.79</v>
      </c>
      <c r="M461" s="277">
        <f>(M3546*10000)*TEA!$I$15*10^-6</f>
        <v>62.8107203637</v>
      </c>
      <c r="N461" s="277">
        <f>(N3546*10000)*TEA!$J$15*10^-6</f>
        <v>62.8107203637</v>
      </c>
      <c r="W461">
        <f t="shared" si="21"/>
        <v>1</v>
      </c>
      <c r="X461" s="251">
        <v>13205</v>
      </c>
      <c r="Y461" s="251">
        <v>588</v>
      </c>
      <c r="Z461" s="251">
        <f t="shared" si="23"/>
        <v>588</v>
      </c>
      <c r="AA461" s="226">
        <v>2686</v>
      </c>
    </row>
    <row r="462" spans="1:27" x14ac:dyDescent="0.25">
      <c r="A462" s="251">
        <v>13207</v>
      </c>
      <c r="B462" s="251" t="s">
        <v>840</v>
      </c>
      <c r="C462" s="251" t="s">
        <v>570</v>
      </c>
      <c r="D462" s="251">
        <v>-83.933845599999998</v>
      </c>
      <c r="E462" s="251">
        <v>33.015500000000003</v>
      </c>
      <c r="F462">
        <v>0</v>
      </c>
      <c r="G462">
        <f t="shared" si="22"/>
        <v>0</v>
      </c>
      <c r="H462">
        <v>5.97</v>
      </c>
      <c r="M462" s="277">
        <f>(M3547*10000)*TEA!$I$15*10^-6</f>
        <v>57.070330787250001</v>
      </c>
      <c r="N462" s="277">
        <f>(N3547*10000)*TEA!$J$15*10^-6</f>
        <v>57.070330787250001</v>
      </c>
      <c r="W462">
        <f t="shared" si="21"/>
        <v>1</v>
      </c>
      <c r="X462" s="251">
        <v>13207</v>
      </c>
      <c r="Y462" s="251">
        <v>0</v>
      </c>
      <c r="Z462" s="251">
        <f t="shared" si="23"/>
        <v>0</v>
      </c>
      <c r="AA462" s="226">
        <v>35</v>
      </c>
    </row>
    <row r="463" spans="1:27" x14ac:dyDescent="0.25">
      <c r="A463" s="251">
        <v>13209</v>
      </c>
      <c r="B463" s="251" t="s">
        <v>840</v>
      </c>
      <c r="C463" s="251" t="s">
        <v>571</v>
      </c>
      <c r="D463" s="251">
        <v>-82.540790299999998</v>
      </c>
      <c r="E463" s="251">
        <v>32.171909999999997</v>
      </c>
      <c r="F463">
        <v>2.59</v>
      </c>
      <c r="G463">
        <f t="shared" si="22"/>
        <v>2.59</v>
      </c>
      <c r="H463">
        <v>0</v>
      </c>
      <c r="M463" s="277">
        <f>(M3548*10000)*TEA!$I$15*10^-6</f>
        <v>59.774935804650006</v>
      </c>
      <c r="N463" s="277">
        <f>(N3548*10000)*TEA!$J$15*10^-6</f>
        <v>59.774935804650006</v>
      </c>
      <c r="W463">
        <f t="shared" si="21"/>
        <v>1</v>
      </c>
      <c r="X463" s="251">
        <v>13209</v>
      </c>
      <c r="Y463" s="251">
        <v>492</v>
      </c>
      <c r="Z463" s="251">
        <f t="shared" si="23"/>
        <v>492</v>
      </c>
      <c r="AA463" s="226">
        <v>0</v>
      </c>
    </row>
    <row r="464" spans="1:27" x14ac:dyDescent="0.25">
      <c r="A464" s="251">
        <v>13211</v>
      </c>
      <c r="B464" s="251" t="s">
        <v>840</v>
      </c>
      <c r="C464" s="251" t="s">
        <v>572</v>
      </c>
      <c r="D464" s="251">
        <v>-83.4973928</v>
      </c>
      <c r="E464" s="251">
        <v>33.587220000000002</v>
      </c>
      <c r="F464">
        <v>2.64</v>
      </c>
      <c r="G464">
        <f t="shared" si="22"/>
        <v>2.64</v>
      </c>
      <c r="H464">
        <v>10.28</v>
      </c>
      <c r="M464" s="277">
        <f>(M3549*10000)*TEA!$I$15*10^-6</f>
        <v>54.971818026299992</v>
      </c>
      <c r="N464" s="277">
        <f>(N3549*10000)*TEA!$J$15*10^-6</f>
        <v>54.971818026299992</v>
      </c>
      <c r="W464">
        <f t="shared" si="21"/>
        <v>1</v>
      </c>
      <c r="X464" s="251">
        <v>13211</v>
      </c>
      <c r="Y464" s="251">
        <v>474</v>
      </c>
      <c r="Z464" s="251">
        <f t="shared" si="23"/>
        <v>474</v>
      </c>
      <c r="AA464" s="226">
        <v>130</v>
      </c>
    </row>
    <row r="465" spans="1:27" x14ac:dyDescent="0.25">
      <c r="A465" s="251">
        <v>13213</v>
      </c>
      <c r="B465" s="251" t="s">
        <v>840</v>
      </c>
      <c r="C465" s="251" t="s">
        <v>910</v>
      </c>
      <c r="D465" s="251">
        <v>-84.763189600000004</v>
      </c>
      <c r="E465" s="251">
        <v>34.780180000000001</v>
      </c>
      <c r="F465">
        <v>2.61</v>
      </c>
      <c r="G465">
        <f t="shared" si="22"/>
        <v>2.61</v>
      </c>
      <c r="H465">
        <v>0</v>
      </c>
      <c r="M465" s="277">
        <f>(M3550*10000)*TEA!$I$15*10^-6</f>
        <v>50.269204790100005</v>
      </c>
      <c r="N465" s="277">
        <f>(N3550*10000)*TEA!$J$15*10^-6</f>
        <v>50.269204790100005</v>
      </c>
      <c r="W465">
        <f t="shared" si="21"/>
        <v>1</v>
      </c>
      <c r="X465" s="251">
        <v>13213</v>
      </c>
      <c r="Y465" s="251">
        <v>539</v>
      </c>
      <c r="Z465" s="251">
        <f t="shared" si="23"/>
        <v>539</v>
      </c>
      <c r="AA465" s="226">
        <v>303</v>
      </c>
    </row>
    <row r="466" spans="1:27" x14ac:dyDescent="0.25">
      <c r="A466" s="251">
        <v>13215</v>
      </c>
      <c r="B466" s="251" t="s">
        <v>840</v>
      </c>
      <c r="C466" s="251" t="s">
        <v>911</v>
      </c>
      <c r="D466" s="251">
        <v>-84.877151999999995</v>
      </c>
      <c r="E466" s="251">
        <v>32.503700000000002</v>
      </c>
      <c r="F466">
        <v>0</v>
      </c>
      <c r="G466">
        <f t="shared" si="22"/>
        <v>0</v>
      </c>
      <c r="H466">
        <v>0</v>
      </c>
      <c r="M466" s="277">
        <f>(M3551*10000)*TEA!$I$15*10^-6</f>
        <v>58.245564470399998</v>
      </c>
      <c r="N466" s="277">
        <f>(N3551*10000)*TEA!$J$15*10^-6</f>
        <v>58.245564470399998</v>
      </c>
      <c r="W466">
        <f t="shared" si="21"/>
        <v>1</v>
      </c>
      <c r="X466" s="251">
        <v>13215</v>
      </c>
      <c r="Y466" s="251">
        <v>0</v>
      </c>
      <c r="Z466" s="251">
        <f t="shared" si="23"/>
        <v>0</v>
      </c>
      <c r="AA466" s="226">
        <v>0</v>
      </c>
    </row>
    <row r="467" spans="1:27" x14ac:dyDescent="0.25">
      <c r="A467" s="251">
        <v>13217</v>
      </c>
      <c r="B467" s="251" t="s">
        <v>840</v>
      </c>
      <c r="C467" s="251" t="s">
        <v>641</v>
      </c>
      <c r="D467" s="251">
        <v>-83.856456499999993</v>
      </c>
      <c r="E467" s="251">
        <v>33.555660000000003</v>
      </c>
      <c r="F467">
        <v>2.76</v>
      </c>
      <c r="G467">
        <f t="shared" si="22"/>
        <v>2.76</v>
      </c>
      <c r="H467">
        <v>9.5299999999999994</v>
      </c>
      <c r="M467" s="277">
        <f>(M3552*10000)*TEA!$I$15*10^-6</f>
        <v>54.955599455699989</v>
      </c>
      <c r="N467" s="277">
        <f>(N3552*10000)*TEA!$J$15*10^-6</f>
        <v>54.955599455699989</v>
      </c>
      <c r="W467">
        <f t="shared" si="21"/>
        <v>1</v>
      </c>
      <c r="X467" s="251">
        <v>13217</v>
      </c>
      <c r="Y467" s="251">
        <v>142</v>
      </c>
      <c r="Z467" s="251">
        <f t="shared" si="23"/>
        <v>142</v>
      </c>
      <c r="AA467" s="226">
        <v>98</v>
      </c>
    </row>
    <row r="468" spans="1:27" x14ac:dyDescent="0.25">
      <c r="A468" s="251">
        <v>13219</v>
      </c>
      <c r="B468" s="251" t="s">
        <v>840</v>
      </c>
      <c r="C468" s="251" t="s">
        <v>912</v>
      </c>
      <c r="D468" s="251">
        <v>-83.444363699999997</v>
      </c>
      <c r="E468" s="251">
        <v>33.830159999999999</v>
      </c>
      <c r="F468">
        <v>0</v>
      </c>
      <c r="G468">
        <f t="shared" si="22"/>
        <v>0</v>
      </c>
      <c r="H468">
        <v>0</v>
      </c>
      <c r="M468" s="277">
        <f>(M3553*10000)*TEA!$I$15*10^-6</f>
        <v>53.786664300149994</v>
      </c>
      <c r="N468" s="277">
        <f>(N3553*10000)*TEA!$J$15*10^-6</f>
        <v>53.786664300149994</v>
      </c>
      <c r="W468">
        <f t="shared" si="21"/>
        <v>1</v>
      </c>
      <c r="X468" s="251">
        <v>13219</v>
      </c>
      <c r="Y468" s="251">
        <v>0</v>
      </c>
      <c r="Z468" s="251">
        <f t="shared" si="23"/>
        <v>0</v>
      </c>
      <c r="AA468" s="226">
        <v>60</v>
      </c>
    </row>
    <row r="469" spans="1:27" x14ac:dyDescent="0.25">
      <c r="A469" s="251">
        <v>13221</v>
      </c>
      <c r="B469" s="251" t="s">
        <v>840</v>
      </c>
      <c r="C469" s="251" t="s">
        <v>913</v>
      </c>
      <c r="D469" s="251">
        <v>-83.091728700000004</v>
      </c>
      <c r="E469" s="251">
        <v>33.877290000000002</v>
      </c>
      <c r="F469">
        <v>2.36</v>
      </c>
      <c r="G469">
        <f t="shared" si="22"/>
        <v>2.36</v>
      </c>
      <c r="H469">
        <v>0</v>
      </c>
      <c r="M469" s="277">
        <f>(M3554*10000)*TEA!$I$15*10^-6</f>
        <v>53.892602856450004</v>
      </c>
      <c r="N469" s="277">
        <f>(N3554*10000)*TEA!$J$15*10^-6</f>
        <v>53.892602856450004</v>
      </c>
      <c r="W469">
        <f t="shared" si="21"/>
        <v>1</v>
      </c>
      <c r="X469" s="251">
        <v>13221</v>
      </c>
      <c r="Y469" s="251">
        <v>321</v>
      </c>
      <c r="Z469" s="251">
        <f t="shared" si="23"/>
        <v>321</v>
      </c>
      <c r="AA469" s="226">
        <v>0</v>
      </c>
    </row>
    <row r="470" spans="1:27" x14ac:dyDescent="0.25">
      <c r="A470" s="251">
        <v>13223</v>
      </c>
      <c r="B470" s="251" t="s">
        <v>840</v>
      </c>
      <c r="C470" s="251" t="s">
        <v>914</v>
      </c>
      <c r="D470" s="251">
        <v>-84.877675699999998</v>
      </c>
      <c r="E470" s="251">
        <v>33.91093</v>
      </c>
      <c r="F470">
        <v>0</v>
      </c>
      <c r="G470">
        <f t="shared" si="22"/>
        <v>0</v>
      </c>
      <c r="H470">
        <v>4.95</v>
      </c>
      <c r="M470" s="277">
        <f>(M3555*10000)*TEA!$I$15*10^-6</f>
        <v>53.582577466499991</v>
      </c>
      <c r="N470" s="277">
        <f>(N3555*10000)*TEA!$J$15*10^-6</f>
        <v>53.582577466499991</v>
      </c>
      <c r="W470">
        <f t="shared" si="21"/>
        <v>1</v>
      </c>
      <c r="X470" s="251">
        <v>13223</v>
      </c>
      <c r="Y470" s="251">
        <v>0</v>
      </c>
      <c r="Z470" s="251">
        <f t="shared" si="23"/>
        <v>0</v>
      </c>
      <c r="AA470" s="226">
        <v>6</v>
      </c>
    </row>
    <row r="471" spans="1:27" x14ac:dyDescent="0.25">
      <c r="A471" s="251">
        <v>13225</v>
      </c>
      <c r="B471" s="251" t="s">
        <v>840</v>
      </c>
      <c r="C471" s="251" t="s">
        <v>915</v>
      </c>
      <c r="D471" s="251">
        <v>-83.833660199999997</v>
      </c>
      <c r="E471" s="251">
        <v>32.574289999999998</v>
      </c>
      <c r="F471">
        <v>3.06</v>
      </c>
      <c r="G471">
        <f t="shared" si="22"/>
        <v>3.06</v>
      </c>
      <c r="H471">
        <v>0</v>
      </c>
      <c r="M471" s="277">
        <f>(M3556*10000)*TEA!$I$15*10^-6</f>
        <v>58.5218821797</v>
      </c>
      <c r="N471" s="277">
        <f>(N3556*10000)*TEA!$J$15*10^-6</f>
        <v>58.5218821797</v>
      </c>
      <c r="W471">
        <f t="shared" si="21"/>
        <v>1</v>
      </c>
      <c r="X471" s="251">
        <v>13225</v>
      </c>
      <c r="Y471" s="251">
        <v>571</v>
      </c>
      <c r="Z471" s="251">
        <f t="shared" si="23"/>
        <v>571</v>
      </c>
      <c r="AA471" s="226">
        <v>65</v>
      </c>
    </row>
    <row r="472" spans="1:27" x14ac:dyDescent="0.25">
      <c r="A472" s="251">
        <v>13227</v>
      </c>
      <c r="B472" s="251" t="s">
        <v>840</v>
      </c>
      <c r="C472" s="251" t="s">
        <v>574</v>
      </c>
      <c r="D472" s="251">
        <v>-84.478805100000002</v>
      </c>
      <c r="E472" s="251">
        <v>34.456890000000001</v>
      </c>
      <c r="F472">
        <v>0</v>
      </c>
      <c r="G472">
        <f t="shared" si="22"/>
        <v>0</v>
      </c>
      <c r="H472">
        <v>6.96</v>
      </c>
      <c r="M472" s="277">
        <f>(M3557*10000)*TEA!$I$15*10^-6</f>
        <v>50.785908385949995</v>
      </c>
      <c r="N472" s="277">
        <f>(N3557*10000)*TEA!$J$15*10^-6</f>
        <v>50.785908385949995</v>
      </c>
      <c r="W472">
        <f t="shared" si="21"/>
        <v>1</v>
      </c>
      <c r="X472" s="251">
        <v>13227</v>
      </c>
      <c r="Y472" s="251">
        <v>0</v>
      </c>
      <c r="Z472" s="251">
        <f t="shared" si="23"/>
        <v>0</v>
      </c>
      <c r="AA472" s="226">
        <v>6</v>
      </c>
    </row>
    <row r="473" spans="1:27" x14ac:dyDescent="0.25">
      <c r="A473" s="251">
        <v>13229</v>
      </c>
      <c r="B473" s="251" t="s">
        <v>840</v>
      </c>
      <c r="C473" s="251" t="s">
        <v>916</v>
      </c>
      <c r="D473" s="251">
        <v>-82.237952000000007</v>
      </c>
      <c r="E473" s="251">
        <v>31.353850000000001</v>
      </c>
      <c r="F473">
        <v>1.74</v>
      </c>
      <c r="G473">
        <f t="shared" si="22"/>
        <v>1.74</v>
      </c>
      <c r="H473">
        <v>10.32</v>
      </c>
      <c r="M473" s="277">
        <f>(M3558*10000)*TEA!$I$15*10^-6</f>
        <v>63.218101491900001</v>
      </c>
      <c r="N473" s="277">
        <f>(N3558*10000)*TEA!$J$15*10^-6</f>
        <v>63.218101491900001</v>
      </c>
      <c r="W473">
        <f t="shared" si="21"/>
        <v>1</v>
      </c>
      <c r="X473" s="251">
        <v>13229</v>
      </c>
      <c r="Y473" s="251">
        <v>637</v>
      </c>
      <c r="Z473" s="251">
        <f t="shared" si="23"/>
        <v>637</v>
      </c>
      <c r="AA473" s="226">
        <v>1854</v>
      </c>
    </row>
    <row r="474" spans="1:27" x14ac:dyDescent="0.25">
      <c r="A474" s="251">
        <v>13231</v>
      </c>
      <c r="B474" s="251" t="s">
        <v>840</v>
      </c>
      <c r="C474" s="251" t="s">
        <v>575</v>
      </c>
      <c r="D474" s="251">
        <v>-84.405194100000003</v>
      </c>
      <c r="E474" s="251">
        <v>33.079889999999999</v>
      </c>
      <c r="F474">
        <v>0</v>
      </c>
      <c r="G474">
        <f t="shared" si="22"/>
        <v>0</v>
      </c>
      <c r="H474">
        <v>0</v>
      </c>
      <c r="M474" s="277">
        <f>(M3559*10000)*TEA!$I$15*10^-6</f>
        <v>56.682994991850002</v>
      </c>
      <c r="N474" s="277">
        <f>(N3559*10000)*TEA!$J$15*10^-6</f>
        <v>56.682994991850002</v>
      </c>
      <c r="W474">
        <f t="shared" ref="W474:W537" si="24">IF(X474=A474,1,0)</f>
        <v>1</v>
      </c>
      <c r="X474" s="251">
        <v>13231</v>
      </c>
      <c r="Y474" s="251">
        <v>0</v>
      </c>
      <c r="Z474" s="251">
        <f t="shared" si="23"/>
        <v>0</v>
      </c>
      <c r="AA474" s="226">
        <v>0</v>
      </c>
    </row>
    <row r="475" spans="1:27" x14ac:dyDescent="0.25">
      <c r="A475" s="251">
        <v>13233</v>
      </c>
      <c r="B475" s="251" t="s">
        <v>840</v>
      </c>
      <c r="C475" s="251" t="s">
        <v>645</v>
      </c>
      <c r="D475" s="251">
        <v>-85.195455800000005</v>
      </c>
      <c r="E475" s="251">
        <v>33.996769999999998</v>
      </c>
      <c r="F475">
        <v>2.97</v>
      </c>
      <c r="G475">
        <f t="shared" si="22"/>
        <v>2.97</v>
      </c>
      <c r="H475">
        <v>7.14</v>
      </c>
      <c r="M475" s="277">
        <f>(M3560*10000)*TEA!$I$15*10^-6</f>
        <v>53.411723696700001</v>
      </c>
      <c r="N475" s="277">
        <f>(N3560*10000)*TEA!$J$15*10^-6</f>
        <v>53.411723696700001</v>
      </c>
      <c r="W475">
        <f t="shared" si="24"/>
        <v>1</v>
      </c>
      <c r="X475" s="251">
        <v>13233</v>
      </c>
      <c r="Y475" s="251">
        <v>264</v>
      </c>
      <c r="Z475" s="251">
        <f t="shared" si="23"/>
        <v>264</v>
      </c>
      <c r="AA475" s="226">
        <v>316</v>
      </c>
    </row>
    <row r="476" spans="1:27" x14ac:dyDescent="0.25">
      <c r="A476" s="251">
        <v>13235</v>
      </c>
      <c r="B476" s="251" t="s">
        <v>840</v>
      </c>
      <c r="C476" s="251" t="s">
        <v>648</v>
      </c>
      <c r="D476" s="251">
        <v>-83.5173621</v>
      </c>
      <c r="E476" s="251">
        <v>32.228000000000002</v>
      </c>
      <c r="F476">
        <v>2.0699999999999998</v>
      </c>
      <c r="G476">
        <f t="shared" si="22"/>
        <v>2.0699999999999998</v>
      </c>
      <c r="H476">
        <v>13.93</v>
      </c>
      <c r="M476" s="277">
        <f>(M3561*10000)*TEA!$I$15*10^-6</f>
        <v>59.714295295950002</v>
      </c>
      <c r="N476" s="277">
        <f>(N3561*10000)*TEA!$J$15*10^-6</f>
        <v>59.714295295950002</v>
      </c>
      <c r="W476">
        <f t="shared" si="24"/>
        <v>1</v>
      </c>
      <c r="X476" s="251">
        <v>13235</v>
      </c>
      <c r="Y476" s="251">
        <v>274</v>
      </c>
      <c r="Z476" s="251">
        <f t="shared" si="23"/>
        <v>274</v>
      </c>
      <c r="AA476" s="226">
        <v>276</v>
      </c>
    </row>
    <row r="477" spans="1:27" x14ac:dyDescent="0.25">
      <c r="A477" s="251">
        <v>13237</v>
      </c>
      <c r="B477" s="251" t="s">
        <v>840</v>
      </c>
      <c r="C477" s="251" t="s">
        <v>829</v>
      </c>
      <c r="D477" s="251">
        <v>-83.377544299999997</v>
      </c>
      <c r="E477" s="251">
        <v>33.321539999999999</v>
      </c>
      <c r="F477">
        <v>0</v>
      </c>
      <c r="G477">
        <f t="shared" si="22"/>
        <v>0</v>
      </c>
      <c r="H477">
        <v>0</v>
      </c>
      <c r="M477" s="277">
        <f>(M3562*10000)*TEA!$I$15*10^-6</f>
        <v>56.115771545249999</v>
      </c>
      <c r="N477" s="277">
        <f>(N3562*10000)*TEA!$J$15*10^-6</f>
        <v>56.115771545249999</v>
      </c>
      <c r="W477">
        <f t="shared" si="24"/>
        <v>1</v>
      </c>
      <c r="X477" s="251">
        <v>13237</v>
      </c>
      <c r="Y477" s="251">
        <v>0</v>
      </c>
      <c r="Z477" s="251">
        <f t="shared" si="23"/>
        <v>0</v>
      </c>
      <c r="AA477" s="226">
        <v>0</v>
      </c>
    </row>
    <row r="478" spans="1:27" x14ac:dyDescent="0.25">
      <c r="A478" s="251">
        <v>13239</v>
      </c>
      <c r="B478" s="251" t="s">
        <v>840</v>
      </c>
      <c r="C478" s="251" t="s">
        <v>917</v>
      </c>
      <c r="D478" s="251">
        <v>-85.028075400000006</v>
      </c>
      <c r="E478" s="251">
        <v>31.854710000000001</v>
      </c>
      <c r="F478">
        <v>0</v>
      </c>
      <c r="G478">
        <f t="shared" si="22"/>
        <v>0</v>
      </c>
      <c r="H478">
        <v>0</v>
      </c>
      <c r="M478" s="277">
        <f>(M3563*10000)*TEA!$I$15*10^-6</f>
        <v>60.175655675549997</v>
      </c>
      <c r="N478" s="277">
        <f>(N3563*10000)*TEA!$J$15*10^-6</f>
        <v>60.175655675549997</v>
      </c>
      <c r="W478">
        <f t="shared" si="24"/>
        <v>1</v>
      </c>
      <c r="X478" s="251">
        <v>13239</v>
      </c>
      <c r="Y478" s="251">
        <v>0</v>
      </c>
      <c r="Z478" s="251">
        <f t="shared" si="23"/>
        <v>0</v>
      </c>
      <c r="AA478" s="226">
        <v>0</v>
      </c>
    </row>
    <row r="479" spans="1:27" x14ac:dyDescent="0.25">
      <c r="A479" s="251">
        <v>13241</v>
      </c>
      <c r="B479" s="251" t="s">
        <v>840</v>
      </c>
      <c r="C479" s="251" t="s">
        <v>918</v>
      </c>
      <c r="D479" s="251">
        <v>-83.414379699999998</v>
      </c>
      <c r="E479" s="251">
        <v>34.87885</v>
      </c>
      <c r="F479">
        <v>0</v>
      </c>
      <c r="G479">
        <f t="shared" si="22"/>
        <v>0</v>
      </c>
      <c r="H479">
        <v>6.73</v>
      </c>
      <c r="M479" s="277">
        <f>(M3564*10000)*TEA!$I$15*10^-6</f>
        <v>46.568438403750001</v>
      </c>
      <c r="N479" s="277">
        <f>(N3564*10000)*TEA!$J$15*10^-6</f>
        <v>46.568438403750001</v>
      </c>
      <c r="W479">
        <f t="shared" si="24"/>
        <v>1</v>
      </c>
      <c r="X479" s="251">
        <v>13241</v>
      </c>
      <c r="Y479" s="251">
        <v>0</v>
      </c>
      <c r="Z479" s="251">
        <f t="shared" si="23"/>
        <v>0</v>
      </c>
      <c r="AA479" s="226">
        <v>23</v>
      </c>
    </row>
    <row r="480" spans="1:27" x14ac:dyDescent="0.25">
      <c r="A480" s="251">
        <v>13243</v>
      </c>
      <c r="B480" s="251" t="s">
        <v>840</v>
      </c>
      <c r="C480" s="251" t="s">
        <v>576</v>
      </c>
      <c r="D480" s="251">
        <v>-84.760423799999998</v>
      </c>
      <c r="E480" s="251">
        <v>31.75271</v>
      </c>
      <c r="F480">
        <v>3.08</v>
      </c>
      <c r="G480">
        <f t="shared" si="22"/>
        <v>3.08</v>
      </c>
      <c r="H480">
        <v>13.41</v>
      </c>
      <c r="M480" s="277">
        <f>(M3565*10000)*TEA!$I$15*10^-6</f>
        <v>60.773314252949987</v>
      </c>
      <c r="N480" s="277">
        <f>(N3565*10000)*TEA!$J$15*10^-6</f>
        <v>60.773314252949987</v>
      </c>
      <c r="W480">
        <f t="shared" si="24"/>
        <v>1</v>
      </c>
      <c r="X480" s="251">
        <v>13243</v>
      </c>
      <c r="Y480" s="251">
        <v>2056</v>
      </c>
      <c r="Z480" s="251">
        <f t="shared" si="23"/>
        <v>2056</v>
      </c>
      <c r="AA480" s="226">
        <v>3749</v>
      </c>
    </row>
    <row r="481" spans="1:27" x14ac:dyDescent="0.25">
      <c r="A481" s="251">
        <v>13245</v>
      </c>
      <c r="B481" s="251" t="s">
        <v>840</v>
      </c>
      <c r="C481" s="251" t="s">
        <v>919</v>
      </c>
      <c r="D481" s="251">
        <v>-82.083290399999996</v>
      </c>
      <c r="E481" s="251">
        <v>33.360010000000003</v>
      </c>
      <c r="F481">
        <v>0</v>
      </c>
      <c r="G481">
        <f t="shared" si="22"/>
        <v>0</v>
      </c>
      <c r="H481">
        <v>0</v>
      </c>
      <c r="M481" s="277">
        <f>(M3566*10000)*TEA!$I$15*10^-6</f>
        <v>56.616313860899993</v>
      </c>
      <c r="N481" s="277">
        <f>(N3566*10000)*TEA!$J$15*10^-6</f>
        <v>56.616313860899993</v>
      </c>
      <c r="W481">
        <f t="shared" si="24"/>
        <v>1</v>
      </c>
      <c r="X481" s="251">
        <v>13245</v>
      </c>
      <c r="Y481" s="251">
        <v>0</v>
      </c>
      <c r="Z481" s="251">
        <f t="shared" si="23"/>
        <v>0</v>
      </c>
      <c r="AA481" s="226">
        <v>0</v>
      </c>
    </row>
    <row r="482" spans="1:27" x14ac:dyDescent="0.25">
      <c r="A482" s="251">
        <v>13247</v>
      </c>
      <c r="B482" s="251" t="s">
        <v>840</v>
      </c>
      <c r="C482" s="251" t="s">
        <v>920</v>
      </c>
      <c r="D482" s="251">
        <v>-84.034896900000007</v>
      </c>
      <c r="E482" s="251">
        <v>33.649729999999998</v>
      </c>
      <c r="F482">
        <v>0</v>
      </c>
      <c r="G482">
        <f t="shared" si="22"/>
        <v>0</v>
      </c>
      <c r="H482">
        <v>2.65</v>
      </c>
      <c r="M482" s="277">
        <f>(M3567*10000)*TEA!$I$15*10^-6</f>
        <v>54.4727802078</v>
      </c>
      <c r="N482" s="277">
        <f>(N3567*10000)*TEA!$J$15*10^-6</f>
        <v>54.4727802078</v>
      </c>
      <c r="W482">
        <f t="shared" si="24"/>
        <v>1</v>
      </c>
      <c r="X482" s="251">
        <v>13247</v>
      </c>
      <c r="Y482" s="251">
        <v>0</v>
      </c>
      <c r="Z482" s="251">
        <f t="shared" si="23"/>
        <v>0</v>
      </c>
      <c r="AA482" s="226">
        <v>6</v>
      </c>
    </row>
    <row r="483" spans="1:27" x14ac:dyDescent="0.25">
      <c r="A483" s="251">
        <v>13249</v>
      </c>
      <c r="B483" s="251" t="s">
        <v>840</v>
      </c>
      <c r="C483" s="251" t="s">
        <v>921</v>
      </c>
      <c r="D483" s="251">
        <v>-84.339140999999998</v>
      </c>
      <c r="E483" s="251">
        <v>32.254620000000003</v>
      </c>
      <c r="F483">
        <v>2.31</v>
      </c>
      <c r="G483">
        <f t="shared" si="22"/>
        <v>2.31</v>
      </c>
      <c r="H483">
        <v>7.59</v>
      </c>
      <c r="M483" s="277">
        <f>(M3568*10000)*TEA!$I$15*10^-6</f>
        <v>59.397786301499998</v>
      </c>
      <c r="N483" s="277">
        <f>(N3568*10000)*TEA!$J$15*10^-6</f>
        <v>59.397786301499998</v>
      </c>
      <c r="W483">
        <f t="shared" si="24"/>
        <v>1</v>
      </c>
      <c r="X483" s="251">
        <v>13249</v>
      </c>
      <c r="Y483" s="251">
        <v>127</v>
      </c>
      <c r="Z483" s="251">
        <f t="shared" si="23"/>
        <v>127</v>
      </c>
      <c r="AA483" s="226">
        <v>77</v>
      </c>
    </row>
    <row r="484" spans="1:27" x14ac:dyDescent="0.25">
      <c r="A484" s="251">
        <v>13251</v>
      </c>
      <c r="B484" s="251" t="s">
        <v>840</v>
      </c>
      <c r="C484" s="251" t="s">
        <v>922</v>
      </c>
      <c r="D484" s="251">
        <v>-81.617148700000001</v>
      </c>
      <c r="E484" s="251">
        <v>32.756909999999998</v>
      </c>
      <c r="F484">
        <v>2.21</v>
      </c>
      <c r="G484">
        <f t="shared" si="22"/>
        <v>2.21</v>
      </c>
      <c r="H484">
        <v>11.89</v>
      </c>
      <c r="M484" s="277">
        <f>(M3569*10000)*TEA!$I$15*10^-6</f>
        <v>57.930484418100001</v>
      </c>
      <c r="N484" s="277">
        <f>(N3569*10000)*TEA!$J$15*10^-6</f>
        <v>57.930484418100001</v>
      </c>
      <c r="W484">
        <f t="shared" si="24"/>
        <v>1</v>
      </c>
      <c r="X484" s="251">
        <v>13251</v>
      </c>
      <c r="Y484" s="251">
        <v>865</v>
      </c>
      <c r="Z484" s="251">
        <f t="shared" si="23"/>
        <v>865</v>
      </c>
      <c r="AA484" s="226">
        <v>4181</v>
      </c>
    </row>
    <row r="485" spans="1:27" x14ac:dyDescent="0.25">
      <c r="A485" s="251">
        <v>13253</v>
      </c>
      <c r="B485" s="251" t="s">
        <v>840</v>
      </c>
      <c r="C485" s="251" t="s">
        <v>834</v>
      </c>
      <c r="D485" s="251">
        <v>-84.880193899999995</v>
      </c>
      <c r="E485" s="251">
        <v>30.93366</v>
      </c>
      <c r="F485">
        <v>3.03</v>
      </c>
      <c r="G485">
        <f t="shared" si="22"/>
        <v>3.03</v>
      </c>
      <c r="H485">
        <v>13.24</v>
      </c>
      <c r="M485" s="277">
        <f>(M3570*10000)*TEA!$I$15*10^-6</f>
        <v>63.285854255549999</v>
      </c>
      <c r="N485" s="277">
        <f>(N3570*10000)*TEA!$J$15*10^-6</f>
        <v>63.285854255549999</v>
      </c>
      <c r="W485">
        <f t="shared" si="24"/>
        <v>1</v>
      </c>
      <c r="X485" s="251">
        <v>13253</v>
      </c>
      <c r="Y485" s="251">
        <v>1934</v>
      </c>
      <c r="Z485" s="251">
        <f t="shared" si="23"/>
        <v>1934</v>
      </c>
      <c r="AA485" s="226">
        <v>4653</v>
      </c>
    </row>
    <row r="486" spans="1:27" x14ac:dyDescent="0.25">
      <c r="A486" s="251">
        <v>13255</v>
      </c>
      <c r="B486" s="251" t="s">
        <v>840</v>
      </c>
      <c r="C486" s="251" t="s">
        <v>923</v>
      </c>
      <c r="D486" s="251">
        <v>-84.296456500000005</v>
      </c>
      <c r="E486" s="251">
        <v>33.253869999999999</v>
      </c>
      <c r="F486">
        <v>3.2</v>
      </c>
      <c r="G486">
        <f t="shared" si="22"/>
        <v>3.2</v>
      </c>
      <c r="H486">
        <v>0</v>
      </c>
      <c r="M486" s="277">
        <f>(M3571*10000)*TEA!$I$15*10^-6</f>
        <v>56.164789461149994</v>
      </c>
      <c r="N486" s="277">
        <f>(N3571*10000)*TEA!$J$15*10^-6</f>
        <v>56.164789461149994</v>
      </c>
      <c r="W486">
        <f t="shared" si="24"/>
        <v>1</v>
      </c>
      <c r="X486" s="251">
        <v>13255</v>
      </c>
      <c r="Y486" s="251">
        <v>208</v>
      </c>
      <c r="Z486" s="251">
        <f t="shared" si="23"/>
        <v>208</v>
      </c>
      <c r="AA486" s="226">
        <v>0</v>
      </c>
    </row>
    <row r="487" spans="1:27" x14ac:dyDescent="0.25">
      <c r="A487" s="251">
        <v>13257</v>
      </c>
      <c r="B487" s="251" t="s">
        <v>840</v>
      </c>
      <c r="C487" s="251" t="s">
        <v>924</v>
      </c>
      <c r="D487" s="251">
        <v>-83.294122999999999</v>
      </c>
      <c r="E487" s="251">
        <v>34.554400000000001</v>
      </c>
      <c r="F487">
        <v>0</v>
      </c>
      <c r="G487">
        <f t="shared" si="22"/>
        <v>0</v>
      </c>
      <c r="H487">
        <v>8.8800000000000008</v>
      </c>
      <c r="M487" s="277">
        <f>(M3572*10000)*TEA!$I$15*10^-6</f>
        <v>49.191929117099995</v>
      </c>
      <c r="N487" s="277">
        <f>(N3572*10000)*TEA!$J$15*10^-6</f>
        <v>49.191929117099995</v>
      </c>
      <c r="W487">
        <f t="shared" si="24"/>
        <v>1</v>
      </c>
      <c r="X487" s="251">
        <v>13257</v>
      </c>
      <c r="Y487" s="251">
        <v>0</v>
      </c>
      <c r="Z487" s="251">
        <f t="shared" si="23"/>
        <v>0</v>
      </c>
      <c r="AA487" s="226">
        <v>63</v>
      </c>
    </row>
    <row r="488" spans="1:27" x14ac:dyDescent="0.25">
      <c r="A488" s="251">
        <v>13259</v>
      </c>
      <c r="B488" s="251" t="s">
        <v>840</v>
      </c>
      <c r="C488" s="251" t="s">
        <v>925</v>
      </c>
      <c r="D488" s="251">
        <v>-84.850703199999998</v>
      </c>
      <c r="E488" s="251">
        <v>32.070599999999999</v>
      </c>
      <c r="F488">
        <v>0</v>
      </c>
      <c r="G488">
        <f t="shared" si="22"/>
        <v>0</v>
      </c>
      <c r="H488">
        <v>0</v>
      </c>
      <c r="M488" s="277">
        <f>(M3573*10000)*TEA!$I$15*10^-6</f>
        <v>59.625751800149999</v>
      </c>
      <c r="N488" s="277">
        <f>(N3573*10000)*TEA!$J$15*10^-6</f>
        <v>59.625751800149999</v>
      </c>
      <c r="W488">
        <f t="shared" si="24"/>
        <v>1</v>
      </c>
      <c r="X488" s="251">
        <v>13259</v>
      </c>
      <c r="Y488" s="251">
        <v>0</v>
      </c>
      <c r="Z488" s="251">
        <f t="shared" si="23"/>
        <v>0</v>
      </c>
      <c r="AA488" s="226">
        <v>0</v>
      </c>
    </row>
    <row r="489" spans="1:27" x14ac:dyDescent="0.25">
      <c r="A489" s="251">
        <v>13261</v>
      </c>
      <c r="B489" s="251" t="s">
        <v>840</v>
      </c>
      <c r="C489" s="251" t="s">
        <v>580</v>
      </c>
      <c r="D489" s="251">
        <v>-84.226081300000004</v>
      </c>
      <c r="E489" s="251">
        <v>32.039319999999996</v>
      </c>
      <c r="F489">
        <v>2.89</v>
      </c>
      <c r="G489">
        <f t="shared" si="22"/>
        <v>2.89</v>
      </c>
      <c r="H489">
        <v>11.71</v>
      </c>
      <c r="M489" s="277">
        <f>(M3574*10000)*TEA!$I$15*10^-6</f>
        <v>60.135823736550002</v>
      </c>
      <c r="N489" s="277">
        <f>(N3574*10000)*TEA!$J$15*10^-6</f>
        <v>60.135823736550002</v>
      </c>
      <c r="W489">
        <f t="shared" si="24"/>
        <v>1</v>
      </c>
      <c r="X489" s="251">
        <v>13261</v>
      </c>
      <c r="Y489" s="251">
        <v>1173</v>
      </c>
      <c r="Z489" s="251">
        <f t="shared" si="23"/>
        <v>1173</v>
      </c>
      <c r="AA489" s="226">
        <v>3337</v>
      </c>
    </row>
    <row r="490" spans="1:27" x14ac:dyDescent="0.25">
      <c r="A490" s="251">
        <v>13263</v>
      </c>
      <c r="B490" s="251" t="s">
        <v>840</v>
      </c>
      <c r="C490" s="251" t="s">
        <v>926</v>
      </c>
      <c r="D490" s="251">
        <v>-84.541236999999995</v>
      </c>
      <c r="E490" s="251">
        <v>32.69753</v>
      </c>
      <c r="F490">
        <v>0</v>
      </c>
      <c r="G490">
        <f t="shared" si="22"/>
        <v>0</v>
      </c>
      <c r="H490">
        <v>0</v>
      </c>
      <c r="M490" s="277">
        <f>(M3575*10000)*TEA!$I$15*10^-6</f>
        <v>57.8538169857</v>
      </c>
      <c r="N490" s="277">
        <f>(N3575*10000)*TEA!$J$15*10^-6</f>
        <v>57.8538169857</v>
      </c>
      <c r="W490">
        <f t="shared" si="24"/>
        <v>1</v>
      </c>
      <c r="X490" s="251">
        <v>13263</v>
      </c>
      <c r="Y490" s="251">
        <v>0</v>
      </c>
      <c r="Z490" s="251">
        <f t="shared" si="23"/>
        <v>0</v>
      </c>
      <c r="AA490" s="226">
        <v>0</v>
      </c>
    </row>
    <row r="491" spans="1:27" x14ac:dyDescent="0.25">
      <c r="A491" s="251">
        <v>13265</v>
      </c>
      <c r="B491" s="251" t="s">
        <v>840</v>
      </c>
      <c r="C491" s="251" t="s">
        <v>927</v>
      </c>
      <c r="D491" s="251">
        <v>-82.886680799999993</v>
      </c>
      <c r="E491" s="251">
        <v>33.562890000000003</v>
      </c>
      <c r="F491">
        <v>0</v>
      </c>
      <c r="G491">
        <f t="shared" si="22"/>
        <v>0</v>
      </c>
      <c r="H491">
        <v>0</v>
      </c>
      <c r="M491" s="277">
        <f>(M3576*10000)*TEA!$I$15*10^-6</f>
        <v>55.544434096050004</v>
      </c>
      <c r="N491" s="277">
        <f>(N3576*10000)*TEA!$J$15*10^-6</f>
        <v>55.544434096050004</v>
      </c>
      <c r="W491">
        <f t="shared" si="24"/>
        <v>1</v>
      </c>
      <c r="X491" s="251">
        <v>13265</v>
      </c>
      <c r="Y491" s="251">
        <v>0</v>
      </c>
      <c r="Z491" s="251">
        <f t="shared" si="23"/>
        <v>0</v>
      </c>
      <c r="AA491" s="226">
        <v>0</v>
      </c>
    </row>
    <row r="492" spans="1:27" x14ac:dyDescent="0.25">
      <c r="A492" s="251">
        <v>13267</v>
      </c>
      <c r="B492" s="251" t="s">
        <v>840</v>
      </c>
      <c r="C492" s="251" t="s">
        <v>928</v>
      </c>
      <c r="D492" s="251">
        <v>-82.070564099999999</v>
      </c>
      <c r="E492" s="251">
        <v>32.04551</v>
      </c>
      <c r="F492">
        <v>2.4</v>
      </c>
      <c r="G492">
        <f t="shared" si="22"/>
        <v>2.4</v>
      </c>
      <c r="H492">
        <v>12.05</v>
      </c>
      <c r="M492" s="277">
        <f>(M3577*10000)*TEA!$I$15*10^-6</f>
        <v>60.368946816600001</v>
      </c>
      <c r="N492" s="277">
        <f>(N3577*10000)*TEA!$J$15*10^-6</f>
        <v>60.368946816600001</v>
      </c>
      <c r="W492">
        <f t="shared" si="24"/>
        <v>1</v>
      </c>
      <c r="X492" s="251">
        <v>13267</v>
      </c>
      <c r="Y492" s="251">
        <v>1479</v>
      </c>
      <c r="Z492" s="251">
        <f t="shared" si="23"/>
        <v>1479</v>
      </c>
      <c r="AA492" s="226">
        <v>741</v>
      </c>
    </row>
    <row r="493" spans="1:27" x14ac:dyDescent="0.25">
      <c r="A493" s="251">
        <v>13269</v>
      </c>
      <c r="B493" s="251" t="s">
        <v>840</v>
      </c>
      <c r="C493" s="251" t="s">
        <v>836</v>
      </c>
      <c r="D493" s="251">
        <v>-84.248693299999999</v>
      </c>
      <c r="E493" s="251">
        <v>32.551180000000002</v>
      </c>
      <c r="F493">
        <v>2.33</v>
      </c>
      <c r="G493">
        <f t="shared" si="22"/>
        <v>2.33</v>
      </c>
      <c r="H493">
        <v>10.54</v>
      </c>
      <c r="M493" s="277">
        <f>(M3578*10000)*TEA!$I$15*10^-6</f>
        <v>58.457362118849993</v>
      </c>
      <c r="N493" s="277">
        <f>(N3578*10000)*TEA!$J$15*10^-6</f>
        <v>58.457362118849993</v>
      </c>
      <c r="W493">
        <f t="shared" si="24"/>
        <v>1</v>
      </c>
      <c r="X493" s="251">
        <v>13269</v>
      </c>
      <c r="Y493" s="251">
        <v>1225</v>
      </c>
      <c r="Z493" s="251">
        <f t="shared" si="23"/>
        <v>1225</v>
      </c>
      <c r="AA493" s="226">
        <v>156</v>
      </c>
    </row>
    <row r="494" spans="1:27" x14ac:dyDescent="0.25">
      <c r="A494" s="251">
        <v>13271</v>
      </c>
      <c r="B494" s="251" t="s">
        <v>840</v>
      </c>
      <c r="C494" s="251" t="s">
        <v>929</v>
      </c>
      <c r="D494" s="251">
        <v>-82.963843699999998</v>
      </c>
      <c r="E494" s="251">
        <v>31.921410000000002</v>
      </c>
      <c r="F494">
        <v>0</v>
      </c>
      <c r="G494">
        <f t="shared" si="22"/>
        <v>0</v>
      </c>
      <c r="H494">
        <v>10.37</v>
      </c>
      <c r="M494" s="277">
        <f>(M3579*10000)*TEA!$I$15*10^-6</f>
        <v>60.787153629450003</v>
      </c>
      <c r="N494" s="277">
        <f>(N3579*10000)*TEA!$J$15*10^-6</f>
        <v>60.787153629450003</v>
      </c>
      <c r="W494">
        <f t="shared" si="24"/>
        <v>1</v>
      </c>
      <c r="X494" s="251">
        <v>13271</v>
      </c>
      <c r="Y494" s="251">
        <v>0</v>
      </c>
      <c r="Z494" s="251">
        <f t="shared" si="23"/>
        <v>0</v>
      </c>
      <c r="AA494" s="226">
        <v>259</v>
      </c>
    </row>
    <row r="495" spans="1:27" x14ac:dyDescent="0.25">
      <c r="A495" s="251">
        <v>13273</v>
      </c>
      <c r="B495" s="251" t="s">
        <v>840</v>
      </c>
      <c r="C495" s="251" t="s">
        <v>930</v>
      </c>
      <c r="D495" s="251">
        <v>-84.451694599999996</v>
      </c>
      <c r="E495" s="251">
        <v>31.769909999999999</v>
      </c>
      <c r="F495">
        <v>2.25</v>
      </c>
      <c r="G495">
        <f t="shared" si="22"/>
        <v>2.25</v>
      </c>
      <c r="H495">
        <v>11.65</v>
      </c>
      <c r="M495" s="277">
        <f>(M3580*10000)*TEA!$I$15*10^-6</f>
        <v>60.874357239450006</v>
      </c>
      <c r="N495" s="277">
        <f>(N3580*10000)*TEA!$J$15*10^-6</f>
        <v>60.874357239450006</v>
      </c>
      <c r="W495">
        <f t="shared" si="24"/>
        <v>1</v>
      </c>
      <c r="X495" s="251">
        <v>13273</v>
      </c>
      <c r="Y495" s="251">
        <v>776</v>
      </c>
      <c r="Z495" s="251">
        <f t="shared" si="23"/>
        <v>776</v>
      </c>
      <c r="AA495" s="226">
        <v>4965</v>
      </c>
    </row>
    <row r="496" spans="1:27" x14ac:dyDescent="0.25">
      <c r="A496" s="251">
        <v>13275</v>
      </c>
      <c r="B496" s="251" t="s">
        <v>840</v>
      </c>
      <c r="C496" s="251" t="s">
        <v>931</v>
      </c>
      <c r="D496" s="251">
        <v>-83.936413999999999</v>
      </c>
      <c r="E496" s="251">
        <v>30.858789999999999</v>
      </c>
      <c r="F496">
        <v>2.77</v>
      </c>
      <c r="G496">
        <f t="shared" si="22"/>
        <v>2.77</v>
      </c>
      <c r="H496">
        <v>9.26</v>
      </c>
      <c r="M496" s="277">
        <f>(M3581*10000)*TEA!$I$15*10^-6</f>
        <v>64.141287571349991</v>
      </c>
      <c r="N496" s="277">
        <f>(N3581*10000)*TEA!$J$15*10^-6</f>
        <v>64.141287571349991</v>
      </c>
      <c r="W496">
        <f t="shared" si="24"/>
        <v>1</v>
      </c>
      <c r="X496" s="251">
        <v>13275</v>
      </c>
      <c r="Y496" s="251">
        <v>998</v>
      </c>
      <c r="Z496" s="251">
        <f t="shared" si="23"/>
        <v>998</v>
      </c>
      <c r="AA496" s="226">
        <v>1355</v>
      </c>
    </row>
    <row r="497" spans="1:27" x14ac:dyDescent="0.25">
      <c r="A497" s="251">
        <v>13277</v>
      </c>
      <c r="B497" s="251" t="s">
        <v>840</v>
      </c>
      <c r="C497" s="251" t="s">
        <v>932</v>
      </c>
      <c r="D497" s="251">
        <v>-83.549971400000004</v>
      </c>
      <c r="E497" s="251">
        <v>31.451560000000001</v>
      </c>
      <c r="F497">
        <v>2.13</v>
      </c>
      <c r="G497">
        <f t="shared" si="22"/>
        <v>2.13</v>
      </c>
      <c r="H497">
        <v>13.45</v>
      </c>
      <c r="M497" s="277">
        <f>(M3582*10000)*TEA!$I$15*10^-6</f>
        <v>62.377760681549994</v>
      </c>
      <c r="N497" s="277">
        <f>(N3582*10000)*TEA!$J$15*10^-6</f>
        <v>62.377760681549994</v>
      </c>
      <c r="W497">
        <f t="shared" si="24"/>
        <v>1</v>
      </c>
      <c r="X497" s="251">
        <v>13277</v>
      </c>
      <c r="Y497" s="251">
        <v>83</v>
      </c>
      <c r="Z497" s="251">
        <f t="shared" si="23"/>
        <v>83</v>
      </c>
      <c r="AA497" s="226">
        <v>844</v>
      </c>
    </row>
    <row r="498" spans="1:27" x14ac:dyDescent="0.25">
      <c r="A498" s="251">
        <v>13279</v>
      </c>
      <c r="B498" s="251" t="s">
        <v>840</v>
      </c>
      <c r="C498" s="251" t="s">
        <v>933</v>
      </c>
      <c r="D498" s="251">
        <v>-82.347680100000005</v>
      </c>
      <c r="E498" s="251">
        <v>32.104509999999998</v>
      </c>
      <c r="F498">
        <v>2.83</v>
      </c>
      <c r="G498">
        <f t="shared" si="22"/>
        <v>2.83</v>
      </c>
      <c r="H498">
        <v>13.13</v>
      </c>
      <c r="M498" s="277">
        <f>(M3583*10000)*TEA!$I$15*10^-6</f>
        <v>60.041645907300001</v>
      </c>
      <c r="N498" s="277">
        <f>(N3583*10000)*TEA!$J$15*10^-6</f>
        <v>60.041645907300001</v>
      </c>
      <c r="W498">
        <f t="shared" si="24"/>
        <v>1</v>
      </c>
      <c r="X498" s="251">
        <v>13279</v>
      </c>
      <c r="Y498" s="251">
        <v>1296</v>
      </c>
      <c r="Z498" s="251">
        <f t="shared" si="23"/>
        <v>1296</v>
      </c>
      <c r="AA498" s="226">
        <v>1694</v>
      </c>
    </row>
    <row r="499" spans="1:27" x14ac:dyDescent="0.25">
      <c r="A499" s="251">
        <v>13281</v>
      </c>
      <c r="B499" s="251" t="s">
        <v>840</v>
      </c>
      <c r="C499" s="251" t="s">
        <v>934</v>
      </c>
      <c r="D499" s="251">
        <v>-83.749881000000002</v>
      </c>
      <c r="E499" s="251">
        <v>34.907609999999998</v>
      </c>
      <c r="F499">
        <v>0</v>
      </c>
      <c r="G499">
        <f t="shared" si="22"/>
        <v>0</v>
      </c>
      <c r="H499">
        <v>0</v>
      </c>
      <c r="M499" s="277">
        <f>(M3584*10000)*TEA!$I$15*10^-6</f>
        <v>46.253202215400002</v>
      </c>
      <c r="N499" s="277">
        <f>(N3584*10000)*TEA!$J$15*10^-6</f>
        <v>46.253202215400002</v>
      </c>
      <c r="W499">
        <f t="shared" si="24"/>
        <v>1</v>
      </c>
      <c r="X499" s="251">
        <v>13281</v>
      </c>
      <c r="Y499" s="251">
        <v>0</v>
      </c>
      <c r="Z499" s="251">
        <f t="shared" si="23"/>
        <v>0</v>
      </c>
      <c r="AA499" s="226">
        <v>0</v>
      </c>
    </row>
    <row r="500" spans="1:27" x14ac:dyDescent="0.25">
      <c r="A500" s="251">
        <v>13283</v>
      </c>
      <c r="B500" s="251" t="s">
        <v>840</v>
      </c>
      <c r="C500" s="251" t="s">
        <v>935</v>
      </c>
      <c r="D500" s="251">
        <v>-82.571631100000005</v>
      </c>
      <c r="E500" s="251">
        <v>32.397599999999997</v>
      </c>
      <c r="F500">
        <v>1.77</v>
      </c>
      <c r="G500">
        <f t="shared" si="22"/>
        <v>1.77</v>
      </c>
      <c r="H500">
        <v>12.16</v>
      </c>
      <c r="M500" s="277">
        <f>(M3585*10000)*TEA!$I$15*10^-6</f>
        <v>58.950738896850005</v>
      </c>
      <c r="N500" s="277">
        <f>(N3585*10000)*TEA!$J$15*10^-6</f>
        <v>58.950738896850005</v>
      </c>
      <c r="W500">
        <f t="shared" si="24"/>
        <v>1</v>
      </c>
      <c r="X500" s="251">
        <v>13283</v>
      </c>
      <c r="Y500" s="251">
        <v>353</v>
      </c>
      <c r="Z500" s="251">
        <f t="shared" si="23"/>
        <v>353</v>
      </c>
      <c r="AA500" s="226">
        <v>286</v>
      </c>
    </row>
    <row r="501" spans="1:27" x14ac:dyDescent="0.25">
      <c r="A501" s="251">
        <v>13285</v>
      </c>
      <c r="B501" s="251" t="s">
        <v>840</v>
      </c>
      <c r="C501" s="251" t="s">
        <v>936</v>
      </c>
      <c r="D501" s="251">
        <v>-85.034502799999999</v>
      </c>
      <c r="E501" s="251">
        <v>33.02413</v>
      </c>
      <c r="F501">
        <v>0</v>
      </c>
      <c r="G501">
        <f t="shared" si="22"/>
        <v>0</v>
      </c>
      <c r="H501">
        <v>0</v>
      </c>
      <c r="M501" s="277">
        <f>(M3586*10000)*TEA!$I$15*10^-6</f>
        <v>56.586924542699997</v>
      </c>
      <c r="N501" s="277">
        <f>(N3586*10000)*TEA!$J$15*10^-6</f>
        <v>56.586924542699997</v>
      </c>
      <c r="W501">
        <f t="shared" si="24"/>
        <v>1</v>
      </c>
      <c r="X501" s="251">
        <v>13285</v>
      </c>
      <c r="Y501" s="251">
        <v>0</v>
      </c>
      <c r="Z501" s="251">
        <f t="shared" si="23"/>
        <v>0</v>
      </c>
      <c r="AA501" s="226">
        <v>0</v>
      </c>
    </row>
    <row r="502" spans="1:27" x14ac:dyDescent="0.25">
      <c r="A502" s="251">
        <v>13287</v>
      </c>
      <c r="B502" s="251" t="s">
        <v>840</v>
      </c>
      <c r="C502" s="251" t="s">
        <v>937</v>
      </c>
      <c r="D502" s="251">
        <v>-83.656501800000001</v>
      </c>
      <c r="E502" s="251">
        <v>31.715879999999999</v>
      </c>
      <c r="F502">
        <v>0</v>
      </c>
      <c r="G502">
        <f t="shared" si="22"/>
        <v>0</v>
      </c>
      <c r="H502">
        <v>11.94</v>
      </c>
      <c r="M502" s="277">
        <f>(M3587*10000)*TEA!$I$15*10^-6</f>
        <v>61.428121811099999</v>
      </c>
      <c r="N502" s="277">
        <f>(N3587*10000)*TEA!$J$15*10^-6</f>
        <v>61.428121811099999</v>
      </c>
      <c r="W502">
        <f t="shared" si="24"/>
        <v>1</v>
      </c>
      <c r="X502" s="251">
        <v>13287</v>
      </c>
      <c r="Y502" s="251">
        <v>0</v>
      </c>
      <c r="Z502" s="251">
        <f t="shared" si="23"/>
        <v>0</v>
      </c>
      <c r="AA502" s="226">
        <v>1158</v>
      </c>
    </row>
    <row r="503" spans="1:27" x14ac:dyDescent="0.25">
      <c r="A503" s="251">
        <v>13289</v>
      </c>
      <c r="B503" s="251" t="s">
        <v>840</v>
      </c>
      <c r="C503" s="251" t="s">
        <v>938</v>
      </c>
      <c r="D503" s="251">
        <v>-83.452032000000003</v>
      </c>
      <c r="E503" s="251">
        <v>32.673279999999998</v>
      </c>
      <c r="F503">
        <v>0</v>
      </c>
      <c r="G503">
        <f t="shared" si="22"/>
        <v>0</v>
      </c>
      <c r="H503">
        <v>12.02</v>
      </c>
      <c r="M503" s="277">
        <f>(M3588*10000)*TEA!$I$15*10^-6</f>
        <v>58.257101160449999</v>
      </c>
      <c r="N503" s="277">
        <f>(N3588*10000)*TEA!$J$15*10^-6</f>
        <v>58.257101160449999</v>
      </c>
      <c r="W503">
        <f t="shared" si="24"/>
        <v>1</v>
      </c>
      <c r="X503" s="251">
        <v>13289</v>
      </c>
      <c r="Y503" s="251">
        <v>0</v>
      </c>
      <c r="Z503" s="251">
        <f t="shared" si="23"/>
        <v>0</v>
      </c>
      <c r="AA503" s="226">
        <v>248</v>
      </c>
    </row>
    <row r="504" spans="1:27" x14ac:dyDescent="0.25">
      <c r="A504" s="251">
        <v>13291</v>
      </c>
      <c r="B504" s="251" t="s">
        <v>840</v>
      </c>
      <c r="C504" s="251" t="s">
        <v>657</v>
      </c>
      <c r="D504" s="251">
        <v>-84.003022099999995</v>
      </c>
      <c r="E504" s="251">
        <v>34.828789999999998</v>
      </c>
      <c r="F504">
        <v>0</v>
      </c>
      <c r="G504">
        <f t="shared" si="22"/>
        <v>0</v>
      </c>
      <c r="H504">
        <v>6.67</v>
      </c>
      <c r="M504" s="277">
        <f>(M3589*10000)*TEA!$I$15*10^-6</f>
        <v>47.440950960150005</v>
      </c>
      <c r="N504" s="277">
        <f>(N3589*10000)*TEA!$J$15*10^-6</f>
        <v>47.440950960150005</v>
      </c>
      <c r="W504">
        <f t="shared" si="24"/>
        <v>1</v>
      </c>
      <c r="X504" s="251">
        <v>13291</v>
      </c>
      <c r="Y504" s="251">
        <v>0</v>
      </c>
      <c r="Z504" s="251">
        <f t="shared" si="23"/>
        <v>0</v>
      </c>
      <c r="AA504" s="226">
        <v>70</v>
      </c>
    </row>
    <row r="505" spans="1:27" x14ac:dyDescent="0.25">
      <c r="A505" s="251">
        <v>13293</v>
      </c>
      <c r="B505" s="251" t="s">
        <v>840</v>
      </c>
      <c r="C505" s="251" t="s">
        <v>939</v>
      </c>
      <c r="D505" s="251">
        <v>-84.308317799999998</v>
      </c>
      <c r="E505" s="251">
        <v>32.877589999999998</v>
      </c>
      <c r="F505">
        <v>0</v>
      </c>
      <c r="G505">
        <f t="shared" si="22"/>
        <v>0</v>
      </c>
      <c r="H505">
        <v>0</v>
      </c>
      <c r="M505" s="277">
        <f>(M3590*10000)*TEA!$I$15*10^-6</f>
        <v>57.378967706250002</v>
      </c>
      <c r="N505" s="277">
        <f>(N3590*10000)*TEA!$J$15*10^-6</f>
        <v>57.378967706250002</v>
      </c>
      <c r="W505">
        <f t="shared" si="24"/>
        <v>1</v>
      </c>
      <c r="X505" s="251">
        <v>13293</v>
      </c>
      <c r="Y505" s="251">
        <v>0</v>
      </c>
      <c r="Z505" s="251">
        <f t="shared" si="23"/>
        <v>0</v>
      </c>
      <c r="AA505" s="226">
        <v>0</v>
      </c>
    </row>
    <row r="506" spans="1:27" x14ac:dyDescent="0.25">
      <c r="A506" s="251">
        <v>13295</v>
      </c>
      <c r="B506" s="251" t="s">
        <v>840</v>
      </c>
      <c r="C506" s="251" t="s">
        <v>584</v>
      </c>
      <c r="D506" s="251">
        <v>-85.2984115</v>
      </c>
      <c r="E506" s="251">
        <v>34.72316</v>
      </c>
      <c r="F506">
        <v>3.07</v>
      </c>
      <c r="G506">
        <f t="shared" si="22"/>
        <v>3.07</v>
      </c>
      <c r="H506">
        <v>0</v>
      </c>
      <c r="M506" s="277">
        <f>(M3591*10000)*TEA!$I$15*10^-6</f>
        <v>51.659127414449998</v>
      </c>
      <c r="N506" s="277">
        <f>(N3591*10000)*TEA!$J$15*10^-6</f>
        <v>51.659127414449998</v>
      </c>
      <c r="W506">
        <f t="shared" si="24"/>
        <v>1</v>
      </c>
      <c r="X506" s="251">
        <v>13295</v>
      </c>
      <c r="Y506" s="251">
        <v>1111</v>
      </c>
      <c r="Z506" s="251">
        <f t="shared" si="23"/>
        <v>1111</v>
      </c>
      <c r="AA506" s="226">
        <v>0</v>
      </c>
    </row>
    <row r="507" spans="1:27" x14ac:dyDescent="0.25">
      <c r="A507" s="251">
        <v>13297</v>
      </c>
      <c r="B507" s="251" t="s">
        <v>840</v>
      </c>
      <c r="C507" s="251" t="s">
        <v>839</v>
      </c>
      <c r="D507" s="251">
        <v>-83.738883200000004</v>
      </c>
      <c r="E507" s="251">
        <v>33.774819999999998</v>
      </c>
      <c r="F507">
        <v>1.61</v>
      </c>
      <c r="G507">
        <f t="shared" si="22"/>
        <v>1.61</v>
      </c>
      <c r="H507">
        <v>6.44</v>
      </c>
      <c r="M507" s="277">
        <f>(M3592*10000)*TEA!$I$15*10^-6</f>
        <v>53.908500088349996</v>
      </c>
      <c r="N507" s="277">
        <f>(N3592*10000)*TEA!$J$15*10^-6</f>
        <v>53.908500088349996</v>
      </c>
      <c r="W507">
        <f t="shared" si="24"/>
        <v>1</v>
      </c>
      <c r="X507" s="251">
        <v>13297</v>
      </c>
      <c r="Y507" s="251">
        <v>99</v>
      </c>
      <c r="Z507" s="251">
        <f t="shared" si="23"/>
        <v>99</v>
      </c>
      <c r="AA507" s="226">
        <v>62</v>
      </c>
    </row>
    <row r="508" spans="1:27" x14ac:dyDescent="0.25">
      <c r="A508" s="251">
        <v>13299</v>
      </c>
      <c r="B508" s="251" t="s">
        <v>840</v>
      </c>
      <c r="C508" s="251" t="s">
        <v>940</v>
      </c>
      <c r="D508" s="251">
        <v>-82.457389300000003</v>
      </c>
      <c r="E508" s="251">
        <v>31.030259999999998</v>
      </c>
      <c r="F508">
        <v>2.5499999999999998</v>
      </c>
      <c r="G508">
        <f t="shared" si="22"/>
        <v>2.5499999999999998</v>
      </c>
      <c r="H508">
        <v>10.76</v>
      </c>
      <c r="M508" s="277">
        <f>(M3593*10000)*TEA!$I$15*10^-6</f>
        <v>64.459786421699988</v>
      </c>
      <c r="N508" s="277">
        <f>(N3593*10000)*TEA!$J$15*10^-6</f>
        <v>64.459786421699988</v>
      </c>
      <c r="W508">
        <f t="shared" si="24"/>
        <v>1</v>
      </c>
      <c r="X508" s="251">
        <v>13299</v>
      </c>
      <c r="Y508" s="251">
        <v>420</v>
      </c>
      <c r="Z508" s="251">
        <f t="shared" si="23"/>
        <v>420</v>
      </c>
      <c r="AA508" s="226">
        <v>779</v>
      </c>
    </row>
    <row r="509" spans="1:27" x14ac:dyDescent="0.25">
      <c r="A509" s="251">
        <v>13301</v>
      </c>
      <c r="B509" s="251" t="s">
        <v>840</v>
      </c>
      <c r="C509" s="251" t="s">
        <v>941</v>
      </c>
      <c r="D509" s="251">
        <v>-82.688459600000002</v>
      </c>
      <c r="E509" s="251">
        <v>33.407400000000003</v>
      </c>
      <c r="F509">
        <v>0</v>
      </c>
      <c r="G509">
        <f t="shared" si="22"/>
        <v>0</v>
      </c>
      <c r="H509">
        <v>0</v>
      </c>
      <c r="M509" s="277">
        <f>(M3594*10000)*TEA!$I$15*10^-6</f>
        <v>56.155531641299987</v>
      </c>
      <c r="N509" s="277">
        <f>(N3594*10000)*TEA!$J$15*10^-6</f>
        <v>56.155531641299987</v>
      </c>
      <c r="W509">
        <f t="shared" si="24"/>
        <v>1</v>
      </c>
      <c r="X509" s="251">
        <v>13301</v>
      </c>
      <c r="Y509" s="251">
        <v>0</v>
      </c>
      <c r="Z509" s="251">
        <f t="shared" si="23"/>
        <v>0</v>
      </c>
      <c r="AA509" s="226">
        <v>0</v>
      </c>
    </row>
    <row r="510" spans="1:27" x14ac:dyDescent="0.25">
      <c r="A510" s="251">
        <v>13303</v>
      </c>
      <c r="B510" s="251" t="s">
        <v>840</v>
      </c>
      <c r="C510" s="251" t="s">
        <v>585</v>
      </c>
      <c r="D510" s="251">
        <v>-82.8116536</v>
      </c>
      <c r="E510" s="251">
        <v>32.973280000000003</v>
      </c>
      <c r="F510">
        <v>2.62</v>
      </c>
      <c r="G510">
        <f t="shared" si="22"/>
        <v>2.62</v>
      </c>
      <c r="H510">
        <v>12.76</v>
      </c>
      <c r="M510" s="277">
        <f>(M3595*10000)*TEA!$I$15*10^-6</f>
        <v>57.375460903050005</v>
      </c>
      <c r="N510" s="277">
        <f>(N3595*10000)*TEA!$J$15*10^-6</f>
        <v>57.375460903050005</v>
      </c>
      <c r="W510">
        <f t="shared" si="24"/>
        <v>1</v>
      </c>
      <c r="X510" s="251">
        <v>13303</v>
      </c>
      <c r="Y510" s="251">
        <v>822</v>
      </c>
      <c r="Z510" s="251">
        <f t="shared" si="23"/>
        <v>822</v>
      </c>
      <c r="AA510" s="226">
        <v>1379</v>
      </c>
    </row>
    <row r="511" spans="1:27" x14ac:dyDescent="0.25">
      <c r="A511" s="251">
        <v>13305</v>
      </c>
      <c r="B511" s="251" t="s">
        <v>840</v>
      </c>
      <c r="C511" s="251" t="s">
        <v>942</v>
      </c>
      <c r="D511" s="251">
        <v>-81.930840000000003</v>
      </c>
      <c r="E511" s="251">
        <v>31.552350000000001</v>
      </c>
      <c r="F511">
        <v>0</v>
      </c>
      <c r="G511">
        <f t="shared" si="22"/>
        <v>0</v>
      </c>
      <c r="H511">
        <v>8.2200000000000006</v>
      </c>
      <c r="M511" s="277">
        <f>(M3596*10000)*TEA!$I$15*10^-6</f>
        <v>62.450086395149995</v>
      </c>
      <c r="N511" s="277">
        <f>(N3596*10000)*TEA!$J$15*10^-6</f>
        <v>62.450086395149995</v>
      </c>
      <c r="W511">
        <f t="shared" si="24"/>
        <v>1</v>
      </c>
      <c r="X511" s="251">
        <v>13305</v>
      </c>
      <c r="Y511" s="251">
        <v>0</v>
      </c>
      <c r="Z511" s="251">
        <f t="shared" si="23"/>
        <v>0</v>
      </c>
      <c r="AA511" s="226">
        <v>657</v>
      </c>
    </row>
    <row r="512" spans="1:27" x14ac:dyDescent="0.25">
      <c r="A512" s="251">
        <v>13307</v>
      </c>
      <c r="B512" s="251" t="s">
        <v>840</v>
      </c>
      <c r="C512" s="251" t="s">
        <v>943</v>
      </c>
      <c r="D512" s="251">
        <v>-84.574322100000003</v>
      </c>
      <c r="E512" s="251">
        <v>32.039079999999998</v>
      </c>
      <c r="F512">
        <v>0</v>
      </c>
      <c r="G512">
        <f t="shared" si="22"/>
        <v>0</v>
      </c>
      <c r="H512">
        <v>10.59</v>
      </c>
      <c r="M512" s="277">
        <f>(M3597*10000)*TEA!$I$15*10^-6</f>
        <v>59.922780284700004</v>
      </c>
      <c r="N512" s="277">
        <f>(N3597*10000)*TEA!$J$15*10^-6</f>
        <v>59.922780284700004</v>
      </c>
      <c r="W512">
        <f t="shared" si="24"/>
        <v>1</v>
      </c>
      <c r="X512" s="251">
        <v>13307</v>
      </c>
      <c r="Y512" s="251">
        <v>0</v>
      </c>
      <c r="Z512" s="251">
        <f t="shared" si="23"/>
        <v>0</v>
      </c>
      <c r="AA512" s="226">
        <v>915</v>
      </c>
    </row>
    <row r="513" spans="1:27" x14ac:dyDescent="0.25">
      <c r="A513" s="251">
        <v>13309</v>
      </c>
      <c r="B513" s="251" t="s">
        <v>840</v>
      </c>
      <c r="C513" s="251" t="s">
        <v>944</v>
      </c>
      <c r="D513" s="251">
        <v>-82.745517100000001</v>
      </c>
      <c r="E513" s="251">
        <v>32.111539999999998</v>
      </c>
      <c r="F513">
        <v>2.3199999999999998</v>
      </c>
      <c r="G513">
        <f t="shared" si="22"/>
        <v>2.3199999999999998</v>
      </c>
      <c r="H513">
        <v>0</v>
      </c>
      <c r="M513" s="277">
        <f>(M3598*10000)*TEA!$I$15*10^-6</f>
        <v>60.070953790350003</v>
      </c>
      <c r="N513" s="277">
        <f>(N3598*10000)*TEA!$J$15*10^-6</f>
        <v>60.070953790350003</v>
      </c>
      <c r="W513">
        <f t="shared" si="24"/>
        <v>1</v>
      </c>
      <c r="X513" s="251">
        <v>13309</v>
      </c>
      <c r="Y513" s="251">
        <v>136</v>
      </c>
      <c r="Z513" s="251">
        <f t="shared" si="23"/>
        <v>136</v>
      </c>
      <c r="AA513" s="226">
        <v>144</v>
      </c>
    </row>
    <row r="514" spans="1:27" x14ac:dyDescent="0.25">
      <c r="A514" s="251">
        <v>13311</v>
      </c>
      <c r="B514" s="251" t="s">
        <v>840</v>
      </c>
      <c r="C514" s="251" t="s">
        <v>659</v>
      </c>
      <c r="D514" s="251">
        <v>-83.751731800000002</v>
      </c>
      <c r="E514" s="251">
        <v>34.641579999999998</v>
      </c>
      <c r="F514">
        <v>0</v>
      </c>
      <c r="G514">
        <f t="shared" si="22"/>
        <v>0</v>
      </c>
      <c r="H514">
        <v>6.32</v>
      </c>
      <c r="M514" s="277">
        <f>(M3599*10000)*TEA!$I$15*10^-6</f>
        <v>48.32778559095</v>
      </c>
      <c r="N514" s="277">
        <f>(N3599*10000)*TEA!$J$15*10^-6</f>
        <v>48.32778559095</v>
      </c>
      <c r="W514">
        <f t="shared" si="24"/>
        <v>1</v>
      </c>
      <c r="X514" s="251">
        <v>13311</v>
      </c>
      <c r="Y514" s="251">
        <v>0</v>
      </c>
      <c r="Z514" s="251">
        <f t="shared" si="23"/>
        <v>0</v>
      </c>
      <c r="AA514" s="226">
        <v>22</v>
      </c>
    </row>
    <row r="515" spans="1:27" x14ac:dyDescent="0.25">
      <c r="A515" s="251">
        <v>13313</v>
      </c>
      <c r="B515" s="251" t="s">
        <v>840</v>
      </c>
      <c r="C515" s="251" t="s">
        <v>945</v>
      </c>
      <c r="D515" s="251">
        <v>-84.971604799999994</v>
      </c>
      <c r="E515" s="251">
        <v>34.796990000000001</v>
      </c>
      <c r="F515">
        <v>0</v>
      </c>
      <c r="G515">
        <f t="shared" si="22"/>
        <v>0</v>
      </c>
      <c r="H515">
        <v>4.47</v>
      </c>
      <c r="M515" s="277">
        <f>(M3600*10000)*TEA!$I$15*10^-6</f>
        <v>50.946599285550001</v>
      </c>
      <c r="N515" s="277">
        <f>(N3600*10000)*TEA!$J$15*10^-6</f>
        <v>50.946599285550001</v>
      </c>
      <c r="W515">
        <f t="shared" si="24"/>
        <v>1</v>
      </c>
      <c r="X515" s="251">
        <v>13313</v>
      </c>
      <c r="Y515" s="251">
        <v>0</v>
      </c>
      <c r="Z515" s="251">
        <f t="shared" si="23"/>
        <v>0</v>
      </c>
      <c r="AA515" s="226">
        <v>132</v>
      </c>
    </row>
    <row r="516" spans="1:27" x14ac:dyDescent="0.25">
      <c r="A516" s="251">
        <v>13315</v>
      </c>
      <c r="B516" s="251" t="s">
        <v>840</v>
      </c>
      <c r="C516" s="251" t="s">
        <v>586</v>
      </c>
      <c r="D516" s="251">
        <v>-83.470903800000002</v>
      </c>
      <c r="E516" s="251">
        <v>31.969460000000002</v>
      </c>
      <c r="F516">
        <v>2.72</v>
      </c>
      <c r="G516">
        <f t="shared" ref="G516:G579" si="25">F516</f>
        <v>2.72</v>
      </c>
      <c r="H516">
        <v>12</v>
      </c>
      <c r="M516" s="277">
        <f>(M3601*10000)*TEA!$I$15*10^-6</f>
        <v>60.570162494549997</v>
      </c>
      <c r="N516" s="277">
        <f>(N3601*10000)*TEA!$J$15*10^-6</f>
        <v>60.570162494549997</v>
      </c>
      <c r="W516">
        <f t="shared" si="24"/>
        <v>1</v>
      </c>
      <c r="X516" s="251">
        <v>13315</v>
      </c>
      <c r="Y516" s="251">
        <v>272</v>
      </c>
      <c r="Z516" s="251">
        <f t="shared" ref="Z516:Z579" si="26">Y516</f>
        <v>272</v>
      </c>
      <c r="AA516" s="226">
        <v>238</v>
      </c>
    </row>
    <row r="517" spans="1:27" x14ac:dyDescent="0.25">
      <c r="A517" s="251">
        <v>13317</v>
      </c>
      <c r="B517" s="251" t="s">
        <v>840</v>
      </c>
      <c r="C517" s="251" t="s">
        <v>946</v>
      </c>
      <c r="D517" s="251">
        <v>-82.755557699999997</v>
      </c>
      <c r="E517" s="251">
        <v>33.783769999999997</v>
      </c>
      <c r="F517">
        <v>0</v>
      </c>
      <c r="G517">
        <f t="shared" si="25"/>
        <v>0</v>
      </c>
      <c r="H517">
        <v>0</v>
      </c>
      <c r="M517" s="277">
        <f>(M3602*10000)*TEA!$I$15*10^-6</f>
        <v>54.725849347949996</v>
      </c>
      <c r="N517" s="277">
        <f>(N3602*10000)*TEA!$J$15*10^-6</f>
        <v>54.725849347949996</v>
      </c>
      <c r="W517">
        <f t="shared" si="24"/>
        <v>1</v>
      </c>
      <c r="X517" s="251">
        <v>13317</v>
      </c>
      <c r="Y517" s="251">
        <v>0</v>
      </c>
      <c r="Z517" s="251">
        <f t="shared" si="26"/>
        <v>0</v>
      </c>
      <c r="AA517" s="226">
        <v>0</v>
      </c>
    </row>
    <row r="518" spans="1:27" x14ac:dyDescent="0.25">
      <c r="A518" s="251">
        <v>13319</v>
      </c>
      <c r="B518" s="251" t="s">
        <v>840</v>
      </c>
      <c r="C518" s="251" t="s">
        <v>947</v>
      </c>
      <c r="D518" s="251">
        <v>-83.194991299999998</v>
      </c>
      <c r="E518" s="251">
        <v>32.801049999999996</v>
      </c>
      <c r="F518">
        <v>0</v>
      </c>
      <c r="G518">
        <f t="shared" si="25"/>
        <v>0</v>
      </c>
      <c r="H518">
        <v>14.95</v>
      </c>
      <c r="M518" s="277">
        <f>(M3603*10000)*TEA!$I$15*10^-6</f>
        <v>57.867547760099988</v>
      </c>
      <c r="N518" s="277">
        <f>(N3603*10000)*TEA!$J$15*10^-6</f>
        <v>57.867547760099988</v>
      </c>
      <c r="W518">
        <f t="shared" si="24"/>
        <v>1</v>
      </c>
      <c r="X518" s="251">
        <v>13319</v>
      </c>
      <c r="Y518" s="251">
        <v>0</v>
      </c>
      <c r="Z518" s="251">
        <f t="shared" si="26"/>
        <v>0</v>
      </c>
      <c r="AA518" s="226">
        <v>58</v>
      </c>
    </row>
    <row r="519" spans="1:27" x14ac:dyDescent="0.25">
      <c r="A519" s="251">
        <v>13321</v>
      </c>
      <c r="B519" s="251" t="s">
        <v>840</v>
      </c>
      <c r="C519" s="251" t="s">
        <v>948</v>
      </c>
      <c r="D519" s="251">
        <v>-83.877706900000007</v>
      </c>
      <c r="E519" s="251">
        <v>31.546340000000001</v>
      </c>
      <c r="F519">
        <v>2.1800000000000002</v>
      </c>
      <c r="G519">
        <f t="shared" si="25"/>
        <v>2.1800000000000002</v>
      </c>
      <c r="H519">
        <v>12.99</v>
      </c>
      <c r="M519" s="277">
        <f>(M3604*10000)*TEA!$I$15*10^-6</f>
        <v>61.924990839749995</v>
      </c>
      <c r="N519" s="277">
        <f>(N3604*10000)*TEA!$J$15*10^-6</f>
        <v>61.924990839749995</v>
      </c>
      <c r="W519">
        <f t="shared" si="24"/>
        <v>1</v>
      </c>
      <c r="X519" s="251">
        <v>13321</v>
      </c>
      <c r="Y519" s="251">
        <v>248</v>
      </c>
      <c r="Z519" s="251">
        <f t="shared" si="26"/>
        <v>248</v>
      </c>
      <c r="AA519" s="226">
        <v>2656</v>
      </c>
    </row>
    <row r="520" spans="1:27" x14ac:dyDescent="0.25">
      <c r="A520" s="251">
        <v>15001</v>
      </c>
      <c r="B520" s="251" t="s">
        <v>949</v>
      </c>
      <c r="C520" s="251" t="s">
        <v>950</v>
      </c>
      <c r="D520" s="251"/>
      <c r="E520" s="251"/>
      <c r="F520">
        <v>0</v>
      </c>
      <c r="G520">
        <f t="shared" si="25"/>
        <v>0</v>
      </c>
      <c r="H520">
        <v>0</v>
      </c>
      <c r="M520" s="277"/>
      <c r="N520" s="277"/>
      <c r="W520">
        <f t="shared" si="24"/>
        <v>1</v>
      </c>
      <c r="X520" s="226">
        <v>15001</v>
      </c>
      <c r="Y520" s="251">
        <v>0</v>
      </c>
      <c r="Z520" s="251">
        <f t="shared" si="26"/>
        <v>0</v>
      </c>
      <c r="AA520" s="226">
        <v>0</v>
      </c>
    </row>
    <row r="521" spans="1:27" x14ac:dyDescent="0.25">
      <c r="A521" s="251">
        <v>15003</v>
      </c>
      <c r="B521" s="251" t="s">
        <v>949</v>
      </c>
      <c r="C521" s="251" t="s">
        <v>951</v>
      </c>
      <c r="D521" s="251"/>
      <c r="E521" s="251"/>
      <c r="F521">
        <v>0</v>
      </c>
      <c r="G521">
        <f t="shared" si="25"/>
        <v>0</v>
      </c>
      <c r="H521">
        <v>9.1199999999999992</v>
      </c>
      <c r="M521" s="277"/>
      <c r="N521" s="277"/>
      <c r="W521">
        <f t="shared" si="24"/>
        <v>1</v>
      </c>
      <c r="X521" s="251">
        <v>15003</v>
      </c>
      <c r="Y521" s="251">
        <v>0</v>
      </c>
      <c r="Z521" s="251">
        <f t="shared" si="26"/>
        <v>0</v>
      </c>
      <c r="AA521" s="226">
        <v>1368</v>
      </c>
    </row>
    <row r="522" spans="1:27" x14ac:dyDescent="0.25">
      <c r="A522" s="251">
        <v>15005</v>
      </c>
      <c r="B522" s="251" t="s">
        <v>949</v>
      </c>
      <c r="C522" s="251" t="s">
        <v>952</v>
      </c>
      <c r="D522" s="251"/>
      <c r="E522" s="251"/>
      <c r="F522">
        <v>0</v>
      </c>
      <c r="G522">
        <f t="shared" si="25"/>
        <v>0</v>
      </c>
      <c r="H522">
        <v>0</v>
      </c>
      <c r="M522" s="277"/>
      <c r="N522" s="277"/>
      <c r="W522">
        <f t="shared" si="24"/>
        <v>1</v>
      </c>
      <c r="X522" s="251">
        <v>15005</v>
      </c>
      <c r="Y522" s="251">
        <v>0</v>
      </c>
      <c r="Z522" s="251">
        <f t="shared" si="26"/>
        <v>0</v>
      </c>
      <c r="AA522" s="226">
        <v>0</v>
      </c>
    </row>
    <row r="523" spans="1:27" x14ac:dyDescent="0.25">
      <c r="A523" s="251">
        <v>15007</v>
      </c>
      <c r="B523" s="251" t="s">
        <v>949</v>
      </c>
      <c r="C523" s="251" t="s">
        <v>953</v>
      </c>
      <c r="D523" s="251"/>
      <c r="E523" s="251"/>
      <c r="F523">
        <v>0</v>
      </c>
      <c r="G523">
        <f t="shared" si="25"/>
        <v>0</v>
      </c>
      <c r="H523">
        <v>3.37</v>
      </c>
      <c r="M523" s="277"/>
      <c r="N523" s="277"/>
      <c r="W523">
        <f t="shared" si="24"/>
        <v>1</v>
      </c>
      <c r="X523" s="251">
        <v>15007</v>
      </c>
      <c r="Y523" s="251">
        <v>0</v>
      </c>
      <c r="Z523" s="251">
        <f t="shared" si="26"/>
        <v>0</v>
      </c>
      <c r="AA523" s="226">
        <v>355</v>
      </c>
    </row>
    <row r="524" spans="1:27" x14ac:dyDescent="0.25">
      <c r="A524" s="251">
        <v>15009</v>
      </c>
      <c r="B524" s="251" t="s">
        <v>949</v>
      </c>
      <c r="C524" s="251" t="s">
        <v>954</v>
      </c>
      <c r="D524" s="251"/>
      <c r="E524" s="251"/>
      <c r="F524">
        <v>0</v>
      </c>
      <c r="G524">
        <f t="shared" si="25"/>
        <v>0</v>
      </c>
      <c r="H524">
        <v>3.95</v>
      </c>
      <c r="M524" s="277"/>
      <c r="N524" s="277"/>
      <c r="W524">
        <f t="shared" si="24"/>
        <v>1</v>
      </c>
      <c r="X524" s="226">
        <v>15009</v>
      </c>
      <c r="Y524" s="251">
        <v>0</v>
      </c>
      <c r="Z524" s="251">
        <f t="shared" si="26"/>
        <v>0</v>
      </c>
      <c r="AA524" s="226">
        <v>260</v>
      </c>
    </row>
    <row r="525" spans="1:27" x14ac:dyDescent="0.25">
      <c r="A525" s="251">
        <v>16001</v>
      </c>
      <c r="B525" s="251" t="s">
        <v>955</v>
      </c>
      <c r="C525" s="251" t="s">
        <v>956</v>
      </c>
      <c r="D525" s="251">
        <v>-116.235129</v>
      </c>
      <c r="E525" s="251">
        <v>43.446640000000002</v>
      </c>
      <c r="F525">
        <v>0</v>
      </c>
      <c r="G525">
        <f t="shared" si="25"/>
        <v>0</v>
      </c>
      <c r="H525">
        <v>15.95</v>
      </c>
      <c r="M525" s="277">
        <f>(M3605*10000)*TEA!$I$15*10^-6</f>
        <v>37.653400781099997</v>
      </c>
      <c r="N525" s="277">
        <f>(N3605*10000)*TEA!$J$15*10^-6</f>
        <v>37.653400781099997</v>
      </c>
      <c r="W525">
        <f t="shared" si="24"/>
        <v>1</v>
      </c>
      <c r="X525" s="251">
        <v>16001</v>
      </c>
      <c r="Y525" s="251">
        <v>0</v>
      </c>
      <c r="Z525" s="251">
        <f t="shared" si="26"/>
        <v>0</v>
      </c>
      <c r="AA525" s="226">
        <v>1960</v>
      </c>
    </row>
    <row r="526" spans="1:27" x14ac:dyDescent="0.25">
      <c r="A526" s="251">
        <v>16003</v>
      </c>
      <c r="B526" s="251" t="s">
        <v>955</v>
      </c>
      <c r="C526" s="251" t="s">
        <v>720</v>
      </c>
      <c r="D526" s="251">
        <v>-116.444456</v>
      </c>
      <c r="E526" s="251">
        <v>44.892899999999997</v>
      </c>
      <c r="F526">
        <v>0</v>
      </c>
      <c r="G526">
        <f t="shared" si="25"/>
        <v>0</v>
      </c>
      <c r="H526">
        <v>0</v>
      </c>
      <c r="M526" s="277">
        <f>(M3606*10000)*TEA!$I$15*10^-6</f>
        <v>31.25497621941</v>
      </c>
      <c r="N526" s="277">
        <f>(N3606*10000)*TEA!$J$15*10^-6</f>
        <v>31.25497621941</v>
      </c>
      <c r="W526">
        <f t="shared" si="24"/>
        <v>1</v>
      </c>
      <c r="X526" s="251">
        <v>16003</v>
      </c>
      <c r="Y526" s="251">
        <v>0</v>
      </c>
      <c r="Z526" s="251">
        <f t="shared" si="26"/>
        <v>0</v>
      </c>
      <c r="AA526" s="226">
        <v>0</v>
      </c>
    </row>
    <row r="527" spans="1:27" x14ac:dyDescent="0.25">
      <c r="A527" s="251">
        <v>16005</v>
      </c>
      <c r="B527" s="251" t="s">
        <v>955</v>
      </c>
      <c r="C527" s="251" t="s">
        <v>957</v>
      </c>
      <c r="D527" s="251">
        <v>-112.207724</v>
      </c>
      <c r="E527" s="251">
        <v>42.663170000000001</v>
      </c>
      <c r="F527">
        <v>0</v>
      </c>
      <c r="G527">
        <f t="shared" si="25"/>
        <v>0</v>
      </c>
      <c r="H527">
        <v>0</v>
      </c>
      <c r="M527" s="277">
        <f>(M3607*10000)*TEA!$I$15*10^-6</f>
        <v>29.815591044554996</v>
      </c>
      <c r="N527" s="277">
        <f>(N3607*10000)*TEA!$J$15*10^-6</f>
        <v>29.815591044554996</v>
      </c>
      <c r="W527">
        <f t="shared" si="24"/>
        <v>1</v>
      </c>
      <c r="X527" s="251">
        <v>16005</v>
      </c>
      <c r="Y527" s="251">
        <v>0</v>
      </c>
      <c r="Z527" s="251">
        <f t="shared" si="26"/>
        <v>0</v>
      </c>
      <c r="AA527" s="226">
        <v>0</v>
      </c>
    </row>
    <row r="528" spans="1:27" x14ac:dyDescent="0.25">
      <c r="A528" s="251">
        <v>16007</v>
      </c>
      <c r="B528" s="251" t="s">
        <v>955</v>
      </c>
      <c r="C528" s="251" t="s">
        <v>958</v>
      </c>
      <c r="D528" s="251">
        <v>-111.33814700000001</v>
      </c>
      <c r="E528" s="251">
        <v>42.286929999999998</v>
      </c>
      <c r="F528">
        <v>0</v>
      </c>
      <c r="G528">
        <f t="shared" si="25"/>
        <v>0</v>
      </c>
      <c r="H528">
        <v>0</v>
      </c>
      <c r="M528" s="277">
        <f>(M3608*10000)*TEA!$I$15*10^-6</f>
        <v>29.08253990115</v>
      </c>
      <c r="N528" s="277">
        <f>(N3608*10000)*TEA!$J$15*10^-6</f>
        <v>29.08253990115</v>
      </c>
      <c r="W528">
        <f t="shared" si="24"/>
        <v>1</v>
      </c>
      <c r="X528" s="251">
        <v>16007</v>
      </c>
      <c r="Y528" s="251">
        <v>0</v>
      </c>
      <c r="Z528" s="251">
        <f t="shared" si="26"/>
        <v>0</v>
      </c>
      <c r="AA528" s="226">
        <v>0</v>
      </c>
    </row>
    <row r="529" spans="1:27" x14ac:dyDescent="0.25">
      <c r="A529" s="251">
        <v>16009</v>
      </c>
      <c r="B529" s="251" t="s">
        <v>955</v>
      </c>
      <c r="C529" s="251" t="s">
        <v>959</v>
      </c>
      <c r="D529" s="251">
        <v>-116.640602</v>
      </c>
      <c r="E529" s="251">
        <v>47.204970000000003</v>
      </c>
      <c r="F529">
        <v>0</v>
      </c>
      <c r="G529">
        <f t="shared" si="25"/>
        <v>0</v>
      </c>
      <c r="H529">
        <v>0</v>
      </c>
      <c r="M529" s="277">
        <f>(M3609*10000)*TEA!$I$15*10^-6</f>
        <v>29.556235702125001</v>
      </c>
      <c r="N529" s="277">
        <f>(N3609*10000)*TEA!$J$15*10^-6</f>
        <v>29.556235702125001</v>
      </c>
      <c r="W529">
        <f t="shared" si="24"/>
        <v>1</v>
      </c>
      <c r="X529" s="251">
        <v>16009</v>
      </c>
      <c r="Y529" s="251">
        <v>0</v>
      </c>
      <c r="Z529" s="251">
        <f t="shared" si="26"/>
        <v>0</v>
      </c>
      <c r="AA529" s="226">
        <v>0</v>
      </c>
    </row>
    <row r="530" spans="1:27" x14ac:dyDescent="0.25">
      <c r="A530" s="251">
        <v>16011</v>
      </c>
      <c r="B530" s="251" t="s">
        <v>955</v>
      </c>
      <c r="C530" s="251" t="s">
        <v>960</v>
      </c>
      <c r="D530" s="251">
        <v>-112.406569</v>
      </c>
      <c r="E530" s="251">
        <v>43.214530000000003</v>
      </c>
      <c r="F530">
        <v>0</v>
      </c>
      <c r="G530">
        <f t="shared" si="25"/>
        <v>0</v>
      </c>
      <c r="H530">
        <v>12.24</v>
      </c>
      <c r="M530" s="277">
        <f>(M3610*10000)*TEA!$I$15*10^-6</f>
        <v>28.955592068219996</v>
      </c>
      <c r="N530" s="277">
        <f>(N3610*10000)*TEA!$J$15*10^-6</f>
        <v>28.955592068219996</v>
      </c>
      <c r="W530">
        <f t="shared" si="24"/>
        <v>1</v>
      </c>
      <c r="X530" s="251">
        <v>16011</v>
      </c>
      <c r="Y530" s="251">
        <v>0</v>
      </c>
      <c r="Z530" s="251">
        <f t="shared" si="26"/>
        <v>0</v>
      </c>
      <c r="AA530" s="226">
        <v>1159</v>
      </c>
    </row>
    <row r="531" spans="1:27" x14ac:dyDescent="0.25">
      <c r="A531" s="251">
        <v>16013</v>
      </c>
      <c r="B531" s="251" t="s">
        <v>955</v>
      </c>
      <c r="C531" s="251" t="s">
        <v>961</v>
      </c>
      <c r="D531" s="251">
        <v>-113.982494</v>
      </c>
      <c r="E531" s="251">
        <v>43.408619999999999</v>
      </c>
      <c r="F531">
        <v>0</v>
      </c>
      <c r="G531">
        <f t="shared" si="25"/>
        <v>0</v>
      </c>
      <c r="H531">
        <v>0</v>
      </c>
      <c r="M531" s="277">
        <f>(M3611*10000)*TEA!$I$15*10^-6</f>
        <v>29.745858148604995</v>
      </c>
      <c r="N531" s="277">
        <f>(N3611*10000)*TEA!$J$15*10^-6</f>
        <v>29.745858148604995</v>
      </c>
      <c r="W531">
        <f t="shared" si="24"/>
        <v>1</v>
      </c>
      <c r="X531" s="251">
        <v>16013</v>
      </c>
      <c r="Y531" s="251">
        <v>0</v>
      </c>
      <c r="Z531" s="251">
        <f t="shared" si="26"/>
        <v>0</v>
      </c>
      <c r="AA531" s="226">
        <v>0</v>
      </c>
    </row>
    <row r="532" spans="1:27" x14ac:dyDescent="0.25">
      <c r="A532" s="251">
        <v>16015</v>
      </c>
      <c r="B532" s="251" t="s">
        <v>955</v>
      </c>
      <c r="C532" s="251" t="s">
        <v>962</v>
      </c>
      <c r="D532" s="251">
        <v>-115.71859499999999</v>
      </c>
      <c r="E532" s="251">
        <v>43.983890000000002</v>
      </c>
      <c r="F532">
        <v>0</v>
      </c>
      <c r="G532">
        <f t="shared" si="25"/>
        <v>0</v>
      </c>
      <c r="H532">
        <v>0</v>
      </c>
      <c r="M532" s="277">
        <f>(M3612*10000)*TEA!$I$15*10^-6</f>
        <v>34.007058139499996</v>
      </c>
      <c r="N532" s="277">
        <f>(N3612*10000)*TEA!$J$15*10^-6</f>
        <v>34.007058139499996</v>
      </c>
      <c r="W532">
        <f t="shared" si="24"/>
        <v>1</v>
      </c>
      <c r="X532" s="251">
        <v>16015</v>
      </c>
      <c r="Y532" s="251">
        <v>0</v>
      </c>
      <c r="Z532" s="251">
        <f t="shared" si="26"/>
        <v>0</v>
      </c>
      <c r="AA532" s="226">
        <v>0</v>
      </c>
    </row>
    <row r="533" spans="1:27" x14ac:dyDescent="0.25">
      <c r="A533" s="251">
        <v>16017</v>
      </c>
      <c r="B533" s="251" t="s">
        <v>955</v>
      </c>
      <c r="C533" s="251" t="s">
        <v>963</v>
      </c>
      <c r="D533" s="251">
        <v>-116.597888</v>
      </c>
      <c r="E533" s="251">
        <v>48.29081</v>
      </c>
      <c r="F533">
        <v>0</v>
      </c>
      <c r="G533">
        <f t="shared" si="25"/>
        <v>0</v>
      </c>
      <c r="H533">
        <v>0</v>
      </c>
      <c r="M533" s="277">
        <f>(M3613*10000)*TEA!$I$15*10^-6</f>
        <v>30.667807954440001</v>
      </c>
      <c r="N533" s="277">
        <f>(N3613*10000)*TEA!$J$15*10^-6</f>
        <v>30.667807954440001</v>
      </c>
      <c r="W533">
        <f t="shared" si="24"/>
        <v>1</v>
      </c>
      <c r="X533" s="251">
        <v>16017</v>
      </c>
      <c r="Y533" s="251">
        <v>0</v>
      </c>
      <c r="Z533" s="251">
        <f t="shared" si="26"/>
        <v>0</v>
      </c>
      <c r="AA533" s="226">
        <v>0</v>
      </c>
    </row>
    <row r="534" spans="1:27" x14ac:dyDescent="0.25">
      <c r="A534" s="251">
        <v>16019</v>
      </c>
      <c r="B534" s="251" t="s">
        <v>955</v>
      </c>
      <c r="C534" s="251" t="s">
        <v>964</v>
      </c>
      <c r="D534" s="251">
        <v>-111.634546</v>
      </c>
      <c r="E534" s="251">
        <v>43.387149999999998</v>
      </c>
      <c r="F534">
        <v>0</v>
      </c>
      <c r="G534">
        <f t="shared" si="25"/>
        <v>0</v>
      </c>
      <c r="H534">
        <v>0</v>
      </c>
      <c r="M534" s="277">
        <f>(M3614*10000)*TEA!$I$15*10^-6</f>
        <v>28.264954121550002</v>
      </c>
      <c r="N534" s="277">
        <f>(N3614*10000)*TEA!$J$15*10^-6</f>
        <v>28.264954121550002</v>
      </c>
      <c r="W534">
        <f t="shared" si="24"/>
        <v>1</v>
      </c>
      <c r="X534" s="251">
        <v>16019</v>
      </c>
      <c r="Y534" s="251">
        <v>0</v>
      </c>
      <c r="Z534" s="251">
        <f t="shared" si="26"/>
        <v>0</v>
      </c>
      <c r="AA534" s="226">
        <v>0</v>
      </c>
    </row>
    <row r="535" spans="1:27" x14ac:dyDescent="0.25">
      <c r="A535" s="251">
        <v>16021</v>
      </c>
      <c r="B535" s="251" t="s">
        <v>955</v>
      </c>
      <c r="C535" s="251" t="s">
        <v>965</v>
      </c>
      <c r="D535" s="251">
        <v>-116.450216</v>
      </c>
      <c r="E535" s="251">
        <v>48.757579999999997</v>
      </c>
      <c r="F535">
        <v>0</v>
      </c>
      <c r="G535">
        <f t="shared" si="25"/>
        <v>0</v>
      </c>
      <c r="H535">
        <v>0</v>
      </c>
      <c r="M535" s="277">
        <f>(M3615*10000)*TEA!$I$15*10^-6</f>
        <v>30.899039377094994</v>
      </c>
      <c r="N535" s="277">
        <f>(N3615*10000)*TEA!$J$15*10^-6</f>
        <v>30.899039377094994</v>
      </c>
      <c r="W535">
        <f t="shared" si="24"/>
        <v>1</v>
      </c>
      <c r="X535" s="251">
        <v>16021</v>
      </c>
      <c r="Y535" s="251">
        <v>0</v>
      </c>
      <c r="Z535" s="251">
        <f t="shared" si="26"/>
        <v>0</v>
      </c>
      <c r="AA535" s="226">
        <v>0</v>
      </c>
    </row>
    <row r="536" spans="1:27" x14ac:dyDescent="0.25">
      <c r="A536" s="251">
        <v>16023</v>
      </c>
      <c r="B536" s="251" t="s">
        <v>955</v>
      </c>
      <c r="C536" s="251" t="s">
        <v>666</v>
      </c>
      <c r="D536" s="251">
        <v>-113.16874</v>
      </c>
      <c r="E536" s="251">
        <v>43.721820000000001</v>
      </c>
      <c r="F536">
        <v>0</v>
      </c>
      <c r="G536">
        <f t="shared" si="25"/>
        <v>0</v>
      </c>
      <c r="H536">
        <v>0</v>
      </c>
      <c r="M536" s="277">
        <f>(M3616*10000)*TEA!$I$15*10^-6</f>
        <v>28.226996688959996</v>
      </c>
      <c r="N536" s="277">
        <f>(N3616*10000)*TEA!$J$15*10^-6</f>
        <v>28.226996688959996</v>
      </c>
      <c r="W536">
        <f t="shared" si="24"/>
        <v>1</v>
      </c>
      <c r="X536" s="251">
        <v>16023</v>
      </c>
      <c r="Y536" s="251">
        <v>0</v>
      </c>
      <c r="Z536" s="251">
        <f t="shared" si="26"/>
        <v>0</v>
      </c>
      <c r="AA536" s="226">
        <v>0</v>
      </c>
    </row>
    <row r="537" spans="1:27" x14ac:dyDescent="0.25">
      <c r="A537" s="251">
        <v>16025</v>
      </c>
      <c r="B537" s="251" t="s">
        <v>955</v>
      </c>
      <c r="C537" s="251" t="s">
        <v>966</v>
      </c>
      <c r="D537" s="251">
        <v>-114.806881</v>
      </c>
      <c r="E537" s="251">
        <v>43.456119999999999</v>
      </c>
      <c r="F537">
        <v>0</v>
      </c>
      <c r="G537">
        <f t="shared" si="25"/>
        <v>0</v>
      </c>
      <c r="H537">
        <v>0</v>
      </c>
      <c r="M537" s="277">
        <f>(M3617*10000)*TEA!$I$15*10^-6</f>
        <v>31.564892547360003</v>
      </c>
      <c r="N537" s="277">
        <f>(N3617*10000)*TEA!$J$15*10^-6</f>
        <v>31.564892547360003</v>
      </c>
      <c r="W537">
        <f t="shared" si="24"/>
        <v>1</v>
      </c>
      <c r="X537" s="251">
        <v>16025</v>
      </c>
      <c r="Y537" s="251">
        <v>0</v>
      </c>
      <c r="Z537" s="251">
        <f t="shared" si="26"/>
        <v>0</v>
      </c>
      <c r="AA537" s="226">
        <v>0</v>
      </c>
    </row>
    <row r="538" spans="1:27" x14ac:dyDescent="0.25">
      <c r="A538" s="251">
        <v>16027</v>
      </c>
      <c r="B538" s="251" t="s">
        <v>955</v>
      </c>
      <c r="C538" s="251" t="s">
        <v>967</v>
      </c>
      <c r="D538" s="251">
        <v>-116.706675</v>
      </c>
      <c r="E538" s="251">
        <v>43.61994</v>
      </c>
      <c r="F538">
        <v>0</v>
      </c>
      <c r="G538">
        <f t="shared" si="25"/>
        <v>0</v>
      </c>
      <c r="H538">
        <v>13.68</v>
      </c>
      <c r="M538" s="277">
        <f>(M3618*10000)*TEA!$I$15*10^-6</f>
        <v>36.309356302499999</v>
      </c>
      <c r="N538" s="277">
        <f>(N3618*10000)*TEA!$J$15*10^-6</f>
        <v>36.309356302499999</v>
      </c>
      <c r="W538">
        <f t="shared" ref="W538:W601" si="27">IF(X538=A538,1,0)</f>
        <v>1</v>
      </c>
      <c r="X538" s="251">
        <v>16027</v>
      </c>
      <c r="Y538" s="251">
        <v>0</v>
      </c>
      <c r="Z538" s="251">
        <f t="shared" si="26"/>
        <v>0</v>
      </c>
      <c r="AA538" s="226">
        <v>8503</v>
      </c>
    </row>
    <row r="539" spans="1:27" x14ac:dyDescent="0.25">
      <c r="A539" s="251">
        <v>16029</v>
      </c>
      <c r="B539" s="251" t="s">
        <v>955</v>
      </c>
      <c r="C539" s="251" t="s">
        <v>968</v>
      </c>
      <c r="D539" s="251">
        <v>-111.56241799999999</v>
      </c>
      <c r="E539" s="251">
        <v>42.778649999999999</v>
      </c>
      <c r="F539">
        <v>0</v>
      </c>
      <c r="G539">
        <f t="shared" si="25"/>
        <v>0</v>
      </c>
      <c r="H539">
        <v>0</v>
      </c>
      <c r="M539" s="277">
        <f>(M3619*10000)*TEA!$I$15*10^-6</f>
        <v>29.028659945445</v>
      </c>
      <c r="N539" s="277">
        <f>(N3619*10000)*TEA!$J$15*10^-6</f>
        <v>29.028659945445</v>
      </c>
      <c r="W539">
        <f t="shared" si="27"/>
        <v>1</v>
      </c>
      <c r="X539" s="251">
        <v>16029</v>
      </c>
      <c r="Y539" s="251">
        <v>0</v>
      </c>
      <c r="Z539" s="251">
        <f t="shared" si="26"/>
        <v>0</v>
      </c>
      <c r="AA539" s="226">
        <v>0</v>
      </c>
    </row>
    <row r="540" spans="1:27" x14ac:dyDescent="0.25">
      <c r="A540" s="251">
        <v>16031</v>
      </c>
      <c r="B540" s="251" t="s">
        <v>955</v>
      </c>
      <c r="C540" s="251" t="s">
        <v>969</v>
      </c>
      <c r="D540" s="251">
        <v>-113.61808499999999</v>
      </c>
      <c r="E540" s="251">
        <v>42.288870000000003</v>
      </c>
      <c r="F540">
        <v>0</v>
      </c>
      <c r="G540">
        <f t="shared" si="25"/>
        <v>0</v>
      </c>
      <c r="H540">
        <v>13.54</v>
      </c>
      <c r="M540" s="277">
        <f>(M3620*10000)*TEA!$I$15*10^-6</f>
        <v>29.435961698190003</v>
      </c>
      <c r="N540" s="277">
        <f>(N3620*10000)*TEA!$J$15*10^-6</f>
        <v>29.435961698190003</v>
      </c>
      <c r="W540">
        <f t="shared" si="27"/>
        <v>1</v>
      </c>
      <c r="X540" s="251">
        <v>16031</v>
      </c>
      <c r="Y540" s="251">
        <v>0</v>
      </c>
      <c r="Z540" s="251">
        <f t="shared" si="26"/>
        <v>0</v>
      </c>
      <c r="AA540" s="226">
        <v>1361</v>
      </c>
    </row>
    <row r="541" spans="1:27" x14ac:dyDescent="0.25">
      <c r="A541" s="251">
        <v>16033</v>
      </c>
      <c r="B541" s="251" t="s">
        <v>955</v>
      </c>
      <c r="C541" s="251" t="s">
        <v>613</v>
      </c>
      <c r="D541" s="251">
        <v>-112.349109</v>
      </c>
      <c r="E541" s="251">
        <v>44.286169999999998</v>
      </c>
      <c r="F541">
        <v>0</v>
      </c>
      <c r="G541">
        <f t="shared" si="25"/>
        <v>0</v>
      </c>
      <c r="H541">
        <v>0</v>
      </c>
      <c r="M541" s="277">
        <f>(M3621*10000)*TEA!$I$15*10^-6</f>
        <v>26.804259591885</v>
      </c>
      <c r="N541" s="277">
        <f>(N3621*10000)*TEA!$J$15*10^-6</f>
        <v>26.804259591885</v>
      </c>
      <c r="W541">
        <f t="shared" si="27"/>
        <v>1</v>
      </c>
      <c r="X541" s="251">
        <v>16033</v>
      </c>
      <c r="Y541" s="251">
        <v>0</v>
      </c>
      <c r="Z541" s="251">
        <f t="shared" si="26"/>
        <v>0</v>
      </c>
      <c r="AA541" s="226">
        <v>0</v>
      </c>
    </row>
    <row r="542" spans="1:27" x14ac:dyDescent="0.25">
      <c r="A542" s="251">
        <v>16035</v>
      </c>
      <c r="B542" s="251" t="s">
        <v>955</v>
      </c>
      <c r="C542" s="251" t="s">
        <v>970</v>
      </c>
      <c r="D542" s="251">
        <v>-115.623796</v>
      </c>
      <c r="E542" s="251">
        <v>46.661999999999999</v>
      </c>
      <c r="F542">
        <v>0</v>
      </c>
      <c r="G542">
        <f t="shared" si="25"/>
        <v>0</v>
      </c>
      <c r="H542">
        <v>0</v>
      </c>
      <c r="M542" s="277">
        <f>(M3622*10000)*TEA!$I$15*10^-6</f>
        <v>25.439787797400001</v>
      </c>
      <c r="N542" s="277">
        <f>(N3622*10000)*TEA!$J$15*10^-6</f>
        <v>25.439787797400001</v>
      </c>
      <c r="W542">
        <f t="shared" si="27"/>
        <v>1</v>
      </c>
      <c r="X542" s="251">
        <v>16035</v>
      </c>
      <c r="Y542" s="251">
        <v>0</v>
      </c>
      <c r="Z542" s="251">
        <f t="shared" si="26"/>
        <v>0</v>
      </c>
      <c r="AA542" s="226">
        <v>0</v>
      </c>
    </row>
    <row r="543" spans="1:27" x14ac:dyDescent="0.25">
      <c r="A543" s="251">
        <v>16037</v>
      </c>
      <c r="B543" s="251" t="s">
        <v>955</v>
      </c>
      <c r="C543" s="251" t="s">
        <v>734</v>
      </c>
      <c r="D543" s="251">
        <v>-114.27579900000001</v>
      </c>
      <c r="E543" s="251">
        <v>44.24098</v>
      </c>
      <c r="F543">
        <v>0</v>
      </c>
      <c r="G543">
        <f t="shared" si="25"/>
        <v>0</v>
      </c>
      <c r="H543">
        <v>0</v>
      </c>
      <c r="M543" s="277">
        <f>(M3623*10000)*TEA!$I$15*10^-6</f>
        <v>28.641567075795002</v>
      </c>
      <c r="N543" s="277">
        <f>(N3623*10000)*TEA!$J$15*10^-6</f>
        <v>28.641567075795002</v>
      </c>
      <c r="W543">
        <f t="shared" si="27"/>
        <v>1</v>
      </c>
      <c r="X543" s="251">
        <v>16037</v>
      </c>
      <c r="Y543" s="251">
        <v>0</v>
      </c>
      <c r="Z543" s="251">
        <f t="shared" si="26"/>
        <v>0</v>
      </c>
      <c r="AA543" s="226">
        <v>0</v>
      </c>
    </row>
    <row r="544" spans="1:27" x14ac:dyDescent="0.25">
      <c r="A544" s="251">
        <v>16039</v>
      </c>
      <c r="B544" s="251" t="s">
        <v>955</v>
      </c>
      <c r="C544" s="251" t="s">
        <v>546</v>
      </c>
      <c r="D544" s="251">
        <v>-115.466396</v>
      </c>
      <c r="E544" s="251">
        <v>43.355139999999999</v>
      </c>
      <c r="F544">
        <v>0</v>
      </c>
      <c r="G544">
        <f t="shared" si="25"/>
        <v>0</v>
      </c>
      <c r="H544">
        <v>13.41</v>
      </c>
      <c r="M544" s="277">
        <f>(M3624*10000)*TEA!$I$15*10^-6</f>
        <v>34.363131969599998</v>
      </c>
      <c r="N544" s="277">
        <f>(N3624*10000)*TEA!$J$15*10^-6</f>
        <v>34.363131969599998</v>
      </c>
      <c r="W544">
        <f t="shared" si="27"/>
        <v>1</v>
      </c>
      <c r="X544" s="251">
        <v>16039</v>
      </c>
      <c r="Y544" s="251">
        <v>0</v>
      </c>
      <c r="Z544" s="251">
        <f t="shared" si="26"/>
        <v>0</v>
      </c>
      <c r="AA544" s="226">
        <v>6190</v>
      </c>
    </row>
    <row r="545" spans="1:27" x14ac:dyDescent="0.25">
      <c r="A545" s="251">
        <v>16041</v>
      </c>
      <c r="B545" s="251" t="s">
        <v>955</v>
      </c>
      <c r="C545" s="251" t="s">
        <v>550</v>
      </c>
      <c r="D545" s="251">
        <v>-111.819726</v>
      </c>
      <c r="E545" s="251">
        <v>42.180050000000001</v>
      </c>
      <c r="F545">
        <v>0</v>
      </c>
      <c r="G545">
        <f t="shared" si="25"/>
        <v>0</v>
      </c>
      <c r="H545">
        <v>12.53</v>
      </c>
      <c r="M545" s="277">
        <f>(M3625*10000)*TEA!$I$15*10^-6</f>
        <v>29.585218816934997</v>
      </c>
      <c r="N545" s="277">
        <f>(N3625*10000)*TEA!$J$15*10^-6</f>
        <v>29.585218816934997</v>
      </c>
      <c r="W545">
        <f t="shared" si="27"/>
        <v>1</v>
      </c>
      <c r="X545" s="251">
        <v>16041</v>
      </c>
      <c r="Y545" s="251">
        <v>0</v>
      </c>
      <c r="Z545" s="251">
        <f t="shared" si="26"/>
        <v>0</v>
      </c>
      <c r="AA545" s="226">
        <v>938</v>
      </c>
    </row>
    <row r="546" spans="1:27" x14ac:dyDescent="0.25">
      <c r="A546" s="251">
        <v>16043</v>
      </c>
      <c r="B546" s="251" t="s">
        <v>955</v>
      </c>
      <c r="C546" s="251" t="s">
        <v>742</v>
      </c>
      <c r="D546" s="251">
        <v>-111.487364</v>
      </c>
      <c r="E546" s="251">
        <v>44.231409999999997</v>
      </c>
      <c r="F546">
        <v>0</v>
      </c>
      <c r="G546">
        <f t="shared" si="25"/>
        <v>0</v>
      </c>
      <c r="H546">
        <v>0</v>
      </c>
      <c r="M546" s="277">
        <f>(M3626*10000)*TEA!$I$15*10^-6</f>
        <v>26.948023182134996</v>
      </c>
      <c r="N546" s="277">
        <f>(N3626*10000)*TEA!$J$15*10^-6</f>
        <v>26.948023182134996</v>
      </c>
      <c r="W546">
        <f t="shared" si="27"/>
        <v>1</v>
      </c>
      <c r="X546" s="251">
        <v>16043</v>
      </c>
      <c r="Y546" s="251">
        <v>0</v>
      </c>
      <c r="Z546" s="251">
        <f t="shared" si="26"/>
        <v>0</v>
      </c>
      <c r="AA546" s="226">
        <v>0</v>
      </c>
    </row>
    <row r="547" spans="1:27" x14ac:dyDescent="0.25">
      <c r="A547" s="251">
        <v>16045</v>
      </c>
      <c r="B547" s="251" t="s">
        <v>955</v>
      </c>
      <c r="C547" s="251" t="s">
        <v>971</v>
      </c>
      <c r="D547" s="251">
        <v>-116.381522</v>
      </c>
      <c r="E547" s="251">
        <v>44.064999999999998</v>
      </c>
      <c r="F547">
        <v>0</v>
      </c>
      <c r="G547">
        <f t="shared" si="25"/>
        <v>0</v>
      </c>
      <c r="H547">
        <v>13.59</v>
      </c>
      <c r="M547" s="277">
        <f>(M3627*10000)*TEA!$I$15*10^-6</f>
        <v>34.864647335100003</v>
      </c>
      <c r="N547" s="277">
        <f>(N3627*10000)*TEA!$J$15*10^-6</f>
        <v>34.864647335100003</v>
      </c>
      <c r="W547">
        <f t="shared" si="27"/>
        <v>1</v>
      </c>
      <c r="X547" s="251">
        <v>16045</v>
      </c>
      <c r="Y547" s="251">
        <v>0</v>
      </c>
      <c r="Z547" s="251">
        <f t="shared" si="26"/>
        <v>0</v>
      </c>
      <c r="AA547" s="226">
        <v>1591</v>
      </c>
    </row>
    <row r="548" spans="1:27" x14ac:dyDescent="0.25">
      <c r="A548" s="251">
        <v>16047</v>
      </c>
      <c r="B548" s="251" t="s">
        <v>955</v>
      </c>
      <c r="C548" s="251" t="s">
        <v>972</v>
      </c>
      <c r="D548" s="251">
        <v>-114.816474</v>
      </c>
      <c r="E548" s="251">
        <v>42.972099999999998</v>
      </c>
      <c r="F548">
        <v>0</v>
      </c>
      <c r="G548">
        <f t="shared" si="25"/>
        <v>0</v>
      </c>
      <c r="H548">
        <v>13.61</v>
      </c>
      <c r="M548" s="277">
        <f>(M3628*10000)*TEA!$I$15*10^-6</f>
        <v>31.520561915835</v>
      </c>
      <c r="N548" s="277">
        <f>(N3628*10000)*TEA!$J$15*10^-6</f>
        <v>31.520561915835</v>
      </c>
      <c r="W548">
        <f t="shared" si="27"/>
        <v>1</v>
      </c>
      <c r="X548" s="251">
        <v>16047</v>
      </c>
      <c r="Y548" s="251">
        <v>0</v>
      </c>
      <c r="Z548" s="251">
        <f t="shared" si="26"/>
        <v>0</v>
      </c>
      <c r="AA548" s="226">
        <v>5072</v>
      </c>
    </row>
    <row r="549" spans="1:27" x14ac:dyDescent="0.25">
      <c r="A549" s="251">
        <v>16049</v>
      </c>
      <c r="B549" s="251" t="s">
        <v>955</v>
      </c>
      <c r="C549" s="251" t="s">
        <v>973</v>
      </c>
      <c r="D549" s="251">
        <v>-115.46033199999999</v>
      </c>
      <c r="E549" s="251">
        <v>45.831719999999997</v>
      </c>
      <c r="F549">
        <v>0</v>
      </c>
      <c r="G549">
        <f t="shared" si="25"/>
        <v>0</v>
      </c>
      <c r="H549">
        <v>0</v>
      </c>
      <c r="M549" s="277">
        <f>(M3629*10000)*TEA!$I$15*10^-6</f>
        <v>25.826800844835002</v>
      </c>
      <c r="N549" s="277">
        <f>(N3629*10000)*TEA!$J$15*10^-6</f>
        <v>25.826800844835002</v>
      </c>
      <c r="W549">
        <f t="shared" si="27"/>
        <v>1</v>
      </c>
      <c r="X549" s="251">
        <v>16049</v>
      </c>
      <c r="Y549" s="251">
        <v>0</v>
      </c>
      <c r="Z549" s="251">
        <f t="shared" si="26"/>
        <v>0</v>
      </c>
      <c r="AA549" s="226">
        <v>0</v>
      </c>
    </row>
    <row r="550" spans="1:27" x14ac:dyDescent="0.25">
      <c r="A550" s="251">
        <v>16051</v>
      </c>
      <c r="B550" s="251" t="s">
        <v>955</v>
      </c>
      <c r="C550" s="251" t="s">
        <v>557</v>
      </c>
      <c r="D550" s="251">
        <v>-112.313137</v>
      </c>
      <c r="E550" s="251">
        <v>43.820709999999998</v>
      </c>
      <c r="F550">
        <v>0</v>
      </c>
      <c r="G550">
        <f t="shared" si="25"/>
        <v>0</v>
      </c>
      <c r="H550">
        <v>0</v>
      </c>
      <c r="M550" s="277">
        <f>(M3630*10000)*TEA!$I$15*10^-6</f>
        <v>27.758253997844999</v>
      </c>
      <c r="N550" s="277">
        <f>(N3630*10000)*TEA!$J$15*10^-6</f>
        <v>27.758253997844999</v>
      </c>
      <c r="W550">
        <f t="shared" si="27"/>
        <v>1</v>
      </c>
      <c r="X550" s="251">
        <v>16051</v>
      </c>
      <c r="Y550" s="251">
        <v>0</v>
      </c>
      <c r="Z550" s="251">
        <f t="shared" si="26"/>
        <v>0</v>
      </c>
      <c r="AA550" s="226">
        <v>0</v>
      </c>
    </row>
    <row r="551" spans="1:27" x14ac:dyDescent="0.25">
      <c r="A551" s="251">
        <v>16053</v>
      </c>
      <c r="B551" s="251" t="s">
        <v>955</v>
      </c>
      <c r="C551" s="251" t="s">
        <v>974</v>
      </c>
      <c r="D551" s="251">
        <v>-114.277653</v>
      </c>
      <c r="E551" s="251">
        <v>42.69218</v>
      </c>
      <c r="F551">
        <v>0</v>
      </c>
      <c r="G551">
        <f t="shared" si="25"/>
        <v>0</v>
      </c>
      <c r="H551">
        <v>15.73</v>
      </c>
      <c r="M551" s="277">
        <f>(M3631*10000)*TEA!$I$15*10^-6</f>
        <v>29.993886581084997</v>
      </c>
      <c r="N551" s="277">
        <f>(N3631*10000)*TEA!$J$15*10^-6</f>
        <v>29.993886581084997</v>
      </c>
      <c r="W551">
        <f t="shared" si="27"/>
        <v>1</v>
      </c>
      <c r="X551" s="251">
        <v>16053</v>
      </c>
      <c r="Y551" s="251">
        <v>0</v>
      </c>
      <c r="Z551" s="251">
        <f t="shared" si="26"/>
        <v>0</v>
      </c>
      <c r="AA551" s="226">
        <v>1460</v>
      </c>
    </row>
    <row r="552" spans="1:27" x14ac:dyDescent="0.25">
      <c r="A552" s="251">
        <v>16055</v>
      </c>
      <c r="B552" s="251" t="s">
        <v>955</v>
      </c>
      <c r="C552" s="251" t="s">
        <v>975</v>
      </c>
      <c r="D552" s="251">
        <v>-116.685074</v>
      </c>
      <c r="E552" s="251">
        <v>47.65907</v>
      </c>
      <c r="F552">
        <v>0</v>
      </c>
      <c r="G552">
        <f t="shared" si="25"/>
        <v>0</v>
      </c>
      <c r="H552">
        <v>0</v>
      </c>
      <c r="M552" s="277">
        <f>(M3632*10000)*TEA!$I$15*10^-6</f>
        <v>30.220135910325002</v>
      </c>
      <c r="N552" s="277">
        <f>(N3632*10000)*TEA!$J$15*10^-6</f>
        <v>30.220135910325002</v>
      </c>
      <c r="W552">
        <f t="shared" si="27"/>
        <v>1</v>
      </c>
      <c r="X552" s="251">
        <v>16055</v>
      </c>
      <c r="Y552" s="251">
        <v>0</v>
      </c>
      <c r="Z552" s="251">
        <f t="shared" si="26"/>
        <v>0</v>
      </c>
      <c r="AA552" s="226">
        <v>0</v>
      </c>
    </row>
    <row r="553" spans="1:27" x14ac:dyDescent="0.25">
      <c r="A553" s="251">
        <v>16057</v>
      </c>
      <c r="B553" s="251" t="s">
        <v>955</v>
      </c>
      <c r="C553" s="251" t="s">
        <v>976</v>
      </c>
      <c r="D553" s="251">
        <v>-116.69539399999999</v>
      </c>
      <c r="E553" s="251">
        <v>46.805680000000002</v>
      </c>
      <c r="F553">
        <v>0</v>
      </c>
      <c r="G553">
        <f t="shared" si="25"/>
        <v>0</v>
      </c>
      <c r="H553">
        <v>0</v>
      </c>
      <c r="M553" s="277">
        <f>(M3633*10000)*TEA!$I$15*10^-6</f>
        <v>29.219037600284999</v>
      </c>
      <c r="N553" s="277">
        <f>(N3633*10000)*TEA!$J$15*10^-6</f>
        <v>29.219037600284999</v>
      </c>
      <c r="W553">
        <f t="shared" si="27"/>
        <v>1</v>
      </c>
      <c r="X553" s="251">
        <v>16057</v>
      </c>
      <c r="Y553" s="251">
        <v>0</v>
      </c>
      <c r="Z553" s="251">
        <f t="shared" si="26"/>
        <v>0</v>
      </c>
      <c r="AA553" s="226">
        <v>0</v>
      </c>
    </row>
    <row r="554" spans="1:27" x14ac:dyDescent="0.25">
      <c r="A554" s="251">
        <v>16059</v>
      </c>
      <c r="B554" s="251" t="s">
        <v>955</v>
      </c>
      <c r="C554" s="251" t="s">
        <v>977</v>
      </c>
      <c r="D554" s="251">
        <v>-113.927661</v>
      </c>
      <c r="E554" s="251">
        <v>44.945309999999999</v>
      </c>
      <c r="F554">
        <v>0</v>
      </c>
      <c r="G554">
        <f t="shared" si="25"/>
        <v>0</v>
      </c>
      <c r="H554">
        <v>0</v>
      </c>
      <c r="M554" s="277">
        <f>(M3634*10000)*TEA!$I$15*10^-6</f>
        <v>25.736457901590001</v>
      </c>
      <c r="N554" s="277">
        <f>(N3634*10000)*TEA!$J$15*10^-6</f>
        <v>25.736457901590001</v>
      </c>
      <c r="W554">
        <f t="shared" si="27"/>
        <v>1</v>
      </c>
      <c r="X554" s="251">
        <v>16059</v>
      </c>
      <c r="Y554" s="251">
        <v>0</v>
      </c>
      <c r="Z554" s="251">
        <f t="shared" si="26"/>
        <v>0</v>
      </c>
      <c r="AA554" s="226">
        <v>0</v>
      </c>
    </row>
    <row r="555" spans="1:27" x14ac:dyDescent="0.25">
      <c r="A555" s="251">
        <v>16061</v>
      </c>
      <c r="B555" s="251" t="s">
        <v>955</v>
      </c>
      <c r="C555" s="251" t="s">
        <v>978</v>
      </c>
      <c r="D555" s="251">
        <v>-116.413719</v>
      </c>
      <c r="E555" s="251">
        <v>46.229709999999997</v>
      </c>
      <c r="F555">
        <v>0</v>
      </c>
      <c r="G555">
        <f t="shared" si="25"/>
        <v>0</v>
      </c>
      <c r="H555">
        <v>0</v>
      </c>
      <c r="M555" s="277">
        <f>(M3635*10000)*TEA!$I$15*10^-6</f>
        <v>28.200151209060003</v>
      </c>
      <c r="N555" s="277">
        <f>(N3635*10000)*TEA!$J$15*10^-6</f>
        <v>28.200151209060003</v>
      </c>
      <c r="W555">
        <f t="shared" si="27"/>
        <v>1</v>
      </c>
      <c r="X555" s="251">
        <v>16061</v>
      </c>
      <c r="Y555" s="251">
        <v>0</v>
      </c>
      <c r="Z555" s="251">
        <f t="shared" si="26"/>
        <v>0</v>
      </c>
      <c r="AA555" s="226">
        <v>0</v>
      </c>
    </row>
    <row r="556" spans="1:27" x14ac:dyDescent="0.25">
      <c r="A556" s="251">
        <v>16063</v>
      </c>
      <c r="B556" s="251" t="s">
        <v>955</v>
      </c>
      <c r="C556" s="251" t="s">
        <v>634</v>
      </c>
      <c r="D556" s="251">
        <v>-114.142976</v>
      </c>
      <c r="E556" s="251">
        <v>43.000329999999998</v>
      </c>
      <c r="F556">
        <v>0</v>
      </c>
      <c r="G556">
        <f t="shared" si="25"/>
        <v>0</v>
      </c>
      <c r="H556">
        <v>14.95</v>
      </c>
      <c r="M556" s="277">
        <f>(M3636*10000)*TEA!$I$15*10^-6</f>
        <v>30.046288260509996</v>
      </c>
      <c r="N556" s="277">
        <f>(N3636*10000)*TEA!$J$15*10^-6</f>
        <v>30.046288260509996</v>
      </c>
      <c r="W556">
        <f t="shared" si="27"/>
        <v>1</v>
      </c>
      <c r="X556" s="251">
        <v>16063</v>
      </c>
      <c r="Y556" s="251">
        <v>0</v>
      </c>
      <c r="Z556" s="251">
        <f t="shared" si="26"/>
        <v>0</v>
      </c>
      <c r="AA556" s="226">
        <v>2030</v>
      </c>
    </row>
    <row r="557" spans="1:27" x14ac:dyDescent="0.25">
      <c r="A557" s="251">
        <v>16065</v>
      </c>
      <c r="B557" s="251" t="s">
        <v>955</v>
      </c>
      <c r="C557" s="251" t="s">
        <v>565</v>
      </c>
      <c r="D557" s="251">
        <v>-111.659485</v>
      </c>
      <c r="E557" s="251">
        <v>43.778979999999997</v>
      </c>
      <c r="F557">
        <v>0</v>
      </c>
      <c r="G557">
        <f t="shared" si="25"/>
        <v>0</v>
      </c>
      <c r="H557">
        <v>0</v>
      </c>
      <c r="M557" s="277">
        <f>(M3637*10000)*TEA!$I$15*10^-6</f>
        <v>27.682340311979996</v>
      </c>
      <c r="N557" s="277">
        <f>(N3637*10000)*TEA!$J$15*10^-6</f>
        <v>27.682340311979996</v>
      </c>
      <c r="W557">
        <f t="shared" si="27"/>
        <v>1</v>
      </c>
      <c r="X557" s="251">
        <v>16065</v>
      </c>
      <c r="Y557" s="251">
        <v>0</v>
      </c>
      <c r="Z557" s="251">
        <f t="shared" si="26"/>
        <v>0</v>
      </c>
      <c r="AA557" s="226">
        <v>0</v>
      </c>
    </row>
    <row r="558" spans="1:27" x14ac:dyDescent="0.25">
      <c r="A558" s="251">
        <v>16067</v>
      </c>
      <c r="B558" s="251" t="s">
        <v>955</v>
      </c>
      <c r="C558" s="251" t="s">
        <v>979</v>
      </c>
      <c r="D558" s="251">
        <v>-113.640916</v>
      </c>
      <c r="E558" s="251">
        <v>42.857399999999998</v>
      </c>
      <c r="F558">
        <v>0</v>
      </c>
      <c r="G558">
        <f t="shared" si="25"/>
        <v>0</v>
      </c>
      <c r="H558">
        <v>0</v>
      </c>
      <c r="M558" s="277">
        <f>(M3638*10000)*TEA!$I$15*10^-6</f>
        <v>29.495537436555001</v>
      </c>
      <c r="N558" s="277">
        <f>(N3638*10000)*TEA!$J$15*10^-6</f>
        <v>29.495537436555001</v>
      </c>
      <c r="W558">
        <f t="shared" si="27"/>
        <v>1</v>
      </c>
      <c r="X558" s="251">
        <v>16067</v>
      </c>
      <c r="Y558" s="251">
        <v>0</v>
      </c>
      <c r="Z558" s="251">
        <f t="shared" si="26"/>
        <v>0</v>
      </c>
      <c r="AA558" s="226">
        <v>0</v>
      </c>
    </row>
    <row r="559" spans="1:27" x14ac:dyDescent="0.25">
      <c r="A559" s="251">
        <v>16069</v>
      </c>
      <c r="B559" s="251" t="s">
        <v>955</v>
      </c>
      <c r="C559" s="251" t="s">
        <v>980</v>
      </c>
      <c r="D559" s="251">
        <v>-116.733199</v>
      </c>
      <c r="E559" s="251">
        <v>46.31906</v>
      </c>
      <c r="F559">
        <v>0</v>
      </c>
      <c r="G559">
        <f t="shared" si="25"/>
        <v>0</v>
      </c>
      <c r="H559">
        <v>0</v>
      </c>
      <c r="M559" s="277">
        <f>(M3639*10000)*TEA!$I$15*10^-6</f>
        <v>28.999981744335003</v>
      </c>
      <c r="N559" s="277">
        <f>(N3639*10000)*TEA!$J$15*10^-6</f>
        <v>28.999981744335003</v>
      </c>
      <c r="W559">
        <f t="shared" si="27"/>
        <v>1</v>
      </c>
      <c r="X559" s="251">
        <v>16069</v>
      </c>
      <c r="Y559" s="251">
        <v>0</v>
      </c>
      <c r="Z559" s="251">
        <f t="shared" si="26"/>
        <v>0</v>
      </c>
      <c r="AA559" s="226">
        <v>0</v>
      </c>
    </row>
    <row r="560" spans="1:27" x14ac:dyDescent="0.25">
      <c r="A560" s="251">
        <v>16071</v>
      </c>
      <c r="B560" s="251" t="s">
        <v>955</v>
      </c>
      <c r="C560" s="251" t="s">
        <v>981</v>
      </c>
      <c r="D560" s="251">
        <v>-112.550197</v>
      </c>
      <c r="E560" s="251">
        <v>42.197130000000001</v>
      </c>
      <c r="F560">
        <v>0</v>
      </c>
      <c r="G560">
        <f t="shared" si="25"/>
        <v>0</v>
      </c>
      <c r="H560">
        <v>0</v>
      </c>
      <c r="M560" s="277">
        <f>(M3640*10000)*TEA!$I$15*10^-6</f>
        <v>30.013244383095</v>
      </c>
      <c r="N560" s="277">
        <f>(N3640*10000)*TEA!$J$15*10^-6</f>
        <v>30.013244383095</v>
      </c>
      <c r="W560">
        <f t="shared" si="27"/>
        <v>1</v>
      </c>
      <c r="X560" s="251">
        <v>16071</v>
      </c>
      <c r="Y560" s="251">
        <v>0</v>
      </c>
      <c r="Z560" s="251">
        <f t="shared" si="26"/>
        <v>0</v>
      </c>
      <c r="AA560" s="226">
        <v>0</v>
      </c>
    </row>
    <row r="561" spans="1:27" x14ac:dyDescent="0.25">
      <c r="A561" s="251">
        <v>16073</v>
      </c>
      <c r="B561" s="251" t="s">
        <v>955</v>
      </c>
      <c r="C561" s="251" t="s">
        <v>982</v>
      </c>
      <c r="D561" s="251">
        <v>-116.17704999999999</v>
      </c>
      <c r="E561" s="251">
        <v>42.588709999999999</v>
      </c>
      <c r="F561">
        <v>0</v>
      </c>
      <c r="G561">
        <f t="shared" si="25"/>
        <v>0</v>
      </c>
      <c r="H561">
        <v>14.54</v>
      </c>
      <c r="M561" s="277">
        <f>(M3641*10000)*TEA!$I$15*10^-6</f>
        <v>33.893593746749993</v>
      </c>
      <c r="N561" s="277">
        <f>(N3641*10000)*TEA!$J$15*10^-6</f>
        <v>33.893593746749993</v>
      </c>
      <c r="W561">
        <f t="shared" si="27"/>
        <v>1</v>
      </c>
      <c r="X561" s="251">
        <v>16073</v>
      </c>
      <c r="Y561" s="251">
        <v>0</v>
      </c>
      <c r="Z561" s="251">
        <f t="shared" si="26"/>
        <v>0</v>
      </c>
      <c r="AA561" s="226">
        <v>6668</v>
      </c>
    </row>
    <row r="562" spans="1:27" x14ac:dyDescent="0.25">
      <c r="A562" s="251">
        <v>16075</v>
      </c>
      <c r="B562" s="251" t="s">
        <v>955</v>
      </c>
      <c r="C562" s="251" t="s">
        <v>983</v>
      </c>
      <c r="D562" s="251">
        <v>-116.751845</v>
      </c>
      <c r="E562" s="251">
        <v>44.0032</v>
      </c>
      <c r="F562">
        <v>0</v>
      </c>
      <c r="G562">
        <f t="shared" si="25"/>
        <v>0</v>
      </c>
      <c r="H562">
        <v>15.49</v>
      </c>
      <c r="M562" s="277">
        <f>(M3642*10000)*TEA!$I$15*10^-6</f>
        <v>34.815967511399997</v>
      </c>
      <c r="N562" s="277">
        <f>(N3642*10000)*TEA!$J$15*10^-6</f>
        <v>34.815967511399997</v>
      </c>
      <c r="W562">
        <f t="shared" si="27"/>
        <v>1</v>
      </c>
      <c r="X562" s="251">
        <v>16075</v>
      </c>
      <c r="Y562" s="251">
        <v>0</v>
      </c>
      <c r="Z562" s="251">
        <f t="shared" si="26"/>
        <v>0</v>
      </c>
      <c r="AA562" s="226">
        <v>2340</v>
      </c>
    </row>
    <row r="563" spans="1:27" x14ac:dyDescent="0.25">
      <c r="A563" s="251">
        <v>16077</v>
      </c>
      <c r="B563" s="251" t="s">
        <v>955</v>
      </c>
      <c r="C563" s="251" t="s">
        <v>984</v>
      </c>
      <c r="D563" s="251">
        <v>-112.84191199999999</v>
      </c>
      <c r="E563" s="251">
        <v>42.693669999999997</v>
      </c>
      <c r="F563">
        <v>0</v>
      </c>
      <c r="G563">
        <f t="shared" si="25"/>
        <v>0</v>
      </c>
      <c r="H563">
        <v>13.32</v>
      </c>
      <c r="M563" s="277">
        <f>(M3643*10000)*TEA!$I$15*10^-6</f>
        <v>29.820324118544995</v>
      </c>
      <c r="N563" s="277">
        <f>(N3643*10000)*TEA!$J$15*10^-6</f>
        <v>29.820324118544995</v>
      </c>
      <c r="W563">
        <f t="shared" si="27"/>
        <v>1</v>
      </c>
      <c r="X563" s="251">
        <v>16077</v>
      </c>
      <c r="Y563" s="251">
        <v>0</v>
      </c>
      <c r="Z563" s="251">
        <f t="shared" si="26"/>
        <v>0</v>
      </c>
      <c r="AA563" s="226">
        <v>4712</v>
      </c>
    </row>
    <row r="564" spans="1:27" x14ac:dyDescent="0.25">
      <c r="A564" s="251">
        <v>16079</v>
      </c>
      <c r="B564" s="251" t="s">
        <v>955</v>
      </c>
      <c r="C564" s="251" t="s">
        <v>985</v>
      </c>
      <c r="D564" s="251">
        <v>-115.876257</v>
      </c>
      <c r="E564" s="251">
        <v>47.33896</v>
      </c>
      <c r="F564">
        <v>0</v>
      </c>
      <c r="G564">
        <f t="shared" si="25"/>
        <v>0</v>
      </c>
      <c r="H564">
        <v>0</v>
      </c>
      <c r="M564" s="277">
        <f>(M3644*10000)*TEA!$I$15*10^-6</f>
        <v>27.384841047509997</v>
      </c>
      <c r="N564" s="277">
        <f>(N3644*10000)*TEA!$J$15*10^-6</f>
        <v>27.384841047509997</v>
      </c>
      <c r="W564">
        <f t="shared" si="27"/>
        <v>1</v>
      </c>
      <c r="X564" s="251">
        <v>16079</v>
      </c>
      <c r="Y564" s="251">
        <v>0</v>
      </c>
      <c r="Z564" s="251">
        <f t="shared" si="26"/>
        <v>0</v>
      </c>
      <c r="AA564" s="226">
        <v>0</v>
      </c>
    </row>
    <row r="565" spans="1:27" x14ac:dyDescent="0.25">
      <c r="A565" s="251">
        <v>16081</v>
      </c>
      <c r="B565" s="251" t="s">
        <v>955</v>
      </c>
      <c r="C565" s="251" t="s">
        <v>986</v>
      </c>
      <c r="D565" s="251">
        <v>-111.219807</v>
      </c>
      <c r="E565" s="251">
        <v>43.754130000000004</v>
      </c>
      <c r="F565">
        <v>0</v>
      </c>
      <c r="G565">
        <f t="shared" si="25"/>
        <v>0</v>
      </c>
      <c r="H565">
        <v>0</v>
      </c>
      <c r="M565" s="277">
        <f>(M3645*10000)*TEA!$I$15*10^-6</f>
        <v>27.61259845455</v>
      </c>
      <c r="N565" s="277">
        <f>(N3645*10000)*TEA!$J$15*10^-6</f>
        <v>27.61259845455</v>
      </c>
      <c r="W565">
        <f t="shared" si="27"/>
        <v>1</v>
      </c>
      <c r="X565" s="251">
        <v>16081</v>
      </c>
      <c r="Y565" s="251">
        <v>0</v>
      </c>
      <c r="Z565" s="251">
        <f t="shared" si="26"/>
        <v>0</v>
      </c>
      <c r="AA565" s="226">
        <v>0</v>
      </c>
    </row>
    <row r="566" spans="1:27" x14ac:dyDescent="0.25">
      <c r="A566" s="251">
        <v>16083</v>
      </c>
      <c r="B566" s="251" t="s">
        <v>955</v>
      </c>
      <c r="C566" s="251" t="s">
        <v>987</v>
      </c>
      <c r="D566" s="251">
        <v>-114.688532</v>
      </c>
      <c r="E566" s="251">
        <v>42.366010000000003</v>
      </c>
      <c r="F566">
        <v>0</v>
      </c>
      <c r="G566">
        <f t="shared" si="25"/>
        <v>0</v>
      </c>
      <c r="H566">
        <v>13.75</v>
      </c>
      <c r="M566" s="277">
        <f>(M3646*10000)*TEA!$I$15*10^-6</f>
        <v>29.90922394815</v>
      </c>
      <c r="N566" s="277">
        <f>(N3646*10000)*TEA!$J$15*10^-6</f>
        <v>29.90922394815</v>
      </c>
      <c r="W566">
        <f t="shared" si="27"/>
        <v>1</v>
      </c>
      <c r="X566" s="251">
        <v>16083</v>
      </c>
      <c r="Y566" s="251">
        <v>0</v>
      </c>
      <c r="Z566" s="251">
        <f t="shared" si="26"/>
        <v>0</v>
      </c>
      <c r="AA566" s="226">
        <v>7386</v>
      </c>
    </row>
    <row r="567" spans="1:27" x14ac:dyDescent="0.25">
      <c r="A567" s="251">
        <v>16085</v>
      </c>
      <c r="B567" s="251" t="s">
        <v>955</v>
      </c>
      <c r="C567" s="251" t="s">
        <v>988</v>
      </c>
      <c r="D567" s="251">
        <v>-115.56129799999999</v>
      </c>
      <c r="E567" s="251">
        <v>44.76032</v>
      </c>
      <c r="F567">
        <v>0</v>
      </c>
      <c r="G567">
        <f t="shared" si="25"/>
        <v>0</v>
      </c>
      <c r="H567">
        <v>0</v>
      </c>
      <c r="M567" s="277">
        <f>(M3647*10000)*TEA!$I$15*10^-6</f>
        <v>30.089803134554998</v>
      </c>
      <c r="N567" s="277">
        <f>(N3647*10000)*TEA!$J$15*10^-6</f>
        <v>30.089803134554998</v>
      </c>
      <c r="W567">
        <f t="shared" si="27"/>
        <v>1</v>
      </c>
      <c r="X567" s="251">
        <v>16085</v>
      </c>
      <c r="Y567" s="251">
        <v>0</v>
      </c>
      <c r="Z567" s="251">
        <f t="shared" si="26"/>
        <v>0</v>
      </c>
      <c r="AA567" s="226">
        <v>0</v>
      </c>
    </row>
    <row r="568" spans="1:27" x14ac:dyDescent="0.25">
      <c r="A568" s="251">
        <v>16087</v>
      </c>
      <c r="B568" s="251" t="s">
        <v>955</v>
      </c>
      <c r="C568" s="251" t="s">
        <v>585</v>
      </c>
      <c r="D568" s="251">
        <v>-116.77469000000001</v>
      </c>
      <c r="E568" s="251">
        <v>44.451230000000002</v>
      </c>
      <c r="F568">
        <v>0</v>
      </c>
      <c r="G568">
        <f t="shared" si="25"/>
        <v>0</v>
      </c>
      <c r="H568">
        <v>15.32</v>
      </c>
      <c r="M568" s="277">
        <f>(M3648*10000)*TEA!$I$15*10^-6</f>
        <v>32.969276641799993</v>
      </c>
      <c r="N568" s="277">
        <f>(N3648*10000)*TEA!$J$15*10^-6</f>
        <v>32.969276641799993</v>
      </c>
      <c r="W568">
        <f t="shared" si="27"/>
        <v>1</v>
      </c>
      <c r="X568" s="251">
        <v>16087</v>
      </c>
      <c r="Y568" s="251">
        <v>0</v>
      </c>
      <c r="Z568" s="251">
        <f t="shared" si="26"/>
        <v>0</v>
      </c>
      <c r="AA568" s="226">
        <v>913</v>
      </c>
    </row>
    <row r="569" spans="1:27" x14ac:dyDescent="0.25">
      <c r="A569" s="251">
        <v>17001</v>
      </c>
      <c r="B569" s="251" t="s">
        <v>989</v>
      </c>
      <c r="C569" s="251" t="s">
        <v>720</v>
      </c>
      <c r="D569" s="251">
        <v>-91.1867527</v>
      </c>
      <c r="E569" s="251">
        <v>39.988370000000003</v>
      </c>
      <c r="F569">
        <v>3.71</v>
      </c>
      <c r="G569">
        <f t="shared" si="25"/>
        <v>3.71</v>
      </c>
      <c r="H569">
        <v>13.1</v>
      </c>
      <c r="M569" s="277">
        <f>(M3649*10000)*TEA!$I$15*10^-6</f>
        <v>41.966248570199994</v>
      </c>
      <c r="N569" s="277">
        <f>(N3649*10000)*TEA!$J$15*10^-6</f>
        <v>41.966248570199994</v>
      </c>
      <c r="W569">
        <f t="shared" si="27"/>
        <v>1</v>
      </c>
      <c r="X569" s="251">
        <v>17001</v>
      </c>
      <c r="Y569" s="251">
        <v>63185</v>
      </c>
      <c r="Z569" s="251">
        <f t="shared" si="26"/>
        <v>63185</v>
      </c>
      <c r="AA569" s="226">
        <v>69111</v>
      </c>
    </row>
    <row r="570" spans="1:27" x14ac:dyDescent="0.25">
      <c r="A570" s="251">
        <v>17003</v>
      </c>
      <c r="B570" s="251" t="s">
        <v>989</v>
      </c>
      <c r="C570" s="251" t="s">
        <v>990</v>
      </c>
      <c r="D570" s="251">
        <v>-89.341408400000006</v>
      </c>
      <c r="E570" s="251">
        <v>37.20664</v>
      </c>
      <c r="F570">
        <v>3.02</v>
      </c>
      <c r="G570">
        <f t="shared" si="25"/>
        <v>3.02</v>
      </c>
      <c r="H570">
        <v>11.1</v>
      </c>
      <c r="M570" s="277">
        <f>(M3650*10000)*TEA!$I$15*10^-6</f>
        <v>47.846795463899994</v>
      </c>
      <c r="N570" s="277">
        <f>(N3650*10000)*TEA!$J$15*10^-6</f>
        <v>47.846795463899994</v>
      </c>
      <c r="W570">
        <f t="shared" si="27"/>
        <v>1</v>
      </c>
      <c r="X570" s="251">
        <v>17003</v>
      </c>
      <c r="Y570" s="251">
        <v>12646</v>
      </c>
      <c r="Z570" s="251">
        <f t="shared" si="26"/>
        <v>12646</v>
      </c>
      <c r="AA570" s="226">
        <v>2109</v>
      </c>
    </row>
    <row r="571" spans="1:27" x14ac:dyDescent="0.25">
      <c r="A571" s="251">
        <v>17005</v>
      </c>
      <c r="B571" s="251" t="s">
        <v>989</v>
      </c>
      <c r="C571" s="251" t="s">
        <v>991</v>
      </c>
      <c r="D571" s="251">
        <v>-89.445813599999994</v>
      </c>
      <c r="E571" s="251">
        <v>38.88588</v>
      </c>
      <c r="F571">
        <v>3.71</v>
      </c>
      <c r="G571">
        <f t="shared" si="25"/>
        <v>3.71</v>
      </c>
      <c r="H571">
        <v>11.42</v>
      </c>
      <c r="M571" s="277">
        <f>(M3651*10000)*TEA!$I$15*10^-6</f>
        <v>44.287401220649997</v>
      </c>
      <c r="N571" s="277">
        <f>(N3651*10000)*TEA!$J$15*10^-6</f>
        <v>44.287401220649997</v>
      </c>
      <c r="W571">
        <f t="shared" si="27"/>
        <v>1</v>
      </c>
      <c r="X571" s="251">
        <v>17005</v>
      </c>
      <c r="Y571" s="251">
        <v>32066</v>
      </c>
      <c r="Z571" s="251">
        <f t="shared" si="26"/>
        <v>32066</v>
      </c>
      <c r="AA571" s="226">
        <v>21420</v>
      </c>
    </row>
    <row r="572" spans="1:27" x14ac:dyDescent="0.25">
      <c r="A572" s="251">
        <v>17007</v>
      </c>
      <c r="B572" s="251" t="s">
        <v>989</v>
      </c>
      <c r="C572" s="251" t="s">
        <v>609</v>
      </c>
      <c r="D572" s="251">
        <v>-88.820972299999994</v>
      </c>
      <c r="E572" s="251">
        <v>42.329819999999998</v>
      </c>
      <c r="F572">
        <v>3.14</v>
      </c>
      <c r="G572">
        <f t="shared" si="25"/>
        <v>3.14</v>
      </c>
      <c r="H572">
        <v>13.08</v>
      </c>
      <c r="M572" s="277">
        <f>(M3652*10000)*TEA!$I$15*10^-6</f>
        <v>35.811546351300002</v>
      </c>
      <c r="N572" s="277">
        <f>(N3652*10000)*TEA!$J$15*10^-6</f>
        <v>35.811546351300002</v>
      </c>
      <c r="W572">
        <f t="shared" si="27"/>
        <v>1</v>
      </c>
      <c r="X572" s="251">
        <v>17007</v>
      </c>
      <c r="Y572" s="251">
        <v>16853</v>
      </c>
      <c r="Z572" s="251">
        <f t="shared" si="26"/>
        <v>16853</v>
      </c>
      <c r="AA572" s="226">
        <v>22118</v>
      </c>
    </row>
    <row r="573" spans="1:27" x14ac:dyDescent="0.25">
      <c r="A573" s="251">
        <v>17009</v>
      </c>
      <c r="B573" s="251" t="s">
        <v>989</v>
      </c>
      <c r="C573" s="251" t="s">
        <v>992</v>
      </c>
      <c r="D573" s="251">
        <v>-90.752320900000001</v>
      </c>
      <c r="E573" s="251">
        <v>39.959539999999997</v>
      </c>
      <c r="F573">
        <v>3.64</v>
      </c>
      <c r="G573">
        <f t="shared" si="25"/>
        <v>3.64</v>
      </c>
      <c r="H573">
        <v>13.19</v>
      </c>
      <c r="M573" s="277">
        <f>(M3653*10000)*TEA!$I$15*10^-6</f>
        <v>42.009521415299993</v>
      </c>
      <c r="N573" s="277">
        <f>(N3653*10000)*TEA!$J$15*10^-6</f>
        <v>42.009521415299993</v>
      </c>
      <c r="W573">
        <f t="shared" si="27"/>
        <v>1</v>
      </c>
      <c r="X573" s="251">
        <v>17009</v>
      </c>
      <c r="Y573" s="251">
        <v>13091</v>
      </c>
      <c r="Z573" s="251">
        <f t="shared" si="26"/>
        <v>13091</v>
      </c>
      <c r="AA573" s="226">
        <v>13251</v>
      </c>
    </row>
    <row r="574" spans="1:27" x14ac:dyDescent="0.25">
      <c r="A574" s="251">
        <v>17011</v>
      </c>
      <c r="B574" s="251" t="s">
        <v>989</v>
      </c>
      <c r="C574" s="251" t="s">
        <v>993</v>
      </c>
      <c r="D574" s="251">
        <v>-89.519378099999997</v>
      </c>
      <c r="E574" s="251">
        <v>41.40849</v>
      </c>
      <c r="F574">
        <v>4.09</v>
      </c>
      <c r="G574">
        <f t="shared" si="25"/>
        <v>4.09</v>
      </c>
      <c r="H574">
        <v>15.15</v>
      </c>
      <c r="M574" s="277">
        <f>(M3654*10000)*TEA!$I$15*10^-6</f>
        <v>37.863301736249994</v>
      </c>
      <c r="N574" s="277">
        <f>(N3654*10000)*TEA!$J$15*10^-6</f>
        <v>37.863301736249994</v>
      </c>
      <c r="W574">
        <f t="shared" si="27"/>
        <v>1</v>
      </c>
      <c r="X574" s="251">
        <v>17011</v>
      </c>
      <c r="Y574" s="251">
        <v>58725</v>
      </c>
      <c r="Z574" s="251">
        <f t="shared" si="26"/>
        <v>58725</v>
      </c>
      <c r="AA574" s="226">
        <v>97616</v>
      </c>
    </row>
    <row r="575" spans="1:27" x14ac:dyDescent="0.25">
      <c r="A575" s="251">
        <v>17013</v>
      </c>
      <c r="B575" s="251" t="s">
        <v>989</v>
      </c>
      <c r="C575" s="251" t="s">
        <v>528</v>
      </c>
      <c r="D575" s="251">
        <v>-90.676383099999995</v>
      </c>
      <c r="E575" s="251">
        <v>39.162140000000001</v>
      </c>
      <c r="F575">
        <v>3.75</v>
      </c>
      <c r="G575">
        <f t="shared" si="25"/>
        <v>3.75</v>
      </c>
      <c r="H575">
        <v>10.94</v>
      </c>
      <c r="M575" s="277">
        <f>(M3655*10000)*TEA!$I$15*10^-6</f>
        <v>43.822111258350006</v>
      </c>
      <c r="N575" s="277">
        <f>(N3655*10000)*TEA!$J$15*10^-6</f>
        <v>43.822111258350006</v>
      </c>
      <c r="W575">
        <f t="shared" si="27"/>
        <v>1</v>
      </c>
      <c r="X575" s="251">
        <v>17013</v>
      </c>
      <c r="Y575" s="251">
        <v>11125</v>
      </c>
      <c r="Z575" s="251">
        <f t="shared" si="26"/>
        <v>11125</v>
      </c>
      <c r="AA575" s="226">
        <v>8757</v>
      </c>
    </row>
    <row r="576" spans="1:27" x14ac:dyDescent="0.25">
      <c r="A576" s="251">
        <v>17015</v>
      </c>
      <c r="B576" s="251" t="s">
        <v>989</v>
      </c>
      <c r="C576" s="251" t="s">
        <v>611</v>
      </c>
      <c r="D576" s="251">
        <v>-89.9327136</v>
      </c>
      <c r="E576" s="251">
        <v>42.075119999999998</v>
      </c>
      <c r="F576">
        <v>4.1900000000000004</v>
      </c>
      <c r="G576">
        <f t="shared" si="25"/>
        <v>4.1900000000000004</v>
      </c>
      <c r="H576">
        <v>15.96</v>
      </c>
      <c r="M576" s="277">
        <f>(M3656*10000)*TEA!$I$15*10^-6</f>
        <v>36.579476826449998</v>
      </c>
      <c r="N576" s="277">
        <f>(N3656*10000)*TEA!$J$15*10^-6</f>
        <v>36.579476826449998</v>
      </c>
      <c r="W576">
        <f t="shared" si="27"/>
        <v>1</v>
      </c>
      <c r="X576" s="251">
        <v>17015</v>
      </c>
      <c r="Y576" s="251">
        <v>17997</v>
      </c>
      <c r="Z576" s="251">
        <f t="shared" si="26"/>
        <v>17997</v>
      </c>
      <c r="AA576" s="226">
        <v>54206</v>
      </c>
    </row>
    <row r="577" spans="1:27" x14ac:dyDescent="0.25">
      <c r="A577" s="251">
        <v>17017</v>
      </c>
      <c r="B577" s="251" t="s">
        <v>989</v>
      </c>
      <c r="C577" s="251" t="s">
        <v>994</v>
      </c>
      <c r="D577" s="251">
        <v>-90.248891900000004</v>
      </c>
      <c r="E577" s="251">
        <v>39.968200000000003</v>
      </c>
      <c r="F577">
        <v>3.98</v>
      </c>
      <c r="G577">
        <f t="shared" si="25"/>
        <v>3.98</v>
      </c>
      <c r="H577">
        <v>13.68</v>
      </c>
      <c r="M577" s="277">
        <f>(M3657*10000)*TEA!$I$15*10^-6</f>
        <v>41.987069557199995</v>
      </c>
      <c r="N577" s="277">
        <f>(N3657*10000)*TEA!$J$15*10^-6</f>
        <v>41.987069557199995</v>
      </c>
      <c r="W577">
        <f t="shared" si="27"/>
        <v>1</v>
      </c>
      <c r="X577" s="251">
        <v>17017</v>
      </c>
      <c r="Y577" s="251">
        <v>26321</v>
      </c>
      <c r="Z577" s="251">
        <f t="shared" si="26"/>
        <v>26321</v>
      </c>
      <c r="AA577" s="226">
        <v>34858</v>
      </c>
    </row>
    <row r="578" spans="1:27" x14ac:dyDescent="0.25">
      <c r="A578" s="251">
        <v>17019</v>
      </c>
      <c r="B578" s="251" t="s">
        <v>989</v>
      </c>
      <c r="C578" s="251" t="s">
        <v>995</v>
      </c>
      <c r="D578" s="251">
        <v>-88.205422299999995</v>
      </c>
      <c r="E578" s="251">
        <v>40.130420000000001</v>
      </c>
      <c r="F578">
        <v>4.26</v>
      </c>
      <c r="G578">
        <f t="shared" si="25"/>
        <v>4.26</v>
      </c>
      <c r="H578">
        <v>14.1</v>
      </c>
      <c r="M578" s="277">
        <f>(M3658*10000)*TEA!$I$15*10^-6</f>
        <v>40.990604227200002</v>
      </c>
      <c r="N578" s="277">
        <f>(N3658*10000)*TEA!$J$15*10^-6</f>
        <v>40.990604227200002</v>
      </c>
      <c r="W578">
        <f t="shared" si="27"/>
        <v>1</v>
      </c>
      <c r="X578" s="251">
        <v>17019</v>
      </c>
      <c r="Y578" s="251">
        <v>107840</v>
      </c>
      <c r="Z578" s="251">
        <f t="shared" si="26"/>
        <v>107840</v>
      </c>
      <c r="AA578" s="226">
        <v>112219</v>
      </c>
    </row>
    <row r="579" spans="1:27" x14ac:dyDescent="0.25">
      <c r="A579" s="251">
        <v>17021</v>
      </c>
      <c r="B579" s="251" t="s">
        <v>989</v>
      </c>
      <c r="C579" s="251" t="s">
        <v>996</v>
      </c>
      <c r="D579" s="251">
        <v>-89.281791900000002</v>
      </c>
      <c r="E579" s="251">
        <v>39.545990000000003</v>
      </c>
      <c r="F579">
        <v>4.46</v>
      </c>
      <c r="G579">
        <f t="shared" si="25"/>
        <v>4.46</v>
      </c>
      <c r="H579">
        <v>14.77</v>
      </c>
      <c r="M579" s="277">
        <f>(M3659*10000)*TEA!$I$15*10^-6</f>
        <v>42.738006136049989</v>
      </c>
      <c r="N579" s="277">
        <f>(N3659*10000)*TEA!$J$15*10^-6</f>
        <v>42.738006136049989</v>
      </c>
      <c r="W579">
        <f t="shared" si="27"/>
        <v>1</v>
      </c>
      <c r="X579" s="251">
        <v>17021</v>
      </c>
      <c r="Y579" s="251">
        <v>72425</v>
      </c>
      <c r="Z579" s="251">
        <f t="shared" si="26"/>
        <v>72425</v>
      </c>
      <c r="AA579" s="226">
        <v>77079</v>
      </c>
    </row>
    <row r="580" spans="1:27" x14ac:dyDescent="0.25">
      <c r="A580" s="251">
        <v>17023</v>
      </c>
      <c r="B580" s="251" t="s">
        <v>989</v>
      </c>
      <c r="C580" s="251" t="s">
        <v>613</v>
      </c>
      <c r="D580" s="251">
        <v>-87.796096500000004</v>
      </c>
      <c r="E580" s="251">
        <v>39.332900000000002</v>
      </c>
      <c r="F580">
        <v>3.7</v>
      </c>
      <c r="G580">
        <f t="shared" ref="G580:G643" si="28">F580</f>
        <v>3.7</v>
      </c>
      <c r="H580">
        <v>13.01</v>
      </c>
      <c r="M580" s="277">
        <f>(M3660*10000)*TEA!$I$15*10^-6</f>
        <v>42.8221660293</v>
      </c>
      <c r="N580" s="277">
        <f>(N3660*10000)*TEA!$J$15*10^-6</f>
        <v>42.8221660293</v>
      </c>
      <c r="W580">
        <f t="shared" si="27"/>
        <v>1</v>
      </c>
      <c r="X580" s="251">
        <v>17023</v>
      </c>
      <c r="Y580" s="251">
        <v>45677</v>
      </c>
      <c r="Z580" s="251">
        <f t="shared" ref="Z580:Z643" si="29">Y580</f>
        <v>45677</v>
      </c>
      <c r="AA580" s="226">
        <v>38811</v>
      </c>
    </row>
    <row r="581" spans="1:27" x14ac:dyDescent="0.25">
      <c r="A581" s="251">
        <v>17025</v>
      </c>
      <c r="B581" s="251" t="s">
        <v>989</v>
      </c>
      <c r="C581" s="251" t="s">
        <v>534</v>
      </c>
      <c r="D581" s="251">
        <v>-88.4955973</v>
      </c>
      <c r="E581" s="251">
        <v>38.748699999999999</v>
      </c>
      <c r="F581">
        <v>2.86</v>
      </c>
      <c r="G581">
        <f t="shared" si="28"/>
        <v>2.86</v>
      </c>
      <c r="H581">
        <v>8.09</v>
      </c>
      <c r="M581" s="277">
        <f>(M3661*10000)*TEA!$I$15*10^-6</f>
        <v>44.446213264499995</v>
      </c>
      <c r="N581" s="277">
        <f>(N3661*10000)*TEA!$J$15*10^-6</f>
        <v>44.446213264499995</v>
      </c>
      <c r="W581">
        <f t="shared" si="27"/>
        <v>1</v>
      </c>
      <c r="X581" s="251">
        <v>17025</v>
      </c>
      <c r="Y581" s="251">
        <v>62553</v>
      </c>
      <c r="Z581" s="251">
        <f t="shared" si="29"/>
        <v>62553</v>
      </c>
      <c r="AA581" s="226">
        <v>29174</v>
      </c>
    </row>
    <row r="582" spans="1:27" x14ac:dyDescent="0.25">
      <c r="A582" s="251">
        <v>17027</v>
      </c>
      <c r="B582" s="251" t="s">
        <v>989</v>
      </c>
      <c r="C582" s="251" t="s">
        <v>997</v>
      </c>
      <c r="D582" s="251">
        <v>-89.426826399999996</v>
      </c>
      <c r="E582" s="251">
        <v>38.600990000000003</v>
      </c>
      <c r="F582">
        <v>3.24</v>
      </c>
      <c r="G582">
        <f t="shared" si="28"/>
        <v>3.24</v>
      </c>
      <c r="H582">
        <v>10.9</v>
      </c>
      <c r="M582" s="277">
        <f>(M3662*10000)*TEA!$I$15*10^-6</f>
        <v>44.941792503599999</v>
      </c>
      <c r="N582" s="277">
        <f>(N3662*10000)*TEA!$J$15*10^-6</f>
        <v>44.941792503599999</v>
      </c>
      <c r="W582">
        <f t="shared" si="27"/>
        <v>1</v>
      </c>
      <c r="X582" s="251">
        <v>17027</v>
      </c>
      <c r="Y582" s="251">
        <v>39093</v>
      </c>
      <c r="Z582" s="251">
        <f t="shared" si="29"/>
        <v>39093</v>
      </c>
      <c r="AA582" s="226">
        <v>34387</v>
      </c>
    </row>
    <row r="583" spans="1:27" x14ac:dyDescent="0.25">
      <c r="A583" s="251">
        <v>17029</v>
      </c>
      <c r="B583" s="251" t="s">
        <v>989</v>
      </c>
      <c r="C583" s="251" t="s">
        <v>998</v>
      </c>
      <c r="D583" s="251">
        <v>-88.226802899999996</v>
      </c>
      <c r="E583" s="251">
        <v>39.519370000000002</v>
      </c>
      <c r="F583">
        <v>4.2</v>
      </c>
      <c r="G583">
        <f t="shared" si="28"/>
        <v>4.2</v>
      </c>
      <c r="H583">
        <v>14.08</v>
      </c>
      <c r="M583" s="277">
        <f>(M3663*10000)*TEA!$I$15*10^-6</f>
        <v>42.511226719499994</v>
      </c>
      <c r="N583" s="277">
        <f>(N3663*10000)*TEA!$J$15*10^-6</f>
        <v>42.511226719499994</v>
      </c>
      <c r="W583">
        <f t="shared" si="27"/>
        <v>1</v>
      </c>
      <c r="X583" s="251">
        <v>17029</v>
      </c>
      <c r="Y583" s="251">
        <v>42832</v>
      </c>
      <c r="Z583" s="251">
        <f t="shared" si="29"/>
        <v>42832</v>
      </c>
      <c r="AA583" s="226">
        <v>40023</v>
      </c>
    </row>
    <row r="584" spans="1:27" x14ac:dyDescent="0.25">
      <c r="A584" s="251">
        <v>17031</v>
      </c>
      <c r="B584" s="251" t="s">
        <v>989</v>
      </c>
      <c r="C584" s="251" t="s">
        <v>867</v>
      </c>
      <c r="D584" s="251">
        <v>-87.821180200000001</v>
      </c>
      <c r="E584" s="251">
        <v>41.842959999999998</v>
      </c>
      <c r="F584">
        <v>3.22</v>
      </c>
      <c r="G584">
        <f t="shared" si="28"/>
        <v>3.22</v>
      </c>
      <c r="H584">
        <v>9.84</v>
      </c>
      <c r="M584" s="277">
        <f>(M3664*10000)*TEA!$I$15*10^-6</f>
        <v>36.915388739099996</v>
      </c>
      <c r="N584" s="277">
        <f>(N3664*10000)*TEA!$J$15*10^-6</f>
        <v>36.915388739099996</v>
      </c>
      <c r="W584">
        <f t="shared" si="27"/>
        <v>1</v>
      </c>
      <c r="X584" s="251">
        <v>17031</v>
      </c>
      <c r="Y584" s="251">
        <v>2091</v>
      </c>
      <c r="Z584" s="251">
        <f t="shared" si="29"/>
        <v>2091</v>
      </c>
      <c r="AA584" s="226">
        <v>1013</v>
      </c>
    </row>
    <row r="585" spans="1:27" x14ac:dyDescent="0.25">
      <c r="A585" s="251">
        <v>17033</v>
      </c>
      <c r="B585" s="251" t="s">
        <v>989</v>
      </c>
      <c r="C585" s="251" t="s">
        <v>618</v>
      </c>
      <c r="D585" s="251">
        <v>-87.764002199999993</v>
      </c>
      <c r="E585" s="251">
        <v>39.002699999999997</v>
      </c>
      <c r="F585">
        <v>3.64</v>
      </c>
      <c r="G585">
        <f t="shared" si="28"/>
        <v>3.64</v>
      </c>
      <c r="H585">
        <v>12.3</v>
      </c>
      <c r="M585" s="277">
        <f>(M3665*10000)*TEA!$I$15*10^-6</f>
        <v>43.656505407449998</v>
      </c>
      <c r="N585" s="277">
        <f>(N3665*10000)*TEA!$J$15*10^-6</f>
        <v>43.656505407449998</v>
      </c>
      <c r="W585">
        <f t="shared" si="27"/>
        <v>1</v>
      </c>
      <c r="X585" s="251">
        <v>17033</v>
      </c>
      <c r="Y585" s="251">
        <v>36848</v>
      </c>
      <c r="Z585" s="251">
        <f t="shared" si="29"/>
        <v>36848</v>
      </c>
      <c r="AA585" s="226">
        <v>35357</v>
      </c>
    </row>
    <row r="586" spans="1:27" x14ac:dyDescent="0.25">
      <c r="A586" s="251">
        <v>17035</v>
      </c>
      <c r="B586" s="251" t="s">
        <v>989</v>
      </c>
      <c r="C586" s="251" t="s">
        <v>999</v>
      </c>
      <c r="D586" s="251">
        <v>-88.245883699999993</v>
      </c>
      <c r="E586" s="251">
        <v>39.274830000000001</v>
      </c>
      <c r="F586">
        <v>3.47</v>
      </c>
      <c r="G586">
        <f t="shared" si="28"/>
        <v>3.47</v>
      </c>
      <c r="H586">
        <v>12.38</v>
      </c>
      <c r="M586" s="277">
        <f>(M3666*10000)*TEA!$I$15*10^-6</f>
        <v>43.081473811500004</v>
      </c>
      <c r="N586" s="277">
        <f>(N3666*10000)*TEA!$J$15*10^-6</f>
        <v>43.081473811500004</v>
      </c>
      <c r="W586">
        <f t="shared" si="27"/>
        <v>1</v>
      </c>
      <c r="X586" s="251">
        <v>17035</v>
      </c>
      <c r="Y586" s="251">
        <v>27894</v>
      </c>
      <c r="Z586" s="251">
        <f t="shared" si="29"/>
        <v>27894</v>
      </c>
      <c r="AA586" s="226">
        <v>23568</v>
      </c>
    </row>
    <row r="587" spans="1:27" x14ac:dyDescent="0.25">
      <c r="A587" s="251">
        <v>17037</v>
      </c>
      <c r="B587" s="251" t="s">
        <v>989</v>
      </c>
      <c r="C587" s="251" t="s">
        <v>545</v>
      </c>
      <c r="D587" s="251">
        <v>-88.764125100000001</v>
      </c>
      <c r="E587" s="251">
        <v>41.898319999999998</v>
      </c>
      <c r="F587">
        <v>3.9</v>
      </c>
      <c r="G587">
        <f t="shared" si="28"/>
        <v>3.9</v>
      </c>
      <c r="H587">
        <v>14.14</v>
      </c>
      <c r="M587" s="277">
        <f>(M3667*10000)*TEA!$I$15*10^-6</f>
        <v>36.626942744099992</v>
      </c>
      <c r="N587" s="277">
        <f>(N3667*10000)*TEA!$J$15*10^-6</f>
        <v>36.626942744099992</v>
      </c>
      <c r="W587">
        <f t="shared" si="27"/>
        <v>1</v>
      </c>
      <c r="X587" s="251">
        <v>17037</v>
      </c>
      <c r="Y587" s="251">
        <v>54966</v>
      </c>
      <c r="Z587" s="251">
        <f t="shared" si="29"/>
        <v>54966</v>
      </c>
      <c r="AA587" s="226">
        <v>81959</v>
      </c>
    </row>
    <row r="588" spans="1:27" x14ac:dyDescent="0.25">
      <c r="A588" s="251">
        <v>17039</v>
      </c>
      <c r="B588" s="251" t="s">
        <v>989</v>
      </c>
      <c r="C588" s="251" t="s">
        <v>1000</v>
      </c>
      <c r="D588" s="251">
        <v>-88.900481200000002</v>
      </c>
      <c r="E588" s="251">
        <v>40.172150000000002</v>
      </c>
      <c r="F588">
        <v>4.3600000000000003</v>
      </c>
      <c r="G588">
        <f t="shared" si="28"/>
        <v>4.3600000000000003</v>
      </c>
      <c r="H588">
        <v>14.4</v>
      </c>
      <c r="M588" s="277">
        <f>(M3668*10000)*TEA!$I$15*10^-6</f>
        <v>41.199612023699999</v>
      </c>
      <c r="N588" s="277">
        <f>(N3668*10000)*TEA!$J$15*10^-6</f>
        <v>41.199612023699999</v>
      </c>
      <c r="W588">
        <f t="shared" si="27"/>
        <v>1</v>
      </c>
      <c r="X588" s="251">
        <v>17039</v>
      </c>
      <c r="Y588" s="251">
        <v>34605</v>
      </c>
      <c r="Z588" s="251">
        <f t="shared" si="29"/>
        <v>34605</v>
      </c>
      <c r="AA588" s="226">
        <v>34426</v>
      </c>
    </row>
    <row r="589" spans="1:27" x14ac:dyDescent="0.25">
      <c r="A589" s="251">
        <v>17041</v>
      </c>
      <c r="B589" s="251" t="s">
        <v>989</v>
      </c>
      <c r="C589" s="251" t="s">
        <v>738</v>
      </c>
      <c r="D589" s="251">
        <v>-88.223141200000001</v>
      </c>
      <c r="E589" s="251">
        <v>39.76455</v>
      </c>
      <c r="F589">
        <v>4.22</v>
      </c>
      <c r="G589">
        <f t="shared" si="28"/>
        <v>4.22</v>
      </c>
      <c r="H589">
        <v>14.91</v>
      </c>
      <c r="M589" s="277">
        <f>(M3669*10000)*TEA!$I$15*10^-6</f>
        <v>41.915969378549995</v>
      </c>
      <c r="N589" s="277">
        <f>(N3669*10000)*TEA!$J$15*10^-6</f>
        <v>41.915969378549995</v>
      </c>
      <c r="W589">
        <f t="shared" si="27"/>
        <v>1</v>
      </c>
      <c r="X589" s="251">
        <v>17041</v>
      </c>
      <c r="Y589" s="251">
        <v>44003</v>
      </c>
      <c r="Z589" s="251">
        <f t="shared" si="29"/>
        <v>44003</v>
      </c>
      <c r="AA589" s="226">
        <v>47305</v>
      </c>
    </row>
    <row r="590" spans="1:27" x14ac:dyDescent="0.25">
      <c r="A590" s="251">
        <v>17043</v>
      </c>
      <c r="B590" s="251" t="s">
        <v>989</v>
      </c>
      <c r="C590" s="251" t="s">
        <v>1001</v>
      </c>
      <c r="D590" s="251">
        <v>-88.095826000000002</v>
      </c>
      <c r="E590" s="251">
        <v>41.849290000000003</v>
      </c>
      <c r="F590">
        <v>3.26</v>
      </c>
      <c r="G590">
        <f t="shared" si="28"/>
        <v>3.26</v>
      </c>
      <c r="H590">
        <v>0</v>
      </c>
      <c r="M590" s="277">
        <f>(M3670*10000)*TEA!$I$15*10^-6</f>
        <v>36.818223103800001</v>
      </c>
      <c r="N590" s="277">
        <f>(N3670*10000)*TEA!$J$15*10^-6</f>
        <v>36.818223103800001</v>
      </c>
      <c r="W590">
        <f t="shared" si="27"/>
        <v>1</v>
      </c>
      <c r="X590" s="251">
        <v>17043</v>
      </c>
      <c r="Y590" s="251">
        <v>171</v>
      </c>
      <c r="Z590" s="251">
        <f t="shared" si="29"/>
        <v>171</v>
      </c>
      <c r="AA590" s="226">
        <v>0</v>
      </c>
    </row>
    <row r="591" spans="1:27" x14ac:dyDescent="0.25">
      <c r="A591" s="251">
        <v>17045</v>
      </c>
      <c r="B591" s="251" t="s">
        <v>989</v>
      </c>
      <c r="C591" s="251" t="s">
        <v>1002</v>
      </c>
      <c r="D591" s="251">
        <v>-87.747510899999995</v>
      </c>
      <c r="E591" s="251">
        <v>39.672559999999997</v>
      </c>
      <c r="F591">
        <v>4.1100000000000003</v>
      </c>
      <c r="G591">
        <f t="shared" si="28"/>
        <v>4.1100000000000003</v>
      </c>
      <c r="H591">
        <v>13.83</v>
      </c>
      <c r="M591" s="277">
        <f>(M3671*10000)*TEA!$I$15*10^-6</f>
        <v>41.979689443349997</v>
      </c>
      <c r="N591" s="277">
        <f>(N3671*10000)*TEA!$J$15*10^-6</f>
        <v>41.979689443349997</v>
      </c>
      <c r="W591">
        <f t="shared" si="27"/>
        <v>1</v>
      </c>
      <c r="X591" s="251">
        <v>17045</v>
      </c>
      <c r="Y591" s="251">
        <v>57676</v>
      </c>
      <c r="Z591" s="251">
        <f t="shared" si="29"/>
        <v>57676</v>
      </c>
      <c r="AA591" s="226">
        <v>59035</v>
      </c>
    </row>
    <row r="592" spans="1:27" x14ac:dyDescent="0.25">
      <c r="A592" s="251">
        <v>17047</v>
      </c>
      <c r="B592" s="251" t="s">
        <v>989</v>
      </c>
      <c r="C592" s="251" t="s">
        <v>1003</v>
      </c>
      <c r="D592" s="251">
        <v>-88.054160699999997</v>
      </c>
      <c r="E592" s="251">
        <v>38.40746</v>
      </c>
      <c r="F592">
        <v>3.46</v>
      </c>
      <c r="G592">
        <f t="shared" si="28"/>
        <v>3.46</v>
      </c>
      <c r="H592">
        <v>11.47</v>
      </c>
      <c r="M592" s="277">
        <f>(M3672*10000)*TEA!$I$15*10^-6</f>
        <v>45.175517231399994</v>
      </c>
      <c r="N592" s="277">
        <f>(N3672*10000)*TEA!$J$15*10^-6</f>
        <v>45.175517231399994</v>
      </c>
      <c r="W592">
        <f t="shared" si="27"/>
        <v>1</v>
      </c>
      <c r="X592" s="251">
        <v>17047</v>
      </c>
      <c r="Y592" s="251">
        <v>18599</v>
      </c>
      <c r="Z592" s="251">
        <f t="shared" si="29"/>
        <v>18599</v>
      </c>
      <c r="AA592" s="226">
        <v>17556</v>
      </c>
    </row>
    <row r="593" spans="1:27" x14ac:dyDescent="0.25">
      <c r="A593" s="251">
        <v>17049</v>
      </c>
      <c r="B593" s="251" t="s">
        <v>989</v>
      </c>
      <c r="C593" s="251" t="s">
        <v>878</v>
      </c>
      <c r="D593" s="251">
        <v>-88.591768200000004</v>
      </c>
      <c r="E593" s="251">
        <v>39.059480000000001</v>
      </c>
      <c r="F593">
        <v>3.46</v>
      </c>
      <c r="G593">
        <f t="shared" si="28"/>
        <v>3.46</v>
      </c>
      <c r="H593">
        <v>12.55</v>
      </c>
      <c r="M593" s="277">
        <f>(M3673*10000)*TEA!$I$15*10^-6</f>
        <v>43.755309370799999</v>
      </c>
      <c r="N593" s="277">
        <f>(N3673*10000)*TEA!$J$15*10^-6</f>
        <v>43.755309370799999</v>
      </c>
      <c r="W593">
        <f t="shared" si="27"/>
        <v>1</v>
      </c>
      <c r="X593" s="251">
        <v>17049</v>
      </c>
      <c r="Y593" s="251">
        <v>50900</v>
      </c>
      <c r="Z593" s="251">
        <f t="shared" si="29"/>
        <v>50900</v>
      </c>
      <c r="AA593" s="226">
        <v>42074</v>
      </c>
    </row>
    <row r="594" spans="1:27" x14ac:dyDescent="0.25">
      <c r="A594" s="251">
        <v>17051</v>
      </c>
      <c r="B594" s="251" t="s">
        <v>989</v>
      </c>
      <c r="C594" s="251" t="s">
        <v>549</v>
      </c>
      <c r="D594" s="251">
        <v>-89.0352259</v>
      </c>
      <c r="E594" s="251">
        <v>39.000419999999998</v>
      </c>
      <c r="F594">
        <v>3.36</v>
      </c>
      <c r="G594">
        <f t="shared" si="28"/>
        <v>3.36</v>
      </c>
      <c r="H594">
        <v>11.35</v>
      </c>
      <c r="M594" s="277">
        <f>(M3674*10000)*TEA!$I$15*10^-6</f>
        <v>43.942857412049996</v>
      </c>
      <c r="N594" s="277">
        <f>(N3674*10000)*TEA!$J$15*10^-6</f>
        <v>43.942857412049996</v>
      </c>
      <c r="W594">
        <f t="shared" si="27"/>
        <v>1</v>
      </c>
      <c r="X594" s="251">
        <v>17051</v>
      </c>
      <c r="Y594" s="251">
        <v>61565</v>
      </c>
      <c r="Z594" s="251">
        <f t="shared" si="29"/>
        <v>61565</v>
      </c>
      <c r="AA594" s="226">
        <v>48036</v>
      </c>
    </row>
    <row r="595" spans="1:27" x14ac:dyDescent="0.25">
      <c r="A595" s="251">
        <v>17053</v>
      </c>
      <c r="B595" s="251" t="s">
        <v>989</v>
      </c>
      <c r="C595" s="251" t="s">
        <v>1004</v>
      </c>
      <c r="D595" s="251">
        <v>-88.221101300000001</v>
      </c>
      <c r="E595" s="251">
        <v>40.587409999999998</v>
      </c>
      <c r="F595">
        <v>3.99</v>
      </c>
      <c r="G595">
        <f t="shared" si="28"/>
        <v>3.99</v>
      </c>
      <c r="H595">
        <v>14.28</v>
      </c>
      <c r="M595" s="277">
        <f>(M3675*10000)*TEA!$I$15*10^-6</f>
        <v>39.834690647399995</v>
      </c>
      <c r="N595" s="277">
        <f>(N3675*10000)*TEA!$J$15*10^-6</f>
        <v>39.834690647399995</v>
      </c>
      <c r="W595">
        <f t="shared" si="27"/>
        <v>1</v>
      </c>
      <c r="X595" s="251">
        <v>17053</v>
      </c>
      <c r="Y595" s="251">
        <v>49592</v>
      </c>
      <c r="Z595" s="251">
        <f t="shared" si="29"/>
        <v>49592</v>
      </c>
      <c r="AA595" s="226">
        <v>51103</v>
      </c>
    </row>
    <row r="596" spans="1:27" x14ac:dyDescent="0.25">
      <c r="A596" s="251">
        <v>17055</v>
      </c>
      <c r="B596" s="251" t="s">
        <v>989</v>
      </c>
      <c r="C596" s="251" t="s">
        <v>550</v>
      </c>
      <c r="D596" s="251">
        <v>-88.928090299999994</v>
      </c>
      <c r="E596" s="251">
        <v>37.989640000000001</v>
      </c>
      <c r="F596">
        <v>3.16</v>
      </c>
      <c r="G596">
        <f t="shared" si="28"/>
        <v>3.16</v>
      </c>
      <c r="H596">
        <v>10.98</v>
      </c>
      <c r="M596" s="277">
        <f>(M3676*10000)*TEA!$I$15*10^-6</f>
        <v>46.248007447799999</v>
      </c>
      <c r="N596" s="277">
        <f>(N3676*10000)*TEA!$J$15*10^-6</f>
        <v>46.248007447799999</v>
      </c>
      <c r="W596">
        <f t="shared" si="27"/>
        <v>1</v>
      </c>
      <c r="X596" s="251">
        <v>17055</v>
      </c>
      <c r="Y596" s="251">
        <v>35695</v>
      </c>
      <c r="Z596" s="251">
        <f t="shared" si="29"/>
        <v>35695</v>
      </c>
      <c r="AA596" s="226">
        <v>15244</v>
      </c>
    </row>
    <row r="597" spans="1:27" x14ac:dyDescent="0.25">
      <c r="A597" s="251">
        <v>17057</v>
      </c>
      <c r="B597" s="251" t="s">
        <v>989</v>
      </c>
      <c r="C597" s="251" t="s">
        <v>624</v>
      </c>
      <c r="D597" s="251">
        <v>-90.207644099999996</v>
      </c>
      <c r="E597" s="251">
        <v>40.47242</v>
      </c>
      <c r="F597">
        <v>3.76</v>
      </c>
      <c r="G597">
        <f t="shared" si="28"/>
        <v>3.76</v>
      </c>
      <c r="H597">
        <v>14.03</v>
      </c>
      <c r="M597" s="277">
        <f>(M3677*10000)*TEA!$I$15*10^-6</f>
        <v>40.77969260895</v>
      </c>
      <c r="N597" s="277">
        <f>(N3677*10000)*TEA!$J$15*10^-6</f>
        <v>40.77969260895</v>
      </c>
      <c r="W597">
        <f t="shared" si="27"/>
        <v>1</v>
      </c>
      <c r="X597" s="251">
        <v>17057</v>
      </c>
      <c r="Y597" s="251">
        <v>53345</v>
      </c>
      <c r="Z597" s="251">
        <f t="shared" si="29"/>
        <v>53345</v>
      </c>
      <c r="AA597" s="226">
        <v>57174</v>
      </c>
    </row>
    <row r="598" spans="1:27" x14ac:dyDescent="0.25">
      <c r="A598" s="251">
        <v>17059</v>
      </c>
      <c r="B598" s="251" t="s">
        <v>989</v>
      </c>
      <c r="C598" s="251" t="s">
        <v>1005</v>
      </c>
      <c r="D598" s="251">
        <v>-88.233968300000001</v>
      </c>
      <c r="E598" s="251">
        <v>37.764740000000003</v>
      </c>
      <c r="F598">
        <v>3.66</v>
      </c>
      <c r="G598">
        <f t="shared" si="28"/>
        <v>3.66</v>
      </c>
      <c r="H598">
        <v>13.43</v>
      </c>
      <c r="M598" s="277">
        <f>(M3678*10000)*TEA!$I$15*10^-6</f>
        <v>46.594078879949997</v>
      </c>
      <c r="N598" s="277">
        <f>(N3678*10000)*TEA!$J$15*10^-6</f>
        <v>46.594078879949997</v>
      </c>
      <c r="W598">
        <f t="shared" si="27"/>
        <v>1</v>
      </c>
      <c r="X598" s="251">
        <v>17059</v>
      </c>
      <c r="Y598" s="251">
        <v>31696</v>
      </c>
      <c r="Z598" s="251">
        <f t="shared" si="29"/>
        <v>31696</v>
      </c>
      <c r="AA598" s="226">
        <v>30142</v>
      </c>
    </row>
    <row r="599" spans="1:27" x14ac:dyDescent="0.25">
      <c r="A599" s="251">
        <v>17061</v>
      </c>
      <c r="B599" s="251" t="s">
        <v>989</v>
      </c>
      <c r="C599" s="251" t="s">
        <v>552</v>
      </c>
      <c r="D599" s="251">
        <v>-90.398188700000006</v>
      </c>
      <c r="E599" s="251">
        <v>39.358400000000003</v>
      </c>
      <c r="F599">
        <v>4.18</v>
      </c>
      <c r="G599">
        <f t="shared" si="28"/>
        <v>4.18</v>
      </c>
      <c r="H599">
        <v>13.41</v>
      </c>
      <c r="M599" s="277">
        <f>(M3679*10000)*TEA!$I$15*10^-6</f>
        <v>43.353127707749998</v>
      </c>
      <c r="N599" s="277">
        <f>(N3679*10000)*TEA!$J$15*10^-6</f>
        <v>43.353127707749998</v>
      </c>
      <c r="W599">
        <f t="shared" si="27"/>
        <v>1</v>
      </c>
      <c r="X599" s="251">
        <v>17061</v>
      </c>
      <c r="Y599" s="251">
        <v>44883</v>
      </c>
      <c r="Z599" s="251">
        <f t="shared" si="29"/>
        <v>44883</v>
      </c>
      <c r="AA599" s="226">
        <v>47907</v>
      </c>
    </row>
    <row r="600" spans="1:27" x14ac:dyDescent="0.25">
      <c r="A600" s="251">
        <v>17063</v>
      </c>
      <c r="B600" s="251" t="s">
        <v>989</v>
      </c>
      <c r="C600" s="251" t="s">
        <v>1006</v>
      </c>
      <c r="D600" s="251">
        <v>-88.424329499999999</v>
      </c>
      <c r="E600" s="251">
        <v>41.286110000000001</v>
      </c>
      <c r="F600">
        <v>3.72</v>
      </c>
      <c r="G600">
        <f t="shared" si="28"/>
        <v>3.72</v>
      </c>
      <c r="H600">
        <v>14.21</v>
      </c>
      <c r="M600" s="277">
        <f>(M3680*10000)*TEA!$I$15*10^-6</f>
        <v>38.125496803499992</v>
      </c>
      <c r="N600" s="277">
        <f>(N3680*10000)*TEA!$J$15*10^-6</f>
        <v>38.125496803499992</v>
      </c>
      <c r="W600">
        <f t="shared" si="27"/>
        <v>1</v>
      </c>
      <c r="X600" s="251">
        <v>17063</v>
      </c>
      <c r="Y600" s="251">
        <v>44111</v>
      </c>
      <c r="Z600" s="251">
        <f t="shared" si="29"/>
        <v>44111</v>
      </c>
      <c r="AA600" s="226">
        <v>44018</v>
      </c>
    </row>
    <row r="601" spans="1:27" x14ac:dyDescent="0.25">
      <c r="A601" s="251">
        <v>17065</v>
      </c>
      <c r="B601" s="251" t="s">
        <v>989</v>
      </c>
      <c r="C601" s="251" t="s">
        <v>808</v>
      </c>
      <c r="D601" s="251">
        <v>-88.544899000000001</v>
      </c>
      <c r="E601" s="251">
        <v>38.078389999999999</v>
      </c>
      <c r="F601">
        <v>3.6</v>
      </c>
      <c r="G601">
        <f t="shared" si="28"/>
        <v>3.6</v>
      </c>
      <c r="H601">
        <v>12.29</v>
      </c>
      <c r="M601" s="277">
        <f>(M3681*10000)*TEA!$I$15*10^-6</f>
        <v>45.968758565849996</v>
      </c>
      <c r="N601" s="277">
        <f>(N3681*10000)*TEA!$J$15*10^-6</f>
        <v>45.968758565849996</v>
      </c>
      <c r="W601">
        <f t="shared" si="27"/>
        <v>1</v>
      </c>
      <c r="X601" s="251">
        <v>17065</v>
      </c>
      <c r="Y601" s="251">
        <v>33322</v>
      </c>
      <c r="Z601" s="251">
        <f t="shared" si="29"/>
        <v>33322</v>
      </c>
      <c r="AA601" s="226">
        <v>25231</v>
      </c>
    </row>
    <row r="602" spans="1:27" x14ac:dyDescent="0.25">
      <c r="A602" s="251">
        <v>17067</v>
      </c>
      <c r="B602" s="251" t="s">
        <v>989</v>
      </c>
      <c r="C602" s="251" t="s">
        <v>892</v>
      </c>
      <c r="D602" s="251">
        <v>-91.160829500000006</v>
      </c>
      <c r="E602" s="251">
        <v>40.407600000000002</v>
      </c>
      <c r="F602">
        <v>4.1900000000000004</v>
      </c>
      <c r="G602">
        <f t="shared" si="28"/>
        <v>4.1900000000000004</v>
      </c>
      <c r="H602">
        <v>15.04</v>
      </c>
      <c r="M602" s="277">
        <f>(M3682*10000)*TEA!$I$15*10^-6</f>
        <v>40.963004149949995</v>
      </c>
      <c r="N602" s="277">
        <f>(N3682*10000)*TEA!$J$15*10^-6</f>
        <v>40.963004149949995</v>
      </c>
      <c r="W602">
        <f t="shared" ref="W602:W665" si="30">IF(X602=A602,1,0)</f>
        <v>1</v>
      </c>
      <c r="X602" s="251">
        <v>17067</v>
      </c>
      <c r="Y602" s="251">
        <v>66353</v>
      </c>
      <c r="Z602" s="251">
        <f t="shared" si="29"/>
        <v>66353</v>
      </c>
      <c r="AA602" s="226">
        <v>71240</v>
      </c>
    </row>
    <row r="603" spans="1:27" x14ac:dyDescent="0.25">
      <c r="A603" s="251">
        <v>17069</v>
      </c>
      <c r="B603" s="251" t="s">
        <v>989</v>
      </c>
      <c r="C603" s="251" t="s">
        <v>1007</v>
      </c>
      <c r="D603" s="251">
        <v>-88.265074900000002</v>
      </c>
      <c r="E603" s="251">
        <v>37.527970000000003</v>
      </c>
      <c r="F603">
        <v>2.69</v>
      </c>
      <c r="G603">
        <f t="shared" si="28"/>
        <v>2.69</v>
      </c>
      <c r="H603">
        <v>0</v>
      </c>
      <c r="M603" s="277">
        <f>(M3683*10000)*TEA!$I$15*10^-6</f>
        <v>47.082647961900001</v>
      </c>
      <c r="N603" s="277">
        <f>(N3683*10000)*TEA!$J$15*10^-6</f>
        <v>47.082647961900001</v>
      </c>
      <c r="W603">
        <f t="shared" si="30"/>
        <v>1</v>
      </c>
      <c r="X603" s="251">
        <v>17069</v>
      </c>
      <c r="Y603" s="251">
        <v>2127</v>
      </c>
      <c r="Z603" s="251">
        <f t="shared" si="29"/>
        <v>2127</v>
      </c>
      <c r="AA603" s="226">
        <v>0</v>
      </c>
    </row>
    <row r="604" spans="1:27" x14ac:dyDescent="0.25">
      <c r="A604" s="251">
        <v>17071</v>
      </c>
      <c r="B604" s="251" t="s">
        <v>989</v>
      </c>
      <c r="C604" s="251" t="s">
        <v>1008</v>
      </c>
      <c r="D604" s="251">
        <v>-90.930188700000002</v>
      </c>
      <c r="E604" s="251">
        <v>40.813809999999997</v>
      </c>
      <c r="F604">
        <v>4.18</v>
      </c>
      <c r="G604">
        <f t="shared" si="28"/>
        <v>4.18</v>
      </c>
      <c r="H604">
        <v>15.07</v>
      </c>
      <c r="M604" s="277">
        <f>(M3684*10000)*TEA!$I$15*10^-6</f>
        <v>39.97265108805</v>
      </c>
      <c r="N604" s="277">
        <f>(N3684*10000)*TEA!$J$15*10^-6</f>
        <v>39.97265108805</v>
      </c>
      <c r="W604">
        <f t="shared" si="30"/>
        <v>1</v>
      </c>
      <c r="X604" s="251">
        <v>17071</v>
      </c>
      <c r="Y604" s="251">
        <v>24213</v>
      </c>
      <c r="Z604" s="251">
        <f t="shared" si="29"/>
        <v>24213</v>
      </c>
      <c r="AA604" s="226">
        <v>35636</v>
      </c>
    </row>
    <row r="605" spans="1:27" x14ac:dyDescent="0.25">
      <c r="A605" s="251">
        <v>17073</v>
      </c>
      <c r="B605" s="251" t="s">
        <v>989</v>
      </c>
      <c r="C605" s="251" t="s">
        <v>554</v>
      </c>
      <c r="D605" s="251">
        <v>-90.123399800000001</v>
      </c>
      <c r="E605" s="251">
        <v>41.350990000000003</v>
      </c>
      <c r="F605">
        <v>3.97</v>
      </c>
      <c r="G605">
        <f t="shared" si="28"/>
        <v>3.97</v>
      </c>
      <c r="H605">
        <v>15.41</v>
      </c>
      <c r="M605" s="277">
        <f>(M3685*10000)*TEA!$I$15*10^-6</f>
        <v>38.410045080300002</v>
      </c>
      <c r="N605" s="277">
        <f>(N3685*10000)*TEA!$J$15*10^-6</f>
        <v>38.410045080300002</v>
      </c>
      <c r="W605">
        <f t="shared" si="30"/>
        <v>1</v>
      </c>
      <c r="X605" s="251">
        <v>17073</v>
      </c>
      <c r="Y605" s="251">
        <v>72844</v>
      </c>
      <c r="Z605" s="251">
        <f t="shared" si="29"/>
        <v>72844</v>
      </c>
      <c r="AA605" s="226">
        <v>92541</v>
      </c>
    </row>
    <row r="606" spans="1:27" x14ac:dyDescent="0.25">
      <c r="A606" s="251">
        <v>17075</v>
      </c>
      <c r="B606" s="251" t="s">
        <v>989</v>
      </c>
      <c r="C606" s="251" t="s">
        <v>1009</v>
      </c>
      <c r="D606" s="251">
        <v>-87.826263400000002</v>
      </c>
      <c r="E606" s="251">
        <v>40.74727</v>
      </c>
      <c r="F606">
        <v>3.63</v>
      </c>
      <c r="G606">
        <f t="shared" si="28"/>
        <v>3.63</v>
      </c>
      <c r="H606">
        <v>13.27</v>
      </c>
      <c r="M606" s="277">
        <f>(M3686*10000)*TEA!$I$15*10^-6</f>
        <v>39.421013094000003</v>
      </c>
      <c r="N606" s="277">
        <f>(N3686*10000)*TEA!$J$15*10^-6</f>
        <v>39.421013094000003</v>
      </c>
      <c r="W606">
        <f t="shared" si="30"/>
        <v>1</v>
      </c>
      <c r="X606" s="251">
        <v>17075</v>
      </c>
      <c r="Y606" s="251">
        <v>119126</v>
      </c>
      <c r="Z606" s="251">
        <f t="shared" si="29"/>
        <v>119126</v>
      </c>
      <c r="AA606" s="226">
        <v>129000</v>
      </c>
    </row>
    <row r="607" spans="1:27" x14ac:dyDescent="0.25">
      <c r="A607" s="251">
        <v>17077</v>
      </c>
      <c r="B607" s="251" t="s">
        <v>989</v>
      </c>
      <c r="C607" s="251" t="s">
        <v>556</v>
      </c>
      <c r="D607" s="251">
        <v>-89.382968599999998</v>
      </c>
      <c r="E607" s="251">
        <v>37.78745</v>
      </c>
      <c r="F607">
        <v>3.17</v>
      </c>
      <c r="G607">
        <f t="shared" si="28"/>
        <v>3.17</v>
      </c>
      <c r="H607">
        <v>11.02</v>
      </c>
      <c r="M607" s="277">
        <f>(M3687*10000)*TEA!$I$15*10^-6</f>
        <v>46.700661920400002</v>
      </c>
      <c r="N607" s="277">
        <f>(N3687*10000)*TEA!$J$15*10^-6</f>
        <v>46.700661920400002</v>
      </c>
      <c r="W607">
        <f t="shared" si="30"/>
        <v>1</v>
      </c>
      <c r="X607" s="251">
        <v>17077</v>
      </c>
      <c r="Y607" s="251">
        <v>44327</v>
      </c>
      <c r="Z607" s="251">
        <f t="shared" si="29"/>
        <v>44327</v>
      </c>
      <c r="AA607" s="226">
        <v>12508</v>
      </c>
    </row>
    <row r="608" spans="1:27" x14ac:dyDescent="0.25">
      <c r="A608" s="251">
        <v>17079</v>
      </c>
      <c r="B608" s="251" t="s">
        <v>989</v>
      </c>
      <c r="C608" s="251" t="s">
        <v>898</v>
      </c>
      <c r="D608" s="251">
        <v>-88.160647400000002</v>
      </c>
      <c r="E608" s="251">
        <v>39.013030000000001</v>
      </c>
      <c r="F608">
        <v>3.47</v>
      </c>
      <c r="G608">
        <f t="shared" si="28"/>
        <v>3.47</v>
      </c>
      <c r="H608">
        <v>11.93</v>
      </c>
      <c r="M608" s="277">
        <f>(M3688*10000)*TEA!$I$15*10^-6</f>
        <v>43.723038352049997</v>
      </c>
      <c r="N608" s="277">
        <f>(N3688*10000)*TEA!$J$15*10^-6</f>
        <v>43.723038352049997</v>
      </c>
      <c r="W608">
        <f t="shared" si="30"/>
        <v>1</v>
      </c>
      <c r="X608" s="251">
        <v>17079</v>
      </c>
      <c r="Y608" s="251">
        <v>42692</v>
      </c>
      <c r="Z608" s="251">
        <f t="shared" si="29"/>
        <v>42692</v>
      </c>
      <c r="AA608" s="226">
        <v>36273</v>
      </c>
    </row>
    <row r="609" spans="1:27" x14ac:dyDescent="0.25">
      <c r="A609" s="251">
        <v>17081</v>
      </c>
      <c r="B609" s="251" t="s">
        <v>989</v>
      </c>
      <c r="C609" s="251" t="s">
        <v>557</v>
      </c>
      <c r="D609" s="251">
        <v>-88.926382799999999</v>
      </c>
      <c r="E609" s="251">
        <v>38.29401</v>
      </c>
      <c r="F609">
        <v>2.89</v>
      </c>
      <c r="G609">
        <f t="shared" si="28"/>
        <v>2.89</v>
      </c>
      <c r="H609">
        <v>9.5299999999999994</v>
      </c>
      <c r="M609" s="277">
        <f>(M3689*10000)*TEA!$I$15*10^-6</f>
        <v>45.589293466199997</v>
      </c>
      <c r="N609" s="277">
        <f>(N3689*10000)*TEA!$J$15*10^-6</f>
        <v>45.589293466199997</v>
      </c>
      <c r="W609">
        <f t="shared" si="30"/>
        <v>1</v>
      </c>
      <c r="X609" s="251">
        <v>17081</v>
      </c>
      <c r="Y609" s="251">
        <v>53237</v>
      </c>
      <c r="Z609" s="251">
        <f t="shared" si="29"/>
        <v>53237</v>
      </c>
      <c r="AA609" s="226">
        <v>18672</v>
      </c>
    </row>
    <row r="610" spans="1:27" x14ac:dyDescent="0.25">
      <c r="A610" s="251">
        <v>17083</v>
      </c>
      <c r="B610" s="251" t="s">
        <v>989</v>
      </c>
      <c r="C610" s="251" t="s">
        <v>1010</v>
      </c>
      <c r="D610" s="251">
        <v>-90.362751700000004</v>
      </c>
      <c r="E610" s="251">
        <v>39.085560000000001</v>
      </c>
      <c r="F610">
        <v>3.77</v>
      </c>
      <c r="G610">
        <f t="shared" si="28"/>
        <v>3.77</v>
      </c>
      <c r="H610">
        <v>11.5</v>
      </c>
      <c r="M610" s="277">
        <f>(M3690*10000)*TEA!$I$15*10^-6</f>
        <v>44.010387551249998</v>
      </c>
      <c r="N610" s="277">
        <f>(N3690*10000)*TEA!$J$15*10^-6</f>
        <v>44.010387551249998</v>
      </c>
      <c r="W610">
        <f t="shared" si="30"/>
        <v>1</v>
      </c>
      <c r="X610" s="251">
        <v>17083</v>
      </c>
      <c r="Y610" s="251">
        <v>25144</v>
      </c>
      <c r="Z610" s="251">
        <f t="shared" si="29"/>
        <v>25144</v>
      </c>
      <c r="AA610" s="226">
        <v>30497</v>
      </c>
    </row>
    <row r="611" spans="1:27" x14ac:dyDescent="0.25">
      <c r="A611" s="251">
        <v>17085</v>
      </c>
      <c r="B611" s="251" t="s">
        <v>989</v>
      </c>
      <c r="C611" s="251" t="s">
        <v>1011</v>
      </c>
      <c r="D611" s="251">
        <v>-90.2080579</v>
      </c>
      <c r="E611" s="251">
        <v>42.36909</v>
      </c>
      <c r="F611">
        <v>3.59</v>
      </c>
      <c r="G611">
        <f t="shared" si="28"/>
        <v>3.59</v>
      </c>
      <c r="H611">
        <v>13.42</v>
      </c>
      <c r="M611" s="277">
        <f>(M3691*10000)*TEA!$I$15*10^-6</f>
        <v>36.068935463549998</v>
      </c>
      <c r="N611" s="277">
        <f>(N3691*10000)*TEA!$J$15*10^-6</f>
        <v>36.068935463549998</v>
      </c>
      <c r="W611">
        <f t="shared" si="30"/>
        <v>1</v>
      </c>
      <c r="X611" s="251">
        <v>17085</v>
      </c>
      <c r="Y611" s="251">
        <v>19942</v>
      </c>
      <c r="Z611" s="251">
        <f t="shared" si="29"/>
        <v>19942</v>
      </c>
      <c r="AA611" s="226">
        <v>39983</v>
      </c>
    </row>
    <row r="612" spans="1:27" x14ac:dyDescent="0.25">
      <c r="A612" s="251">
        <v>17087</v>
      </c>
      <c r="B612" s="251" t="s">
        <v>989</v>
      </c>
      <c r="C612" s="251" t="s">
        <v>632</v>
      </c>
      <c r="D612" s="251">
        <v>-88.883968800000005</v>
      </c>
      <c r="E612" s="251">
        <v>37.46866</v>
      </c>
      <c r="F612">
        <v>2.97</v>
      </c>
      <c r="G612">
        <f t="shared" si="28"/>
        <v>2.97</v>
      </c>
      <c r="H612">
        <v>9.92</v>
      </c>
      <c r="M612" s="277">
        <f>(M3692*10000)*TEA!$I$15*10^-6</f>
        <v>47.291140834650001</v>
      </c>
      <c r="N612" s="277">
        <f>(N3692*10000)*TEA!$J$15*10^-6</f>
        <v>47.291140834650001</v>
      </c>
      <c r="W612">
        <f t="shared" si="30"/>
        <v>1</v>
      </c>
      <c r="X612" s="251">
        <v>17087</v>
      </c>
      <c r="Y612" s="251">
        <v>8790</v>
      </c>
      <c r="Z612" s="251">
        <f t="shared" si="29"/>
        <v>8790</v>
      </c>
      <c r="AA612" s="226">
        <v>2023</v>
      </c>
    </row>
    <row r="613" spans="1:27" x14ac:dyDescent="0.25">
      <c r="A613" s="251">
        <v>17089</v>
      </c>
      <c r="B613" s="251" t="s">
        <v>989</v>
      </c>
      <c r="C613" s="251" t="s">
        <v>1012</v>
      </c>
      <c r="D613" s="251">
        <v>-88.428758999999999</v>
      </c>
      <c r="E613" s="251">
        <v>41.942439999999998</v>
      </c>
      <c r="F613">
        <v>3.77</v>
      </c>
      <c r="G613">
        <f t="shared" si="28"/>
        <v>3.77</v>
      </c>
      <c r="H613">
        <v>12.5</v>
      </c>
      <c r="M613" s="277">
        <f>(M3693*10000)*TEA!$I$15*10^-6</f>
        <v>36.597924302399996</v>
      </c>
      <c r="N613" s="277">
        <f>(N3693*10000)*TEA!$J$15*10^-6</f>
        <v>36.597924302399996</v>
      </c>
      <c r="W613">
        <f t="shared" si="30"/>
        <v>1</v>
      </c>
      <c r="X613" s="251">
        <v>17089</v>
      </c>
      <c r="Y613" s="251">
        <v>26910</v>
      </c>
      <c r="Z613" s="251">
        <f t="shared" si="29"/>
        <v>26910</v>
      </c>
      <c r="AA613" s="226">
        <v>31843</v>
      </c>
    </row>
    <row r="614" spans="1:27" x14ac:dyDescent="0.25">
      <c r="A614" s="251">
        <v>17091</v>
      </c>
      <c r="B614" s="251" t="s">
        <v>989</v>
      </c>
      <c r="C614" s="251" t="s">
        <v>1013</v>
      </c>
      <c r="D614" s="251">
        <v>-87.863741099999999</v>
      </c>
      <c r="E614" s="251">
        <v>41.138890000000004</v>
      </c>
      <c r="F614">
        <v>3.5</v>
      </c>
      <c r="G614">
        <f t="shared" si="28"/>
        <v>3.5</v>
      </c>
      <c r="H614">
        <v>13.9</v>
      </c>
      <c r="M614" s="277">
        <f>(M3694*10000)*TEA!$I$15*10^-6</f>
        <v>38.493283859549997</v>
      </c>
      <c r="N614" s="277">
        <f>(N3694*10000)*TEA!$J$15*10^-6</f>
        <v>38.493283859549997</v>
      </c>
      <c r="W614">
        <f t="shared" si="30"/>
        <v>1</v>
      </c>
      <c r="X614" s="251">
        <v>17091</v>
      </c>
      <c r="Y614" s="251">
        <v>50816</v>
      </c>
      <c r="Z614" s="251">
        <f t="shared" si="29"/>
        <v>50816</v>
      </c>
      <c r="AA614" s="226">
        <v>62304</v>
      </c>
    </row>
    <row r="615" spans="1:27" x14ac:dyDescent="0.25">
      <c r="A615" s="251">
        <v>17093</v>
      </c>
      <c r="B615" s="251" t="s">
        <v>989</v>
      </c>
      <c r="C615" s="251" t="s">
        <v>1014</v>
      </c>
      <c r="D615" s="251">
        <v>-88.432041999999996</v>
      </c>
      <c r="E615" s="251">
        <v>41.594250000000002</v>
      </c>
      <c r="F615">
        <v>3.78</v>
      </c>
      <c r="G615">
        <f t="shared" si="28"/>
        <v>3.78</v>
      </c>
      <c r="H615">
        <v>14.16</v>
      </c>
      <c r="M615" s="277">
        <f>(M3695*10000)*TEA!$I$15*10^-6</f>
        <v>37.342970909100003</v>
      </c>
      <c r="N615" s="277">
        <f>(N3695*10000)*TEA!$J$15*10^-6</f>
        <v>37.342970909100003</v>
      </c>
      <c r="W615">
        <f t="shared" si="30"/>
        <v>1</v>
      </c>
      <c r="X615" s="251">
        <v>17093</v>
      </c>
      <c r="Y615" s="251">
        <v>22493</v>
      </c>
      <c r="Z615" s="251">
        <f t="shared" si="29"/>
        <v>22493</v>
      </c>
      <c r="AA615" s="226">
        <v>27426</v>
      </c>
    </row>
    <row r="616" spans="1:27" x14ac:dyDescent="0.25">
      <c r="A616" s="251">
        <v>17095</v>
      </c>
      <c r="B616" s="251" t="s">
        <v>989</v>
      </c>
      <c r="C616" s="251" t="s">
        <v>1015</v>
      </c>
      <c r="D616" s="251">
        <v>-90.216241499999995</v>
      </c>
      <c r="E616" s="251">
        <v>40.928739999999998</v>
      </c>
      <c r="F616">
        <v>4.18</v>
      </c>
      <c r="G616">
        <f t="shared" si="28"/>
        <v>4.18</v>
      </c>
      <c r="H616">
        <v>15.99</v>
      </c>
      <c r="M616" s="277">
        <f>(M3696*10000)*TEA!$I$15*10^-6</f>
        <v>39.589648634699991</v>
      </c>
      <c r="N616" s="277">
        <f>(N3696*10000)*TEA!$J$15*10^-6</f>
        <v>39.589648634699991</v>
      </c>
      <c r="W616">
        <f t="shared" si="30"/>
        <v>1</v>
      </c>
      <c r="X616" s="251">
        <v>17095</v>
      </c>
      <c r="Y616" s="251">
        <v>59443</v>
      </c>
      <c r="Z616" s="251">
        <f t="shared" si="29"/>
        <v>59443</v>
      </c>
      <c r="AA616" s="226">
        <v>72763</v>
      </c>
    </row>
    <row r="617" spans="1:27" x14ac:dyDescent="0.25">
      <c r="A617" s="251">
        <v>17097</v>
      </c>
      <c r="B617" s="251" t="s">
        <v>989</v>
      </c>
      <c r="C617" s="251" t="s">
        <v>679</v>
      </c>
      <c r="D617" s="251">
        <v>-88.006749400000004</v>
      </c>
      <c r="E617" s="251">
        <v>42.331029999999998</v>
      </c>
      <c r="F617">
        <v>2.2799999999999998</v>
      </c>
      <c r="G617">
        <f t="shared" si="28"/>
        <v>2.2799999999999998</v>
      </c>
      <c r="H617">
        <v>10.46</v>
      </c>
      <c r="M617" s="277">
        <f>(M3697*10000)*TEA!$I$15*10^-6</f>
        <v>35.855724936599998</v>
      </c>
      <c r="N617" s="277">
        <f>(N3697*10000)*TEA!$J$15*10^-6</f>
        <v>35.855724936599998</v>
      </c>
      <c r="W617">
        <f t="shared" si="30"/>
        <v>1</v>
      </c>
      <c r="X617" s="251">
        <v>17097</v>
      </c>
      <c r="Y617" s="251">
        <v>3068</v>
      </c>
      <c r="Z617" s="251">
        <f t="shared" si="29"/>
        <v>3068</v>
      </c>
      <c r="AA617" s="226">
        <v>3827</v>
      </c>
    </row>
    <row r="618" spans="1:27" x14ac:dyDescent="0.25">
      <c r="A618" s="251">
        <v>17099</v>
      </c>
      <c r="B618" s="251" t="s">
        <v>989</v>
      </c>
      <c r="C618" s="251" t="s">
        <v>1016</v>
      </c>
      <c r="D618" s="251">
        <v>-88.887084299999998</v>
      </c>
      <c r="E618" s="251">
        <v>41.344439999999999</v>
      </c>
      <c r="F618">
        <v>3.96</v>
      </c>
      <c r="G618">
        <f t="shared" si="28"/>
        <v>3.96</v>
      </c>
      <c r="H618">
        <v>14.8</v>
      </c>
      <c r="M618" s="277">
        <f>(M3698*10000)*TEA!$I$15*10^-6</f>
        <v>37.878161138099998</v>
      </c>
      <c r="N618" s="277">
        <f>(N3698*10000)*TEA!$J$15*10^-6</f>
        <v>37.878161138099998</v>
      </c>
      <c r="W618">
        <f t="shared" si="30"/>
        <v>1</v>
      </c>
      <c r="X618" s="251">
        <v>17099</v>
      </c>
      <c r="Y618" s="251">
        <v>97765</v>
      </c>
      <c r="Z618" s="251">
        <f t="shared" si="29"/>
        <v>97765</v>
      </c>
      <c r="AA618" s="226">
        <v>111225</v>
      </c>
    </row>
    <row r="619" spans="1:27" x14ac:dyDescent="0.25">
      <c r="A619" s="251">
        <v>17101</v>
      </c>
      <c r="B619" s="251" t="s">
        <v>989</v>
      </c>
      <c r="C619" s="251" t="s">
        <v>560</v>
      </c>
      <c r="D619" s="251">
        <v>-87.7338752</v>
      </c>
      <c r="E619" s="251">
        <v>38.7196</v>
      </c>
      <c r="F619">
        <v>3.64</v>
      </c>
      <c r="G619">
        <f t="shared" si="28"/>
        <v>3.64</v>
      </c>
      <c r="H619">
        <v>11.68</v>
      </c>
      <c r="M619" s="277">
        <f>(M3699*10000)*TEA!$I$15*10^-6</f>
        <v>44.379387954899997</v>
      </c>
      <c r="N619" s="277">
        <f>(N3699*10000)*TEA!$J$15*10^-6</f>
        <v>44.379387954899997</v>
      </c>
      <c r="W619">
        <f t="shared" si="30"/>
        <v>1</v>
      </c>
      <c r="X619" s="251">
        <v>17101</v>
      </c>
      <c r="Y619" s="251">
        <v>39399</v>
      </c>
      <c r="Z619" s="251">
        <f t="shared" si="29"/>
        <v>39399</v>
      </c>
      <c r="AA619" s="226">
        <v>38391</v>
      </c>
    </row>
    <row r="620" spans="1:27" x14ac:dyDescent="0.25">
      <c r="A620" s="251">
        <v>17103</v>
      </c>
      <c r="B620" s="251" t="s">
        <v>989</v>
      </c>
      <c r="C620" s="251" t="s">
        <v>561</v>
      </c>
      <c r="D620" s="251">
        <v>-89.296974399999996</v>
      </c>
      <c r="E620" s="251">
        <v>41.749499999999998</v>
      </c>
      <c r="F620">
        <v>3.98</v>
      </c>
      <c r="G620">
        <f t="shared" si="28"/>
        <v>3.98</v>
      </c>
      <c r="H620">
        <v>14.45</v>
      </c>
      <c r="M620" s="277">
        <f>(M3700*10000)*TEA!$I$15*10^-6</f>
        <v>36.978631591949998</v>
      </c>
      <c r="N620" s="277">
        <f>(N3700*10000)*TEA!$J$15*10^-6</f>
        <v>36.978631591949998</v>
      </c>
      <c r="W620">
        <f t="shared" si="30"/>
        <v>1</v>
      </c>
      <c r="X620" s="251">
        <v>17103</v>
      </c>
      <c r="Y620" s="251">
        <v>50438</v>
      </c>
      <c r="Z620" s="251">
        <f t="shared" si="29"/>
        <v>50438</v>
      </c>
      <c r="AA620" s="226">
        <v>94274</v>
      </c>
    </row>
    <row r="621" spans="1:27" x14ac:dyDescent="0.25">
      <c r="A621" s="251">
        <v>17105</v>
      </c>
      <c r="B621" s="251" t="s">
        <v>989</v>
      </c>
      <c r="C621" s="251" t="s">
        <v>1017</v>
      </c>
      <c r="D621" s="251">
        <v>-88.559756500000006</v>
      </c>
      <c r="E621" s="251">
        <v>40.885930000000002</v>
      </c>
      <c r="F621">
        <v>3.89</v>
      </c>
      <c r="G621">
        <f t="shared" si="28"/>
        <v>3.89</v>
      </c>
      <c r="H621">
        <v>14.47</v>
      </c>
      <c r="M621" s="277">
        <f>(M3701*10000)*TEA!$I$15*10^-6</f>
        <v>39.185549747099998</v>
      </c>
      <c r="N621" s="277">
        <f>(N3701*10000)*TEA!$J$15*10^-6</f>
        <v>39.185549747099998</v>
      </c>
      <c r="W621">
        <f t="shared" si="30"/>
        <v>1</v>
      </c>
      <c r="X621" s="251">
        <v>17105</v>
      </c>
      <c r="Y621" s="251">
        <v>111166</v>
      </c>
      <c r="Z621" s="251">
        <f t="shared" si="29"/>
        <v>111166</v>
      </c>
      <c r="AA621" s="226">
        <v>113203</v>
      </c>
    </row>
    <row r="622" spans="1:27" x14ac:dyDescent="0.25">
      <c r="A622" s="251">
        <v>17107</v>
      </c>
      <c r="B622" s="251" t="s">
        <v>989</v>
      </c>
      <c r="C622" s="251" t="s">
        <v>636</v>
      </c>
      <c r="D622" s="251">
        <v>-89.363058899999999</v>
      </c>
      <c r="E622" s="251">
        <v>40.123080000000002</v>
      </c>
      <c r="F622">
        <v>4.55</v>
      </c>
      <c r="G622">
        <f t="shared" si="28"/>
        <v>4.55</v>
      </c>
      <c r="H622">
        <v>15.11</v>
      </c>
      <c r="M622" s="277">
        <f>(M3702*10000)*TEA!$I$15*10^-6</f>
        <v>41.5320632874</v>
      </c>
      <c r="N622" s="277">
        <f>(N3702*10000)*TEA!$J$15*10^-6</f>
        <v>41.5320632874</v>
      </c>
      <c r="W622">
        <f t="shared" si="30"/>
        <v>1</v>
      </c>
      <c r="X622" s="251">
        <v>17107</v>
      </c>
      <c r="Y622" s="251">
        <v>59421</v>
      </c>
      <c r="Z622" s="251">
        <f t="shared" si="29"/>
        <v>59421</v>
      </c>
      <c r="AA622" s="226">
        <v>70877</v>
      </c>
    </row>
    <row r="623" spans="1:27" x14ac:dyDescent="0.25">
      <c r="A623" s="251">
        <v>17109</v>
      </c>
      <c r="B623" s="251" t="s">
        <v>989</v>
      </c>
      <c r="C623" s="251" t="s">
        <v>1018</v>
      </c>
      <c r="D623" s="251">
        <v>-90.677913599999997</v>
      </c>
      <c r="E623" s="251">
        <v>40.4497</v>
      </c>
      <c r="F623">
        <v>4.34</v>
      </c>
      <c r="G623">
        <f t="shared" si="28"/>
        <v>4.34</v>
      </c>
      <c r="H623">
        <v>15.28</v>
      </c>
      <c r="M623" s="277">
        <f>(M3703*10000)*TEA!$I$15*10^-6</f>
        <v>40.789279125899995</v>
      </c>
      <c r="N623" s="277">
        <f>(N3703*10000)*TEA!$J$15*10^-6</f>
        <v>40.789279125899995</v>
      </c>
      <c r="W623">
        <f t="shared" si="30"/>
        <v>1</v>
      </c>
      <c r="X623" s="251">
        <v>17109</v>
      </c>
      <c r="Y623" s="251">
        <v>49044</v>
      </c>
      <c r="Z623" s="251">
        <f t="shared" si="29"/>
        <v>49044</v>
      </c>
      <c r="AA623" s="226">
        <v>55390</v>
      </c>
    </row>
    <row r="624" spans="1:27" x14ac:dyDescent="0.25">
      <c r="A624" s="251">
        <v>17111</v>
      </c>
      <c r="B624" s="251" t="s">
        <v>989</v>
      </c>
      <c r="C624" s="251" t="s">
        <v>1019</v>
      </c>
      <c r="D624" s="251">
        <v>-88.452873299999993</v>
      </c>
      <c r="E624" s="251">
        <v>42.330419999999997</v>
      </c>
      <c r="F624">
        <v>3.2</v>
      </c>
      <c r="G624">
        <f t="shared" si="28"/>
        <v>3.2</v>
      </c>
      <c r="H624">
        <v>12.07</v>
      </c>
      <c r="M624" s="277">
        <f>(M3704*10000)*TEA!$I$15*10^-6</f>
        <v>35.824625447399995</v>
      </c>
      <c r="N624" s="277">
        <f>(N3704*10000)*TEA!$J$15*10^-6</f>
        <v>35.824625447399995</v>
      </c>
      <c r="W624">
        <f t="shared" si="30"/>
        <v>1</v>
      </c>
      <c r="X624" s="251">
        <v>17111</v>
      </c>
      <c r="Y624" s="251">
        <v>27149</v>
      </c>
      <c r="Z624" s="251">
        <f t="shared" si="29"/>
        <v>27149</v>
      </c>
      <c r="AA624" s="226">
        <v>37621</v>
      </c>
    </row>
    <row r="625" spans="1:27" x14ac:dyDescent="0.25">
      <c r="A625" s="251">
        <v>17113</v>
      </c>
      <c r="B625" s="251" t="s">
        <v>989</v>
      </c>
      <c r="C625" s="251" t="s">
        <v>1020</v>
      </c>
      <c r="D625" s="251">
        <v>-88.8501428</v>
      </c>
      <c r="E625" s="251">
        <v>40.484850000000002</v>
      </c>
      <c r="F625">
        <v>4.3499999999999996</v>
      </c>
      <c r="G625">
        <f t="shared" si="28"/>
        <v>4.3499999999999996</v>
      </c>
      <c r="H625">
        <v>15.14</v>
      </c>
      <c r="M625" s="277">
        <f>(M3705*10000)*TEA!$I$15*10^-6</f>
        <v>40.367632096799994</v>
      </c>
      <c r="N625" s="277">
        <f>(N3705*10000)*TEA!$J$15*10^-6</f>
        <v>40.367632096799994</v>
      </c>
      <c r="W625">
        <f t="shared" si="30"/>
        <v>1</v>
      </c>
      <c r="X625" s="251">
        <v>17113</v>
      </c>
      <c r="Y625" s="251">
        <v>117673</v>
      </c>
      <c r="Z625" s="251">
        <f t="shared" si="29"/>
        <v>117673</v>
      </c>
      <c r="AA625" s="226">
        <v>114083</v>
      </c>
    </row>
    <row r="626" spans="1:27" x14ac:dyDescent="0.25">
      <c r="A626" s="251">
        <v>17115</v>
      </c>
      <c r="B626" s="251" t="s">
        <v>989</v>
      </c>
      <c r="C626" s="251" t="s">
        <v>564</v>
      </c>
      <c r="D626" s="251">
        <v>-88.962847400000001</v>
      </c>
      <c r="E626" s="251">
        <v>39.858969999999999</v>
      </c>
      <c r="F626">
        <v>4.37</v>
      </c>
      <c r="G626">
        <f t="shared" si="28"/>
        <v>4.37</v>
      </c>
      <c r="H626">
        <v>14.7</v>
      </c>
      <c r="M626" s="277">
        <f>(M3706*10000)*TEA!$I$15*10^-6</f>
        <v>41.986575690299993</v>
      </c>
      <c r="N626" s="277">
        <f>(N3706*10000)*TEA!$J$15*10^-6</f>
        <v>41.986575690299993</v>
      </c>
      <c r="W626">
        <f t="shared" si="30"/>
        <v>1</v>
      </c>
      <c r="X626" s="251">
        <v>17115</v>
      </c>
      <c r="Y626" s="251">
        <v>52310</v>
      </c>
      <c r="Z626" s="251">
        <f t="shared" si="29"/>
        <v>52310</v>
      </c>
      <c r="AA626" s="226">
        <v>52223</v>
      </c>
    </row>
    <row r="627" spans="1:27" x14ac:dyDescent="0.25">
      <c r="A627" s="251">
        <v>17117</v>
      </c>
      <c r="B627" s="251" t="s">
        <v>989</v>
      </c>
      <c r="C627" s="251" t="s">
        <v>1021</v>
      </c>
      <c r="D627" s="251">
        <v>-89.925792099999995</v>
      </c>
      <c r="E627" s="251">
        <v>39.266219999999997</v>
      </c>
      <c r="F627">
        <v>3.94</v>
      </c>
      <c r="G627">
        <f t="shared" si="28"/>
        <v>3.94</v>
      </c>
      <c r="H627">
        <v>13.05</v>
      </c>
      <c r="M627" s="277">
        <f>(M3707*10000)*TEA!$I$15*10^-6</f>
        <v>43.524893492099999</v>
      </c>
      <c r="N627" s="277">
        <f>(N3707*10000)*TEA!$J$15*10^-6</f>
        <v>43.524893492099999</v>
      </c>
      <c r="W627">
        <f t="shared" si="30"/>
        <v>1</v>
      </c>
      <c r="X627" s="251">
        <v>17117</v>
      </c>
      <c r="Y627" s="251">
        <v>61841</v>
      </c>
      <c r="Z627" s="251">
        <f t="shared" si="29"/>
        <v>61841</v>
      </c>
      <c r="AA627" s="226">
        <v>66714</v>
      </c>
    </row>
    <row r="628" spans="1:27" x14ac:dyDescent="0.25">
      <c r="A628" s="251">
        <v>17119</v>
      </c>
      <c r="B628" s="251" t="s">
        <v>989</v>
      </c>
      <c r="C628" s="251" t="s">
        <v>565</v>
      </c>
      <c r="D628" s="251">
        <v>-89.905709900000005</v>
      </c>
      <c r="E628" s="251">
        <v>38.831130000000002</v>
      </c>
      <c r="F628">
        <v>3.68</v>
      </c>
      <c r="G628">
        <f t="shared" si="28"/>
        <v>3.68</v>
      </c>
      <c r="H628">
        <v>11.82</v>
      </c>
      <c r="M628" s="277">
        <f>(M3708*10000)*TEA!$I$15*10^-6</f>
        <v>44.560244352600002</v>
      </c>
      <c r="N628" s="277">
        <f>(N3708*10000)*TEA!$J$15*10^-6</f>
        <v>44.560244352600002</v>
      </c>
      <c r="W628">
        <f t="shared" si="30"/>
        <v>1</v>
      </c>
      <c r="X628" s="251">
        <v>17119</v>
      </c>
      <c r="Y628" s="251">
        <v>55697</v>
      </c>
      <c r="Z628" s="251">
        <f t="shared" si="29"/>
        <v>55697</v>
      </c>
      <c r="AA628" s="226">
        <v>49241</v>
      </c>
    </row>
    <row r="629" spans="1:27" x14ac:dyDescent="0.25">
      <c r="A629" s="251">
        <v>17121</v>
      </c>
      <c r="B629" s="251" t="s">
        <v>989</v>
      </c>
      <c r="C629" s="251" t="s">
        <v>567</v>
      </c>
      <c r="D629" s="251">
        <v>-88.924593299999998</v>
      </c>
      <c r="E629" s="251">
        <v>38.649039999999999</v>
      </c>
      <c r="F629">
        <v>3.12</v>
      </c>
      <c r="G629">
        <f t="shared" si="28"/>
        <v>3.12</v>
      </c>
      <c r="H629">
        <v>9.74</v>
      </c>
      <c r="M629" s="277">
        <f>(M3709*10000)*TEA!$I$15*10^-6</f>
        <v>44.752921461449994</v>
      </c>
      <c r="N629" s="277">
        <f>(N3709*10000)*TEA!$J$15*10^-6</f>
        <v>44.752921461449994</v>
      </c>
      <c r="W629">
        <f t="shared" si="30"/>
        <v>1</v>
      </c>
      <c r="X629" s="251">
        <v>17121</v>
      </c>
      <c r="Y629" s="251">
        <v>40854</v>
      </c>
      <c r="Z629" s="251">
        <f t="shared" si="29"/>
        <v>40854</v>
      </c>
      <c r="AA629" s="226">
        <v>27507</v>
      </c>
    </row>
    <row r="630" spans="1:27" x14ac:dyDescent="0.25">
      <c r="A630" s="251">
        <v>17123</v>
      </c>
      <c r="B630" s="251" t="s">
        <v>989</v>
      </c>
      <c r="C630" s="251" t="s">
        <v>568</v>
      </c>
      <c r="D630" s="251">
        <v>-89.341650900000005</v>
      </c>
      <c r="E630" s="251">
        <v>41.033000000000001</v>
      </c>
      <c r="F630">
        <v>3.94</v>
      </c>
      <c r="G630">
        <f t="shared" si="28"/>
        <v>3.94</v>
      </c>
      <c r="H630">
        <v>15.49</v>
      </c>
      <c r="M630" s="277">
        <f>(M3710*10000)*TEA!$I$15*10^-6</f>
        <v>38.880056047499998</v>
      </c>
      <c r="N630" s="277">
        <f>(N3710*10000)*TEA!$J$15*10^-6</f>
        <v>38.880056047499998</v>
      </c>
      <c r="W630">
        <f t="shared" si="30"/>
        <v>1</v>
      </c>
      <c r="X630" s="251">
        <v>17123</v>
      </c>
      <c r="Y630" s="251">
        <v>30197</v>
      </c>
      <c r="Z630" s="251">
        <f t="shared" si="29"/>
        <v>30197</v>
      </c>
      <c r="AA630" s="226">
        <v>38843</v>
      </c>
    </row>
    <row r="631" spans="1:27" x14ac:dyDescent="0.25">
      <c r="A631" s="251">
        <v>17125</v>
      </c>
      <c r="B631" s="251" t="s">
        <v>989</v>
      </c>
      <c r="C631" s="251" t="s">
        <v>1022</v>
      </c>
      <c r="D631" s="251">
        <v>-89.916196400000004</v>
      </c>
      <c r="E631" s="251">
        <v>40.237020000000001</v>
      </c>
      <c r="F631">
        <v>4.04</v>
      </c>
      <c r="G631">
        <f t="shared" si="28"/>
        <v>4.04</v>
      </c>
      <c r="H631">
        <v>14.3</v>
      </c>
      <c r="M631" s="277">
        <f>(M3711*10000)*TEA!$I$15*10^-6</f>
        <v>41.330655174150003</v>
      </c>
      <c r="N631" s="277">
        <f>(N3711*10000)*TEA!$J$15*10^-6</f>
        <v>41.330655174150003</v>
      </c>
      <c r="W631">
        <f t="shared" si="30"/>
        <v>1</v>
      </c>
      <c r="X631" s="251">
        <v>17125</v>
      </c>
      <c r="Y631" s="251">
        <v>41606</v>
      </c>
      <c r="Z631" s="251">
        <f t="shared" si="29"/>
        <v>41606</v>
      </c>
      <c r="AA631" s="226">
        <v>51946</v>
      </c>
    </row>
    <row r="632" spans="1:27" x14ac:dyDescent="0.25">
      <c r="A632" s="251">
        <v>17127</v>
      </c>
      <c r="B632" s="251" t="s">
        <v>989</v>
      </c>
      <c r="C632" s="251" t="s">
        <v>1023</v>
      </c>
      <c r="D632" s="251">
        <v>-88.715590300000002</v>
      </c>
      <c r="E632" s="251">
        <v>37.231520000000003</v>
      </c>
      <c r="F632">
        <v>3.14</v>
      </c>
      <c r="G632">
        <f t="shared" si="28"/>
        <v>3.14</v>
      </c>
      <c r="H632">
        <v>11.96</v>
      </c>
      <c r="M632" s="277">
        <f>(M3712*10000)*TEA!$I$15*10^-6</f>
        <v>47.727699825600006</v>
      </c>
      <c r="N632" s="277">
        <f>(N3712*10000)*TEA!$J$15*10^-6</f>
        <v>47.727699825600006</v>
      </c>
      <c r="W632">
        <f t="shared" si="30"/>
        <v>1</v>
      </c>
      <c r="X632" s="251">
        <v>17127</v>
      </c>
      <c r="Y632" s="251">
        <v>22291</v>
      </c>
      <c r="Z632" s="251">
        <f t="shared" si="29"/>
        <v>22291</v>
      </c>
      <c r="AA632" s="226">
        <v>9097</v>
      </c>
    </row>
    <row r="633" spans="1:27" x14ac:dyDescent="0.25">
      <c r="A633" s="251">
        <v>17129</v>
      </c>
      <c r="B633" s="251" t="s">
        <v>989</v>
      </c>
      <c r="C633" s="251" t="s">
        <v>1024</v>
      </c>
      <c r="D633" s="251">
        <v>-89.798534599999996</v>
      </c>
      <c r="E633" s="251">
        <v>40.02711</v>
      </c>
      <c r="F633">
        <v>4.1900000000000004</v>
      </c>
      <c r="G633">
        <f t="shared" si="28"/>
        <v>4.1900000000000004</v>
      </c>
      <c r="H633">
        <v>14.78</v>
      </c>
      <c r="M633" s="277">
        <f>(M3713*10000)*TEA!$I$15*10^-6</f>
        <v>41.810336097299995</v>
      </c>
      <c r="N633" s="277">
        <f>(N3713*10000)*TEA!$J$15*10^-6</f>
        <v>41.810336097299995</v>
      </c>
      <c r="W633">
        <f t="shared" si="30"/>
        <v>1</v>
      </c>
      <c r="X633" s="251">
        <v>17129</v>
      </c>
      <c r="Y633" s="251">
        <v>23747</v>
      </c>
      <c r="Z633" s="251">
        <f t="shared" si="29"/>
        <v>23747</v>
      </c>
      <c r="AA633" s="226">
        <v>27592</v>
      </c>
    </row>
    <row r="634" spans="1:27" x14ac:dyDescent="0.25">
      <c r="A634" s="251">
        <v>17131</v>
      </c>
      <c r="B634" s="251" t="s">
        <v>989</v>
      </c>
      <c r="C634" s="251" t="s">
        <v>1025</v>
      </c>
      <c r="D634" s="251">
        <v>-90.7352262</v>
      </c>
      <c r="E634" s="251">
        <v>41.202710000000003</v>
      </c>
      <c r="F634">
        <v>4.0999999999999996</v>
      </c>
      <c r="G634">
        <f t="shared" si="28"/>
        <v>4.0999999999999996</v>
      </c>
      <c r="H634">
        <v>16.12</v>
      </c>
      <c r="M634" s="277">
        <f>(M3714*10000)*TEA!$I$15*10^-6</f>
        <v>38.985377812199999</v>
      </c>
      <c r="N634" s="277">
        <f>(N3714*10000)*TEA!$J$15*10^-6</f>
        <v>38.985377812199999</v>
      </c>
      <c r="W634">
        <f t="shared" si="30"/>
        <v>1</v>
      </c>
      <c r="X634" s="251">
        <v>17131</v>
      </c>
      <c r="Y634" s="251">
        <v>40798</v>
      </c>
      <c r="Z634" s="251">
        <f t="shared" si="29"/>
        <v>40798</v>
      </c>
      <c r="AA634" s="226">
        <v>49845</v>
      </c>
    </row>
    <row r="635" spans="1:27" x14ac:dyDescent="0.25">
      <c r="A635" s="251">
        <v>17133</v>
      </c>
      <c r="B635" s="251" t="s">
        <v>989</v>
      </c>
      <c r="C635" s="251" t="s">
        <v>570</v>
      </c>
      <c r="D635" s="251">
        <v>-90.188124299999998</v>
      </c>
      <c r="E635" s="251">
        <v>38.275060000000003</v>
      </c>
      <c r="F635">
        <v>2.85</v>
      </c>
      <c r="G635">
        <f t="shared" si="28"/>
        <v>2.85</v>
      </c>
      <c r="H635">
        <v>9.57</v>
      </c>
      <c r="M635" s="277">
        <f>(M3715*10000)*TEA!$I$15*10^-6</f>
        <v>45.829085391900001</v>
      </c>
      <c r="N635" s="277">
        <f>(N3715*10000)*TEA!$J$15*10^-6</f>
        <v>45.829085391900001</v>
      </c>
      <c r="W635">
        <f t="shared" si="30"/>
        <v>1</v>
      </c>
      <c r="X635" s="251">
        <v>17133</v>
      </c>
      <c r="Y635" s="251">
        <v>31112</v>
      </c>
      <c r="Z635" s="251">
        <f t="shared" si="29"/>
        <v>31112</v>
      </c>
      <c r="AA635" s="226">
        <v>20083</v>
      </c>
    </row>
    <row r="636" spans="1:27" x14ac:dyDescent="0.25">
      <c r="A636" s="251">
        <v>17135</v>
      </c>
      <c r="B636" s="251" t="s">
        <v>989</v>
      </c>
      <c r="C636" s="251" t="s">
        <v>571</v>
      </c>
      <c r="D636" s="251">
        <v>-89.480248099999997</v>
      </c>
      <c r="E636" s="251">
        <v>39.231009999999998</v>
      </c>
      <c r="F636">
        <v>3.93</v>
      </c>
      <c r="G636">
        <f t="shared" si="28"/>
        <v>3.93</v>
      </c>
      <c r="H636">
        <v>13.3</v>
      </c>
      <c r="M636" s="277">
        <f>(M3716*10000)*TEA!$I$15*10^-6</f>
        <v>43.482954324149993</v>
      </c>
      <c r="N636" s="277">
        <f>(N3716*10000)*TEA!$J$15*10^-6</f>
        <v>43.482954324149993</v>
      </c>
      <c r="W636">
        <f t="shared" si="30"/>
        <v>1</v>
      </c>
      <c r="X636" s="251">
        <v>17135</v>
      </c>
      <c r="Y636" s="251">
        <v>72731</v>
      </c>
      <c r="Z636" s="251">
        <f t="shared" si="29"/>
        <v>72731</v>
      </c>
      <c r="AA636" s="226">
        <v>75756</v>
      </c>
    </row>
    <row r="637" spans="1:27" x14ac:dyDescent="0.25">
      <c r="A637" s="251">
        <v>17137</v>
      </c>
      <c r="B637" s="251" t="s">
        <v>989</v>
      </c>
      <c r="C637" s="251" t="s">
        <v>572</v>
      </c>
      <c r="D637" s="251">
        <v>-90.199963800000006</v>
      </c>
      <c r="E637" s="251">
        <v>39.711689999999997</v>
      </c>
      <c r="F637">
        <v>4.0599999999999996</v>
      </c>
      <c r="G637">
        <f t="shared" si="28"/>
        <v>4.0599999999999996</v>
      </c>
      <c r="H637">
        <v>13.72</v>
      </c>
      <c r="M637" s="277">
        <f>(M3717*10000)*TEA!$I$15*10^-6</f>
        <v>42.561247940099996</v>
      </c>
      <c r="N637" s="277">
        <f>(N3717*10000)*TEA!$J$15*10^-6</f>
        <v>42.561247940099996</v>
      </c>
      <c r="W637">
        <f t="shared" si="30"/>
        <v>1</v>
      </c>
      <c r="X637" s="251">
        <v>17137</v>
      </c>
      <c r="Y637" s="251">
        <v>45904</v>
      </c>
      <c r="Z637" s="251">
        <f t="shared" si="29"/>
        <v>45904</v>
      </c>
      <c r="AA637" s="226">
        <v>53260</v>
      </c>
    </row>
    <row r="638" spans="1:27" x14ac:dyDescent="0.25">
      <c r="A638" s="251">
        <v>17139</v>
      </c>
      <c r="B638" s="251" t="s">
        <v>989</v>
      </c>
      <c r="C638" s="251" t="s">
        <v>1026</v>
      </c>
      <c r="D638" s="251">
        <v>-88.624048999999999</v>
      </c>
      <c r="E638" s="251">
        <v>39.638359999999999</v>
      </c>
      <c r="F638">
        <v>4.3600000000000003</v>
      </c>
      <c r="G638">
        <f t="shared" si="28"/>
        <v>4.3600000000000003</v>
      </c>
      <c r="H638">
        <v>14.95</v>
      </c>
      <c r="M638" s="277">
        <f>(M3718*10000)*TEA!$I$15*10^-6</f>
        <v>42.373017472949996</v>
      </c>
      <c r="N638" s="277">
        <f>(N3718*10000)*TEA!$J$15*10^-6</f>
        <v>42.373017472949996</v>
      </c>
      <c r="W638">
        <f t="shared" si="30"/>
        <v>1</v>
      </c>
      <c r="X638" s="251">
        <v>17139</v>
      </c>
      <c r="Y638" s="251">
        <v>32829</v>
      </c>
      <c r="Z638" s="251">
        <f t="shared" si="29"/>
        <v>32829</v>
      </c>
      <c r="AA638" s="226">
        <v>42849</v>
      </c>
    </row>
    <row r="639" spans="1:27" x14ac:dyDescent="0.25">
      <c r="A639" s="251">
        <v>17141</v>
      </c>
      <c r="B639" s="251" t="s">
        <v>989</v>
      </c>
      <c r="C639" s="251" t="s">
        <v>1027</v>
      </c>
      <c r="D639" s="251">
        <v>-89.321189200000006</v>
      </c>
      <c r="E639" s="251">
        <v>42.046080000000003</v>
      </c>
      <c r="F639">
        <v>3.79</v>
      </c>
      <c r="G639">
        <f t="shared" si="28"/>
        <v>3.79</v>
      </c>
      <c r="H639">
        <v>14.41</v>
      </c>
      <c r="M639" s="277">
        <f>(M3719*10000)*TEA!$I$15*10^-6</f>
        <v>36.410566692599993</v>
      </c>
      <c r="N639" s="277">
        <f>(N3719*10000)*TEA!$J$15*10^-6</f>
        <v>36.410566692599993</v>
      </c>
      <c r="W639">
        <f t="shared" si="30"/>
        <v>1</v>
      </c>
      <c r="X639" s="251">
        <v>17141</v>
      </c>
      <c r="Y639" s="251">
        <v>37180</v>
      </c>
      <c r="Z639" s="251">
        <f t="shared" si="29"/>
        <v>37180</v>
      </c>
      <c r="AA639" s="226">
        <v>82530</v>
      </c>
    </row>
    <row r="640" spans="1:27" x14ac:dyDescent="0.25">
      <c r="A640" s="251">
        <v>17143</v>
      </c>
      <c r="B640" s="251" t="s">
        <v>989</v>
      </c>
      <c r="C640" s="251" t="s">
        <v>1028</v>
      </c>
      <c r="D640" s="251">
        <v>-89.762393700000004</v>
      </c>
      <c r="E640" s="251">
        <v>40.786050000000003</v>
      </c>
      <c r="F640">
        <v>4</v>
      </c>
      <c r="G640">
        <f t="shared" si="28"/>
        <v>4</v>
      </c>
      <c r="H640">
        <v>15.21</v>
      </c>
      <c r="M640" s="277">
        <f>(M3720*10000)*TEA!$I$15*10^-6</f>
        <v>39.818852709750004</v>
      </c>
      <c r="N640" s="277">
        <f>(N3720*10000)*TEA!$J$15*10^-6</f>
        <v>39.818852709750004</v>
      </c>
      <c r="W640">
        <f t="shared" si="30"/>
        <v>1</v>
      </c>
      <c r="X640" s="251">
        <v>17143</v>
      </c>
      <c r="Y640" s="251">
        <v>36537</v>
      </c>
      <c r="Z640" s="251">
        <f t="shared" si="29"/>
        <v>36537</v>
      </c>
      <c r="AA640" s="226">
        <v>42262</v>
      </c>
    </row>
    <row r="641" spans="1:27" x14ac:dyDescent="0.25">
      <c r="A641" s="251">
        <v>17145</v>
      </c>
      <c r="B641" s="251" t="s">
        <v>989</v>
      </c>
      <c r="C641" s="251" t="s">
        <v>573</v>
      </c>
      <c r="D641" s="251">
        <v>-89.367749500000002</v>
      </c>
      <c r="E641" s="251">
        <v>38.086260000000003</v>
      </c>
      <c r="F641">
        <v>2.82</v>
      </c>
      <c r="G641">
        <f t="shared" si="28"/>
        <v>2.82</v>
      </c>
      <c r="H641">
        <v>9.1999999999999993</v>
      </c>
      <c r="M641" s="277">
        <f>(M3721*10000)*TEA!$I$15*10^-6</f>
        <v>46.089517268249992</v>
      </c>
      <c r="N641" s="277">
        <f>(N3721*10000)*TEA!$J$15*10^-6</f>
        <v>46.089517268249992</v>
      </c>
      <c r="W641">
        <f t="shared" si="30"/>
        <v>1</v>
      </c>
      <c r="X641" s="251">
        <v>17145</v>
      </c>
      <c r="Y641" s="251">
        <v>36221</v>
      </c>
      <c r="Z641" s="251">
        <f t="shared" si="29"/>
        <v>36221</v>
      </c>
      <c r="AA641" s="226">
        <v>16040</v>
      </c>
    </row>
    <row r="642" spans="1:27" x14ac:dyDescent="0.25">
      <c r="A642" s="251">
        <v>17147</v>
      </c>
      <c r="B642" s="251" t="s">
        <v>989</v>
      </c>
      <c r="C642" s="251" t="s">
        <v>1029</v>
      </c>
      <c r="D642" s="251">
        <v>-88.595564800000005</v>
      </c>
      <c r="E642" s="251">
        <v>40.008339999999997</v>
      </c>
      <c r="F642">
        <v>4.54</v>
      </c>
      <c r="G642">
        <f t="shared" si="28"/>
        <v>4.54</v>
      </c>
      <c r="H642">
        <v>14.98</v>
      </c>
      <c r="M642" s="277">
        <f>(M3722*10000)*TEA!$I$15*10^-6</f>
        <v>41.476571293499994</v>
      </c>
      <c r="N642" s="277">
        <f>(N3722*10000)*TEA!$J$15*10^-6</f>
        <v>41.476571293499994</v>
      </c>
      <c r="W642">
        <f t="shared" si="30"/>
        <v>1</v>
      </c>
      <c r="X642" s="251">
        <v>17147</v>
      </c>
      <c r="Y642" s="251">
        <v>49215</v>
      </c>
      <c r="Z642" s="251">
        <f t="shared" si="29"/>
        <v>49215</v>
      </c>
      <c r="AA642" s="226">
        <v>49323</v>
      </c>
    </row>
    <row r="643" spans="1:27" x14ac:dyDescent="0.25">
      <c r="A643" s="251">
        <v>17149</v>
      </c>
      <c r="B643" s="251" t="s">
        <v>989</v>
      </c>
      <c r="C643" s="251" t="s">
        <v>575</v>
      </c>
      <c r="D643" s="251">
        <v>-90.892810400000002</v>
      </c>
      <c r="E643" s="251">
        <v>39.61871</v>
      </c>
      <c r="F643">
        <v>3.87</v>
      </c>
      <c r="G643">
        <f t="shared" si="28"/>
        <v>3.87</v>
      </c>
      <c r="H643">
        <v>12.72</v>
      </c>
      <c r="M643" s="277">
        <f>(M3723*10000)*TEA!$I$15*10^-6</f>
        <v>42.806253062249993</v>
      </c>
      <c r="N643" s="277">
        <f>(N3723*10000)*TEA!$J$15*10^-6</f>
        <v>42.806253062249993</v>
      </c>
      <c r="W643">
        <f t="shared" si="30"/>
        <v>1</v>
      </c>
      <c r="X643" s="251">
        <v>17149</v>
      </c>
      <c r="Y643" s="251">
        <v>52089</v>
      </c>
      <c r="Z643" s="251">
        <f t="shared" si="29"/>
        <v>52089</v>
      </c>
      <c r="AA643" s="226">
        <v>65080</v>
      </c>
    </row>
    <row r="644" spans="1:27" x14ac:dyDescent="0.25">
      <c r="A644" s="251">
        <v>17151</v>
      </c>
      <c r="B644" s="251" t="s">
        <v>989</v>
      </c>
      <c r="C644" s="251" t="s">
        <v>646</v>
      </c>
      <c r="D644" s="251">
        <v>-88.5615509</v>
      </c>
      <c r="E644" s="251">
        <v>37.425220000000003</v>
      </c>
      <c r="F644">
        <v>3.11</v>
      </c>
      <c r="G644">
        <f t="shared" ref="G644:G707" si="31">F644</f>
        <v>3.11</v>
      </c>
      <c r="H644">
        <v>10.99</v>
      </c>
      <c r="M644" s="277">
        <f>(M3724*10000)*TEA!$I$15*10^-6</f>
        <v>47.335717791900002</v>
      </c>
      <c r="N644" s="277">
        <f>(N3724*10000)*TEA!$J$15*10^-6</f>
        <v>47.335717791900002</v>
      </c>
      <c r="W644">
        <f t="shared" si="30"/>
        <v>1</v>
      </c>
      <c r="X644" s="251">
        <v>17151</v>
      </c>
      <c r="Y644" s="251">
        <v>3624</v>
      </c>
      <c r="Z644" s="251">
        <f t="shared" ref="Z644:Z707" si="32">Y644</f>
        <v>3624</v>
      </c>
      <c r="AA644" s="226">
        <v>1963</v>
      </c>
    </row>
    <row r="645" spans="1:27" x14ac:dyDescent="0.25">
      <c r="A645" s="251">
        <v>17153</v>
      </c>
      <c r="B645" s="251" t="s">
        <v>989</v>
      </c>
      <c r="C645" s="251" t="s">
        <v>648</v>
      </c>
      <c r="D645" s="251">
        <v>-89.1320446</v>
      </c>
      <c r="E645" s="251">
        <v>37.2333</v>
      </c>
      <c r="F645">
        <v>3.12</v>
      </c>
      <c r="G645">
        <f t="shared" si="31"/>
        <v>3.12</v>
      </c>
      <c r="H645">
        <v>12.85</v>
      </c>
      <c r="M645" s="277">
        <f>(M3725*10000)*TEA!$I$15*10^-6</f>
        <v>47.761001184599991</v>
      </c>
      <c r="N645" s="277">
        <f>(N3725*10000)*TEA!$J$15*10^-6</f>
        <v>47.761001184599991</v>
      </c>
      <c r="W645">
        <f t="shared" si="30"/>
        <v>1</v>
      </c>
      <c r="X645" s="251">
        <v>17153</v>
      </c>
      <c r="Y645" s="251">
        <v>21731</v>
      </c>
      <c r="Z645" s="251">
        <f t="shared" si="32"/>
        <v>21731</v>
      </c>
      <c r="AA645" s="226">
        <v>7549</v>
      </c>
    </row>
    <row r="646" spans="1:27" x14ac:dyDescent="0.25">
      <c r="A646" s="251">
        <v>17155</v>
      </c>
      <c r="B646" s="251" t="s">
        <v>989</v>
      </c>
      <c r="C646" s="251" t="s">
        <v>829</v>
      </c>
      <c r="D646" s="251">
        <v>-89.2899046</v>
      </c>
      <c r="E646" s="251">
        <v>41.205150000000003</v>
      </c>
      <c r="F646">
        <v>3.83</v>
      </c>
      <c r="G646">
        <f t="shared" si="31"/>
        <v>3.83</v>
      </c>
      <c r="H646">
        <v>14.87</v>
      </c>
      <c r="M646" s="277">
        <f>(M3726*10000)*TEA!$I$15*10^-6</f>
        <v>38.339629462799998</v>
      </c>
      <c r="N646" s="277">
        <f>(N3726*10000)*TEA!$J$15*10^-6</f>
        <v>38.339629462799998</v>
      </c>
      <c r="W646">
        <f t="shared" si="30"/>
        <v>1</v>
      </c>
      <c r="X646" s="251">
        <v>17155</v>
      </c>
      <c r="Y646" s="251">
        <v>7640</v>
      </c>
      <c r="Z646" s="251">
        <f t="shared" si="32"/>
        <v>7640</v>
      </c>
      <c r="AA646" s="226">
        <v>9030</v>
      </c>
    </row>
    <row r="647" spans="1:27" x14ac:dyDescent="0.25">
      <c r="A647" s="251">
        <v>17157</v>
      </c>
      <c r="B647" s="251" t="s">
        <v>989</v>
      </c>
      <c r="C647" s="251" t="s">
        <v>576</v>
      </c>
      <c r="D647" s="251">
        <v>-89.823852200000005</v>
      </c>
      <c r="E647" s="251">
        <v>38.050420000000003</v>
      </c>
      <c r="F647">
        <v>2.95</v>
      </c>
      <c r="G647">
        <f t="shared" si="31"/>
        <v>2.95</v>
      </c>
      <c r="H647">
        <v>8.8699999999999992</v>
      </c>
      <c r="M647" s="277">
        <f>(M3727*10000)*TEA!$I$15*10^-6</f>
        <v>46.21369591845</v>
      </c>
      <c r="N647" s="277">
        <f>(N3727*10000)*TEA!$J$15*10^-6</f>
        <v>46.21369591845</v>
      </c>
      <c r="W647">
        <f t="shared" si="30"/>
        <v>1</v>
      </c>
      <c r="X647" s="251">
        <v>17157</v>
      </c>
      <c r="Y647" s="251">
        <v>44147</v>
      </c>
      <c r="Z647" s="251">
        <f t="shared" si="32"/>
        <v>44147</v>
      </c>
      <c r="AA647" s="226">
        <v>25061</v>
      </c>
    </row>
    <row r="648" spans="1:27" x14ac:dyDescent="0.25">
      <c r="A648" s="251">
        <v>17159</v>
      </c>
      <c r="B648" s="251" t="s">
        <v>989</v>
      </c>
      <c r="C648" s="251" t="s">
        <v>1030</v>
      </c>
      <c r="D648" s="251">
        <v>-88.092039</v>
      </c>
      <c r="E648" s="251">
        <v>38.712209999999999</v>
      </c>
      <c r="F648">
        <v>3.23</v>
      </c>
      <c r="G648">
        <f t="shared" si="31"/>
        <v>3.23</v>
      </c>
      <c r="H648">
        <v>10.23</v>
      </c>
      <c r="M648" s="277">
        <f>(M3728*10000)*TEA!$I$15*10^-6</f>
        <v>44.471021485949997</v>
      </c>
      <c r="N648" s="277">
        <f>(N3728*10000)*TEA!$J$15*10^-6</f>
        <v>44.471021485949997</v>
      </c>
      <c r="W648">
        <f t="shared" si="30"/>
        <v>1</v>
      </c>
      <c r="X648" s="251">
        <v>17159</v>
      </c>
      <c r="Y648" s="251">
        <v>31272</v>
      </c>
      <c r="Z648" s="251">
        <f t="shared" si="32"/>
        <v>31272</v>
      </c>
      <c r="AA648" s="226">
        <v>26907</v>
      </c>
    </row>
    <row r="649" spans="1:27" x14ac:dyDescent="0.25">
      <c r="A649" s="251">
        <v>17161</v>
      </c>
      <c r="B649" s="251" t="s">
        <v>989</v>
      </c>
      <c r="C649" s="251" t="s">
        <v>1031</v>
      </c>
      <c r="D649" s="251">
        <v>-90.565277300000005</v>
      </c>
      <c r="E649" s="251">
        <v>41.470140000000001</v>
      </c>
      <c r="F649">
        <v>4</v>
      </c>
      <c r="G649">
        <f t="shared" si="31"/>
        <v>4</v>
      </c>
      <c r="H649">
        <v>15.19</v>
      </c>
      <c r="M649" s="277">
        <f>(M3729*10000)*TEA!$I$15*10^-6</f>
        <v>38.266374685500004</v>
      </c>
      <c r="N649" s="277">
        <f>(N3729*10000)*TEA!$J$15*10^-6</f>
        <v>38.266374685500004</v>
      </c>
      <c r="W649">
        <f t="shared" si="30"/>
        <v>1</v>
      </c>
      <c r="X649" s="251">
        <v>17161</v>
      </c>
      <c r="Y649" s="251">
        <v>19887</v>
      </c>
      <c r="Z649" s="251">
        <f t="shared" si="32"/>
        <v>19887</v>
      </c>
      <c r="AA649" s="226">
        <v>26703</v>
      </c>
    </row>
    <row r="650" spans="1:27" x14ac:dyDescent="0.25">
      <c r="A650" s="251">
        <v>17163</v>
      </c>
      <c r="B650" s="251" t="s">
        <v>989</v>
      </c>
      <c r="C650" s="251" t="s">
        <v>578</v>
      </c>
      <c r="D650" s="251">
        <v>-89.931631499999995</v>
      </c>
      <c r="E650" s="251">
        <v>38.464930000000003</v>
      </c>
      <c r="F650">
        <v>3.22</v>
      </c>
      <c r="G650">
        <f t="shared" si="31"/>
        <v>3.22</v>
      </c>
      <c r="H650">
        <v>10.99</v>
      </c>
      <c r="M650" s="277">
        <f>(M3730*10000)*TEA!$I$15*10^-6</f>
        <v>45.395515849500001</v>
      </c>
      <c r="N650" s="277">
        <f>(N3730*10000)*TEA!$J$15*10^-6</f>
        <v>45.395515849500001</v>
      </c>
      <c r="W650">
        <f t="shared" si="30"/>
        <v>1</v>
      </c>
      <c r="X650" s="251">
        <v>17163</v>
      </c>
      <c r="Y650" s="251">
        <v>44788</v>
      </c>
      <c r="Z650" s="251">
        <f t="shared" si="32"/>
        <v>44788</v>
      </c>
      <c r="AA650" s="226">
        <v>37530</v>
      </c>
    </row>
    <row r="651" spans="1:27" x14ac:dyDescent="0.25">
      <c r="A651" s="251">
        <v>17165</v>
      </c>
      <c r="B651" s="251" t="s">
        <v>989</v>
      </c>
      <c r="C651" s="251" t="s">
        <v>650</v>
      </c>
      <c r="D651" s="251">
        <v>-88.544711800000002</v>
      </c>
      <c r="E651" s="251">
        <v>37.754899999999999</v>
      </c>
      <c r="F651">
        <v>3.18</v>
      </c>
      <c r="G651">
        <f t="shared" si="31"/>
        <v>3.18</v>
      </c>
      <c r="H651">
        <v>11.79</v>
      </c>
      <c r="M651" s="277">
        <f>(M3731*10000)*TEA!$I$15*10^-6</f>
        <v>46.662907842449997</v>
      </c>
      <c r="N651" s="277">
        <f>(N3731*10000)*TEA!$J$15*10^-6</f>
        <v>46.662907842449997</v>
      </c>
      <c r="W651">
        <f t="shared" si="30"/>
        <v>1</v>
      </c>
      <c r="X651" s="251">
        <v>17165</v>
      </c>
      <c r="Y651" s="251">
        <v>25117</v>
      </c>
      <c r="Z651" s="251">
        <f t="shared" si="32"/>
        <v>25117</v>
      </c>
      <c r="AA651" s="226">
        <v>17662</v>
      </c>
    </row>
    <row r="652" spans="1:27" x14ac:dyDescent="0.25">
      <c r="A652" s="251">
        <v>17167</v>
      </c>
      <c r="B652" s="251" t="s">
        <v>989</v>
      </c>
      <c r="C652" s="251" t="s">
        <v>1032</v>
      </c>
      <c r="D652" s="251">
        <v>-89.657802099999998</v>
      </c>
      <c r="E652" s="251">
        <v>39.758800000000001</v>
      </c>
      <c r="F652">
        <v>4.49</v>
      </c>
      <c r="G652">
        <f t="shared" si="31"/>
        <v>4.49</v>
      </c>
      <c r="H652">
        <v>15.01</v>
      </c>
      <c r="M652" s="277">
        <f>(M3732*10000)*TEA!$I$15*10^-6</f>
        <v>42.34416893145</v>
      </c>
      <c r="N652" s="277">
        <f>(N3732*10000)*TEA!$J$15*10^-6</f>
        <v>42.34416893145</v>
      </c>
      <c r="W652">
        <f t="shared" si="30"/>
        <v>1</v>
      </c>
      <c r="X652" s="251">
        <v>17167</v>
      </c>
      <c r="Y652" s="251">
        <v>87651</v>
      </c>
      <c r="Z652" s="251">
        <f t="shared" si="32"/>
        <v>87651</v>
      </c>
      <c r="AA652" s="226">
        <v>104085</v>
      </c>
    </row>
    <row r="653" spans="1:27" x14ac:dyDescent="0.25">
      <c r="A653" s="251">
        <v>17169</v>
      </c>
      <c r="B653" s="251" t="s">
        <v>989</v>
      </c>
      <c r="C653" s="251" t="s">
        <v>1033</v>
      </c>
      <c r="D653" s="251">
        <v>-90.611874900000004</v>
      </c>
      <c r="E653" s="251">
        <v>40.155430000000003</v>
      </c>
      <c r="F653">
        <v>3.71</v>
      </c>
      <c r="G653">
        <f t="shared" si="31"/>
        <v>3.71</v>
      </c>
      <c r="H653">
        <v>12.91</v>
      </c>
      <c r="M653" s="277">
        <f>(M3733*10000)*TEA!$I$15*10^-6</f>
        <v>41.520248784899991</v>
      </c>
      <c r="N653" s="277">
        <f>(N3733*10000)*TEA!$J$15*10^-6</f>
        <v>41.520248784899991</v>
      </c>
      <c r="W653">
        <f t="shared" si="30"/>
        <v>1</v>
      </c>
      <c r="X653" s="251">
        <v>17169</v>
      </c>
      <c r="Y653" s="251">
        <v>26552</v>
      </c>
      <c r="Z653" s="251">
        <f t="shared" si="32"/>
        <v>26552</v>
      </c>
      <c r="AA653" s="226">
        <v>27134</v>
      </c>
    </row>
    <row r="654" spans="1:27" x14ac:dyDescent="0.25">
      <c r="A654" s="251">
        <v>17171</v>
      </c>
      <c r="B654" s="251" t="s">
        <v>989</v>
      </c>
      <c r="C654" s="251" t="s">
        <v>651</v>
      </c>
      <c r="D654" s="251">
        <v>-90.482804299999998</v>
      </c>
      <c r="E654" s="251">
        <v>39.643639999999998</v>
      </c>
      <c r="F654">
        <v>3.94</v>
      </c>
      <c r="G654">
        <f t="shared" si="31"/>
        <v>3.94</v>
      </c>
      <c r="H654">
        <v>13.8</v>
      </c>
      <c r="M654" s="277">
        <f>(M3734*10000)*TEA!$I$15*10^-6</f>
        <v>42.698971893600003</v>
      </c>
      <c r="N654" s="277">
        <f>(N3734*10000)*TEA!$J$15*10^-6</f>
        <v>42.698971893600003</v>
      </c>
      <c r="W654">
        <f t="shared" si="30"/>
        <v>1</v>
      </c>
      <c r="X654" s="251">
        <v>17171</v>
      </c>
      <c r="Y654" s="251">
        <v>23565</v>
      </c>
      <c r="Z654" s="251">
        <f t="shared" si="32"/>
        <v>23565</v>
      </c>
      <c r="AA654" s="226">
        <v>24483</v>
      </c>
    </row>
    <row r="655" spans="1:27" x14ac:dyDescent="0.25">
      <c r="A655" s="251">
        <v>17173</v>
      </c>
      <c r="B655" s="251" t="s">
        <v>989</v>
      </c>
      <c r="C655" s="251" t="s">
        <v>579</v>
      </c>
      <c r="D655" s="251">
        <v>-88.810328699999999</v>
      </c>
      <c r="E655" s="251">
        <v>39.389310000000002</v>
      </c>
      <c r="F655">
        <v>3.82</v>
      </c>
      <c r="G655">
        <f t="shared" si="31"/>
        <v>3.82</v>
      </c>
      <c r="H655">
        <v>13.35</v>
      </c>
      <c r="M655" s="277">
        <f>(M3735*10000)*TEA!$I$15*10^-6</f>
        <v>43.041675050999999</v>
      </c>
      <c r="N655" s="277">
        <f>(N3735*10000)*TEA!$J$15*10^-6</f>
        <v>43.041675050999999</v>
      </c>
      <c r="W655">
        <f t="shared" si="30"/>
        <v>1</v>
      </c>
      <c r="X655" s="251">
        <v>17173</v>
      </c>
      <c r="Y655" s="251">
        <v>60064</v>
      </c>
      <c r="Z655" s="251">
        <f t="shared" si="32"/>
        <v>60064</v>
      </c>
      <c r="AA655" s="226">
        <v>60507</v>
      </c>
    </row>
    <row r="656" spans="1:27" x14ac:dyDescent="0.25">
      <c r="A656" s="251">
        <v>17175</v>
      </c>
      <c r="B656" s="251" t="s">
        <v>989</v>
      </c>
      <c r="C656" s="251" t="s">
        <v>1034</v>
      </c>
      <c r="D656" s="251">
        <v>-89.796808299999995</v>
      </c>
      <c r="E656" s="251">
        <v>41.09328</v>
      </c>
      <c r="F656">
        <v>4.26</v>
      </c>
      <c r="G656">
        <f t="shared" si="31"/>
        <v>4.26</v>
      </c>
      <c r="H656">
        <v>15.73</v>
      </c>
      <c r="M656" s="277">
        <f>(M3736*10000)*TEA!$I$15*10^-6</f>
        <v>38.895265334699999</v>
      </c>
      <c r="N656" s="277">
        <f>(N3736*10000)*TEA!$J$15*10^-6</f>
        <v>38.895265334699999</v>
      </c>
      <c r="W656">
        <f t="shared" si="30"/>
        <v>1</v>
      </c>
      <c r="X656" s="251">
        <v>17175</v>
      </c>
      <c r="Y656" s="251">
        <v>29043</v>
      </c>
      <c r="Z656" s="251">
        <f t="shared" si="32"/>
        <v>29043</v>
      </c>
      <c r="AA656" s="226">
        <v>35969</v>
      </c>
    </row>
    <row r="657" spans="1:27" x14ac:dyDescent="0.25">
      <c r="A657" s="251">
        <v>17177</v>
      </c>
      <c r="B657" s="251" t="s">
        <v>989</v>
      </c>
      <c r="C657" s="251" t="s">
        <v>1035</v>
      </c>
      <c r="D657" s="251">
        <v>-89.655597700000001</v>
      </c>
      <c r="E657" s="251">
        <v>42.354199999999999</v>
      </c>
      <c r="F657">
        <v>3.85</v>
      </c>
      <c r="G657">
        <f t="shared" si="31"/>
        <v>3.85</v>
      </c>
      <c r="H657">
        <v>13.94</v>
      </c>
      <c r="M657" s="277">
        <f>(M3737*10000)*TEA!$I$15*10^-6</f>
        <v>35.909014173749995</v>
      </c>
      <c r="N657" s="277">
        <f>(N3737*10000)*TEA!$J$15*10^-6</f>
        <v>35.909014173749995</v>
      </c>
      <c r="W657">
        <f t="shared" si="30"/>
        <v>1</v>
      </c>
      <c r="X657" s="251">
        <v>17177</v>
      </c>
      <c r="Y657" s="251">
        <v>32200</v>
      </c>
      <c r="Z657" s="251">
        <f t="shared" si="32"/>
        <v>32200</v>
      </c>
      <c r="AA657" s="226">
        <v>61922</v>
      </c>
    </row>
    <row r="658" spans="1:27" x14ac:dyDescent="0.25">
      <c r="A658" s="251">
        <v>17179</v>
      </c>
      <c r="B658" s="251" t="s">
        <v>989</v>
      </c>
      <c r="C658" s="251" t="s">
        <v>1036</v>
      </c>
      <c r="D658" s="251">
        <v>-89.5130968</v>
      </c>
      <c r="E658" s="251">
        <v>40.508209999999998</v>
      </c>
      <c r="F658">
        <v>4.33</v>
      </c>
      <c r="G658">
        <f t="shared" si="31"/>
        <v>4.33</v>
      </c>
      <c r="H658">
        <v>15.28</v>
      </c>
      <c r="M658" s="277">
        <f>(M3738*10000)*TEA!$I$15*10^-6</f>
        <v>40.629605787899997</v>
      </c>
      <c r="N658" s="277">
        <f>(N3738*10000)*TEA!$J$15*10^-6</f>
        <v>40.629605787899997</v>
      </c>
      <c r="W658">
        <f t="shared" si="30"/>
        <v>1</v>
      </c>
      <c r="X658" s="251">
        <v>17179</v>
      </c>
      <c r="Y658" s="251">
        <v>47429</v>
      </c>
      <c r="Z658" s="251">
        <f t="shared" si="32"/>
        <v>47429</v>
      </c>
      <c r="AA658" s="226">
        <v>56912</v>
      </c>
    </row>
    <row r="659" spans="1:27" x14ac:dyDescent="0.25">
      <c r="A659" s="251">
        <v>17181</v>
      </c>
      <c r="B659" s="251" t="s">
        <v>989</v>
      </c>
      <c r="C659" s="251" t="s">
        <v>657</v>
      </c>
      <c r="D659" s="251">
        <v>-89.258027600000005</v>
      </c>
      <c r="E659" s="251">
        <v>37.476700000000001</v>
      </c>
      <c r="F659">
        <v>3.23</v>
      </c>
      <c r="G659">
        <f t="shared" si="31"/>
        <v>3.23</v>
      </c>
      <c r="H659">
        <v>10.98</v>
      </c>
      <c r="M659" s="277">
        <f>(M3739*10000)*TEA!$I$15*10^-6</f>
        <v>47.298708029250001</v>
      </c>
      <c r="N659" s="277">
        <f>(N3739*10000)*TEA!$J$15*10^-6</f>
        <v>47.298708029250001</v>
      </c>
      <c r="W659">
        <f t="shared" si="30"/>
        <v>1</v>
      </c>
      <c r="X659" s="251">
        <v>17181</v>
      </c>
      <c r="Y659" s="251">
        <v>21531</v>
      </c>
      <c r="Z659" s="251">
        <f t="shared" si="32"/>
        <v>21531</v>
      </c>
      <c r="AA659" s="226">
        <v>6718</v>
      </c>
    </row>
    <row r="660" spans="1:27" x14ac:dyDescent="0.25">
      <c r="A660" s="251">
        <v>17183</v>
      </c>
      <c r="B660" s="251" t="s">
        <v>989</v>
      </c>
      <c r="C660" s="251" t="s">
        <v>1037</v>
      </c>
      <c r="D660" s="251">
        <v>-87.734700799999999</v>
      </c>
      <c r="E660" s="251">
        <v>40.173400000000001</v>
      </c>
      <c r="F660">
        <v>4.1900000000000004</v>
      </c>
      <c r="G660">
        <f t="shared" si="31"/>
        <v>4.1900000000000004</v>
      </c>
      <c r="H660">
        <v>13.89</v>
      </c>
      <c r="M660" s="277">
        <f>(M3740*10000)*TEA!$I$15*10^-6</f>
        <v>40.773642657299995</v>
      </c>
      <c r="N660" s="277">
        <f>(N3740*10000)*TEA!$J$15*10^-6</f>
        <v>40.773642657299995</v>
      </c>
      <c r="W660">
        <f t="shared" si="30"/>
        <v>1</v>
      </c>
      <c r="X660" s="251">
        <v>17183</v>
      </c>
      <c r="Y660" s="251">
        <v>85427</v>
      </c>
      <c r="Z660" s="251">
        <f t="shared" si="32"/>
        <v>85427</v>
      </c>
      <c r="AA660" s="226">
        <v>84321</v>
      </c>
    </row>
    <row r="661" spans="1:27" x14ac:dyDescent="0.25">
      <c r="A661" s="251">
        <v>17185</v>
      </c>
      <c r="B661" s="251" t="s">
        <v>989</v>
      </c>
      <c r="C661" s="251" t="s">
        <v>1038</v>
      </c>
      <c r="D661" s="251">
        <v>-87.844637300000002</v>
      </c>
      <c r="E661" s="251">
        <v>38.448900000000002</v>
      </c>
      <c r="F661">
        <v>3.45</v>
      </c>
      <c r="G661">
        <f t="shared" si="31"/>
        <v>3.45</v>
      </c>
      <c r="H661">
        <v>11.7</v>
      </c>
      <c r="M661" s="277">
        <f>(M3741*10000)*TEA!$I$15*10^-6</f>
        <v>45.046859155199996</v>
      </c>
      <c r="N661" s="277">
        <f>(N3741*10000)*TEA!$J$15*10^-6</f>
        <v>45.046859155199996</v>
      </c>
      <c r="W661">
        <f t="shared" si="30"/>
        <v>1</v>
      </c>
      <c r="X661" s="251">
        <v>17185</v>
      </c>
      <c r="Y661" s="251">
        <v>20867</v>
      </c>
      <c r="Z661" s="251">
        <f t="shared" si="32"/>
        <v>20867</v>
      </c>
      <c r="AA661" s="226">
        <v>19377</v>
      </c>
    </row>
    <row r="662" spans="1:27" x14ac:dyDescent="0.25">
      <c r="A662" s="251">
        <v>17187</v>
      </c>
      <c r="B662" s="251" t="s">
        <v>989</v>
      </c>
      <c r="C662" s="251" t="s">
        <v>941</v>
      </c>
      <c r="D662" s="251">
        <v>-90.620732200000006</v>
      </c>
      <c r="E662" s="251">
        <v>40.843969999999999</v>
      </c>
      <c r="F662">
        <v>4.18</v>
      </c>
      <c r="G662">
        <f t="shared" si="31"/>
        <v>4.18</v>
      </c>
      <c r="H662">
        <v>16.47</v>
      </c>
      <c r="M662" s="277">
        <f>(M3742*10000)*TEA!$I$15*10^-6</f>
        <v>39.861708359850006</v>
      </c>
      <c r="N662" s="277">
        <f>(N3742*10000)*TEA!$J$15*10^-6</f>
        <v>39.861708359850006</v>
      </c>
      <c r="W662">
        <f t="shared" si="30"/>
        <v>1</v>
      </c>
      <c r="X662" s="251">
        <v>17187</v>
      </c>
      <c r="Y662" s="251">
        <v>52565</v>
      </c>
      <c r="Z662" s="251">
        <f t="shared" si="32"/>
        <v>52565</v>
      </c>
      <c r="AA662" s="226">
        <v>64100</v>
      </c>
    </row>
    <row r="663" spans="1:27" x14ac:dyDescent="0.25">
      <c r="A663" s="251">
        <v>17189</v>
      </c>
      <c r="B663" s="251" t="s">
        <v>989</v>
      </c>
      <c r="C663" s="251" t="s">
        <v>585</v>
      </c>
      <c r="D663" s="251">
        <v>-89.412253199999995</v>
      </c>
      <c r="E663" s="251">
        <v>38.350380000000001</v>
      </c>
      <c r="F663">
        <v>2.96</v>
      </c>
      <c r="G663">
        <f t="shared" si="31"/>
        <v>2.96</v>
      </c>
      <c r="H663">
        <v>9.02</v>
      </c>
      <c r="M663" s="277">
        <f>(M3743*10000)*TEA!$I$15*10^-6</f>
        <v>45.531248435999991</v>
      </c>
      <c r="N663" s="277">
        <f>(N3743*10000)*TEA!$J$15*10^-6</f>
        <v>45.531248435999991</v>
      </c>
      <c r="W663">
        <f t="shared" si="30"/>
        <v>1</v>
      </c>
      <c r="X663" s="251">
        <v>17189</v>
      </c>
      <c r="Y663" s="251">
        <v>66127</v>
      </c>
      <c r="Z663" s="251">
        <f t="shared" si="32"/>
        <v>66127</v>
      </c>
      <c r="AA663" s="226">
        <v>47308</v>
      </c>
    </row>
    <row r="664" spans="1:27" x14ac:dyDescent="0.25">
      <c r="A664" s="251">
        <v>17191</v>
      </c>
      <c r="B664" s="251" t="s">
        <v>989</v>
      </c>
      <c r="C664" s="251" t="s">
        <v>942</v>
      </c>
      <c r="D664" s="251">
        <v>-88.431856499999995</v>
      </c>
      <c r="E664" s="251">
        <v>38.422229999999999</v>
      </c>
      <c r="F664">
        <v>3.08</v>
      </c>
      <c r="G664">
        <f t="shared" si="31"/>
        <v>3.08</v>
      </c>
      <c r="H664">
        <v>10.44</v>
      </c>
      <c r="M664" s="277">
        <f>(M3744*10000)*TEA!$I$15*10^-6</f>
        <v>45.176610085200004</v>
      </c>
      <c r="N664" s="277">
        <f>(N3744*10000)*TEA!$J$15*10^-6</f>
        <v>45.176610085200004</v>
      </c>
      <c r="W664">
        <f t="shared" si="30"/>
        <v>1</v>
      </c>
      <c r="X664" s="251">
        <v>17191</v>
      </c>
      <c r="Y664" s="251">
        <v>62637</v>
      </c>
      <c r="Z664" s="251">
        <f t="shared" si="32"/>
        <v>62637</v>
      </c>
      <c r="AA664" s="226">
        <v>48471</v>
      </c>
    </row>
    <row r="665" spans="1:27" x14ac:dyDescent="0.25">
      <c r="A665" s="251">
        <v>17193</v>
      </c>
      <c r="B665" s="251" t="s">
        <v>989</v>
      </c>
      <c r="C665" s="251" t="s">
        <v>659</v>
      </c>
      <c r="D665" s="251">
        <v>-88.186473899999996</v>
      </c>
      <c r="E665" s="251">
        <v>38.08569</v>
      </c>
      <c r="F665">
        <v>3.61</v>
      </c>
      <c r="G665">
        <f t="shared" si="31"/>
        <v>3.61</v>
      </c>
      <c r="H665">
        <v>13.05</v>
      </c>
      <c r="M665" s="277">
        <f>(M3745*10000)*TEA!$I$15*10^-6</f>
        <v>45.908109450449992</v>
      </c>
      <c r="N665" s="277">
        <f>(N3745*10000)*TEA!$J$15*10^-6</f>
        <v>45.908109450449992</v>
      </c>
      <c r="W665">
        <f t="shared" si="30"/>
        <v>1</v>
      </c>
      <c r="X665" s="251">
        <v>17193</v>
      </c>
      <c r="Y665" s="251">
        <v>55803</v>
      </c>
      <c r="Z665" s="251">
        <f t="shared" si="32"/>
        <v>55803</v>
      </c>
      <c r="AA665" s="226">
        <v>37506</v>
      </c>
    </row>
    <row r="666" spans="1:27" x14ac:dyDescent="0.25">
      <c r="A666" s="251">
        <v>17195</v>
      </c>
      <c r="B666" s="251" t="s">
        <v>989</v>
      </c>
      <c r="C666" s="251" t="s">
        <v>1039</v>
      </c>
      <c r="D666" s="251">
        <v>-89.916390100000001</v>
      </c>
      <c r="E666" s="251">
        <v>41.761049999999997</v>
      </c>
      <c r="F666">
        <v>3.72</v>
      </c>
      <c r="G666">
        <f t="shared" si="31"/>
        <v>3.72</v>
      </c>
      <c r="H666">
        <v>14.39</v>
      </c>
      <c r="M666" s="277">
        <f>(M3746*10000)*TEA!$I$15*10^-6</f>
        <v>37.262623783949991</v>
      </c>
      <c r="N666" s="277">
        <f>(N3746*10000)*TEA!$J$15*10^-6</f>
        <v>37.262623783949991</v>
      </c>
      <c r="W666">
        <f t="shared" ref="W666:W729" si="33">IF(X666=A666,1,0)</f>
        <v>1</v>
      </c>
      <c r="X666" s="251">
        <v>17195</v>
      </c>
      <c r="Y666" s="251">
        <v>36915</v>
      </c>
      <c r="Z666" s="251">
        <f t="shared" si="32"/>
        <v>36915</v>
      </c>
      <c r="AA666" s="226">
        <v>87740</v>
      </c>
    </row>
    <row r="667" spans="1:27" x14ac:dyDescent="0.25">
      <c r="A667" s="251">
        <v>17197</v>
      </c>
      <c r="B667" s="251" t="s">
        <v>989</v>
      </c>
      <c r="C667" s="251" t="s">
        <v>1040</v>
      </c>
      <c r="D667" s="251">
        <v>-87.983913200000003</v>
      </c>
      <c r="E667" s="251">
        <v>41.443010000000001</v>
      </c>
      <c r="F667">
        <v>3.48</v>
      </c>
      <c r="G667">
        <f t="shared" si="31"/>
        <v>3.48</v>
      </c>
      <c r="H667">
        <v>13.53</v>
      </c>
      <c r="M667" s="277">
        <f>(M3747*10000)*TEA!$I$15*10^-6</f>
        <v>37.751355834749994</v>
      </c>
      <c r="N667" s="277">
        <f>(N3747*10000)*TEA!$J$15*10^-6</f>
        <v>37.751355834749994</v>
      </c>
      <c r="W667">
        <f t="shared" si="33"/>
        <v>1</v>
      </c>
      <c r="X667" s="251">
        <v>17197</v>
      </c>
      <c r="Y667" s="251">
        <v>41176</v>
      </c>
      <c r="Z667" s="251">
        <f t="shared" si="32"/>
        <v>41176</v>
      </c>
      <c r="AA667" s="226">
        <v>36014</v>
      </c>
    </row>
    <row r="668" spans="1:27" x14ac:dyDescent="0.25">
      <c r="A668" s="251">
        <v>17199</v>
      </c>
      <c r="B668" s="251" t="s">
        <v>989</v>
      </c>
      <c r="C668" s="251" t="s">
        <v>1041</v>
      </c>
      <c r="D668" s="251">
        <v>-88.930354800000003</v>
      </c>
      <c r="E668" s="251">
        <v>37.733899999999998</v>
      </c>
      <c r="F668">
        <v>3.06</v>
      </c>
      <c r="G668">
        <f t="shared" si="31"/>
        <v>3.06</v>
      </c>
      <c r="H668">
        <v>11.41</v>
      </c>
      <c r="M668" s="277">
        <f>(M3748*10000)*TEA!$I$15*10^-6</f>
        <v>46.767957773399992</v>
      </c>
      <c r="N668" s="277">
        <f>(N3748*10000)*TEA!$J$15*10^-6</f>
        <v>46.767957773399992</v>
      </c>
      <c r="W668">
        <f t="shared" si="33"/>
        <v>1</v>
      </c>
      <c r="X668" s="251">
        <v>17199</v>
      </c>
      <c r="Y668" s="251">
        <v>13107</v>
      </c>
      <c r="Z668" s="251">
        <f t="shared" si="32"/>
        <v>13107</v>
      </c>
      <c r="AA668" s="226">
        <v>7205</v>
      </c>
    </row>
    <row r="669" spans="1:27" x14ac:dyDescent="0.25">
      <c r="A669" s="251">
        <v>17201</v>
      </c>
      <c r="B669" s="251" t="s">
        <v>989</v>
      </c>
      <c r="C669" s="251" t="s">
        <v>1042</v>
      </c>
      <c r="D669" s="251">
        <v>-89.159102799999999</v>
      </c>
      <c r="E669" s="251">
        <v>42.339530000000003</v>
      </c>
      <c r="F669">
        <v>3.15</v>
      </c>
      <c r="G669">
        <f t="shared" si="31"/>
        <v>3.15</v>
      </c>
      <c r="H669">
        <v>12.88</v>
      </c>
      <c r="M669" s="277">
        <f>(M3749*10000)*TEA!$I$15*10^-6</f>
        <v>35.814256771949999</v>
      </c>
      <c r="N669" s="277">
        <f>(N3749*10000)*TEA!$J$15*10^-6</f>
        <v>35.814256771949999</v>
      </c>
      <c r="W669">
        <f t="shared" si="33"/>
        <v>1</v>
      </c>
      <c r="X669" s="251">
        <v>17201</v>
      </c>
      <c r="Y669" s="251">
        <v>24078</v>
      </c>
      <c r="Z669" s="251">
        <f t="shared" si="32"/>
        <v>24078</v>
      </c>
      <c r="AA669" s="226">
        <v>32309</v>
      </c>
    </row>
    <row r="670" spans="1:27" x14ac:dyDescent="0.25">
      <c r="A670" s="251">
        <v>17203</v>
      </c>
      <c r="B670" s="251" t="s">
        <v>989</v>
      </c>
      <c r="C670" s="251" t="s">
        <v>1043</v>
      </c>
      <c r="D670" s="251">
        <v>-89.208521500000003</v>
      </c>
      <c r="E670" s="251">
        <v>40.786610000000003</v>
      </c>
      <c r="F670">
        <v>4.1100000000000003</v>
      </c>
      <c r="G670">
        <f t="shared" si="31"/>
        <v>4.1100000000000003</v>
      </c>
      <c r="H670">
        <v>14.9</v>
      </c>
      <c r="M670" s="277">
        <f>(M3750*10000)*TEA!$I$15*10^-6</f>
        <v>39.609691142399996</v>
      </c>
      <c r="N670" s="277">
        <f>(N3750*10000)*TEA!$J$15*10^-6</f>
        <v>39.609691142399996</v>
      </c>
      <c r="W670">
        <f t="shared" si="33"/>
        <v>1</v>
      </c>
      <c r="X670" s="251">
        <v>17203</v>
      </c>
      <c r="Y670" s="251">
        <v>46885</v>
      </c>
      <c r="Z670" s="251">
        <f t="shared" si="32"/>
        <v>46885</v>
      </c>
      <c r="AA670" s="226">
        <v>50445</v>
      </c>
    </row>
    <row r="671" spans="1:27" x14ac:dyDescent="0.25">
      <c r="A671" s="251">
        <v>18001</v>
      </c>
      <c r="B671" s="251" t="s">
        <v>1044</v>
      </c>
      <c r="C671" s="251" t="s">
        <v>720</v>
      </c>
      <c r="D671" s="251">
        <v>-84.951332399999998</v>
      </c>
      <c r="E671" s="251">
        <v>40.743870000000001</v>
      </c>
      <c r="F671">
        <v>3.44</v>
      </c>
      <c r="G671">
        <f t="shared" si="31"/>
        <v>3.44</v>
      </c>
      <c r="H671">
        <v>11.67</v>
      </c>
      <c r="M671" s="277">
        <f>(M3751*10000)*TEA!$I$15*10^-6</f>
        <v>38.819390408549992</v>
      </c>
      <c r="N671" s="277">
        <f>(N3751*10000)*TEA!$J$15*10^-6</f>
        <v>38.819390408549992</v>
      </c>
      <c r="W671">
        <f t="shared" si="33"/>
        <v>1</v>
      </c>
      <c r="X671" s="251">
        <v>18001</v>
      </c>
      <c r="Y671" s="251">
        <v>40777</v>
      </c>
      <c r="Z671" s="251">
        <f t="shared" si="32"/>
        <v>40777</v>
      </c>
      <c r="AA671" s="226">
        <v>27504</v>
      </c>
    </row>
    <row r="672" spans="1:27" x14ac:dyDescent="0.25">
      <c r="A672" s="251">
        <v>18003</v>
      </c>
      <c r="B672" s="251" t="s">
        <v>1044</v>
      </c>
      <c r="C672" s="251" t="s">
        <v>1045</v>
      </c>
      <c r="D672" s="251">
        <v>-85.076317700000004</v>
      </c>
      <c r="E672" s="251">
        <v>41.096780000000003</v>
      </c>
      <c r="F672">
        <v>3.38</v>
      </c>
      <c r="G672">
        <f t="shared" si="31"/>
        <v>3.38</v>
      </c>
      <c r="H672">
        <v>11.87</v>
      </c>
      <c r="M672" s="277">
        <f>(M3752*10000)*TEA!$I$15*10^-6</f>
        <v>38.0136344067</v>
      </c>
      <c r="N672" s="277">
        <f>(N3752*10000)*TEA!$J$15*10^-6</f>
        <v>38.0136344067</v>
      </c>
      <c r="W672">
        <f t="shared" si="33"/>
        <v>1</v>
      </c>
      <c r="X672" s="251">
        <v>18003</v>
      </c>
      <c r="Y672" s="251">
        <v>54506</v>
      </c>
      <c r="Z672" s="251">
        <f t="shared" si="32"/>
        <v>54506</v>
      </c>
      <c r="AA672" s="226">
        <v>33537</v>
      </c>
    </row>
    <row r="673" spans="1:27" x14ac:dyDescent="0.25">
      <c r="A673" s="251">
        <v>18005</v>
      </c>
      <c r="B673" s="251" t="s">
        <v>1044</v>
      </c>
      <c r="C673" s="251" t="s">
        <v>1046</v>
      </c>
      <c r="D673" s="251">
        <v>-85.895424599999998</v>
      </c>
      <c r="E673" s="251">
        <v>39.205199999999998</v>
      </c>
      <c r="F673">
        <v>3.77</v>
      </c>
      <c r="G673">
        <f t="shared" si="31"/>
        <v>3.77</v>
      </c>
      <c r="H673">
        <v>12.73</v>
      </c>
      <c r="M673" s="277">
        <f>(M3753*10000)*TEA!$I$15*10^-6</f>
        <v>42.529114891349998</v>
      </c>
      <c r="N673" s="277">
        <f>(N3753*10000)*TEA!$J$15*10^-6</f>
        <v>42.529114891349998</v>
      </c>
      <c r="W673">
        <f t="shared" si="33"/>
        <v>1</v>
      </c>
      <c r="X673" s="251">
        <v>18005</v>
      </c>
      <c r="Y673" s="251">
        <v>28300</v>
      </c>
      <c r="Z673" s="251">
        <f t="shared" si="32"/>
        <v>28300</v>
      </c>
      <c r="AA673" s="226">
        <v>22854</v>
      </c>
    </row>
    <row r="674" spans="1:27" x14ac:dyDescent="0.25">
      <c r="A674" s="251">
        <v>18007</v>
      </c>
      <c r="B674" s="251" t="s">
        <v>1044</v>
      </c>
      <c r="C674" s="251" t="s">
        <v>608</v>
      </c>
      <c r="D674" s="251">
        <v>-87.308775699999998</v>
      </c>
      <c r="E674" s="251">
        <v>40.602370000000001</v>
      </c>
      <c r="F674">
        <v>4.0199999999999996</v>
      </c>
      <c r="G674">
        <f t="shared" si="31"/>
        <v>4.0199999999999996</v>
      </c>
      <c r="H674">
        <v>13.39</v>
      </c>
      <c r="M674" s="277">
        <f>(M3754*10000)*TEA!$I$15*10^-6</f>
        <v>39.607184161799992</v>
      </c>
      <c r="N674" s="277">
        <f>(N3754*10000)*TEA!$J$15*10^-6</f>
        <v>39.607184161799992</v>
      </c>
      <c r="W674">
        <f t="shared" si="33"/>
        <v>1</v>
      </c>
      <c r="X674" s="251">
        <v>18007</v>
      </c>
      <c r="Y674" s="251">
        <v>45273</v>
      </c>
      <c r="Z674" s="251">
        <f t="shared" si="32"/>
        <v>45273</v>
      </c>
      <c r="AA674" s="226">
        <v>49978</v>
      </c>
    </row>
    <row r="675" spans="1:27" x14ac:dyDescent="0.25">
      <c r="A675" s="251">
        <v>18009</v>
      </c>
      <c r="B675" s="251" t="s">
        <v>1044</v>
      </c>
      <c r="C675" s="251" t="s">
        <v>1047</v>
      </c>
      <c r="D675" s="251">
        <v>-85.337776099999999</v>
      </c>
      <c r="E675" s="251">
        <v>40.470500000000001</v>
      </c>
      <c r="F675">
        <v>3.58</v>
      </c>
      <c r="G675">
        <f t="shared" si="31"/>
        <v>3.58</v>
      </c>
      <c r="H675">
        <v>12.41</v>
      </c>
      <c r="M675" s="277">
        <f>(M3755*10000)*TEA!$I$15*10^-6</f>
        <v>39.479931080099995</v>
      </c>
      <c r="N675" s="277">
        <f>(N3755*10000)*TEA!$J$15*10^-6</f>
        <v>39.479931080099995</v>
      </c>
      <c r="W675">
        <f t="shared" si="33"/>
        <v>1</v>
      </c>
      <c r="X675" s="251">
        <v>18009</v>
      </c>
      <c r="Y675" s="251">
        <v>19503</v>
      </c>
      <c r="Z675" s="251">
        <f t="shared" si="32"/>
        <v>19503</v>
      </c>
      <c r="AA675" s="226">
        <v>13496</v>
      </c>
    </row>
    <row r="676" spans="1:27" x14ac:dyDescent="0.25">
      <c r="A676" s="251">
        <v>18011</v>
      </c>
      <c r="B676" s="251" t="s">
        <v>1044</v>
      </c>
      <c r="C676" s="251" t="s">
        <v>609</v>
      </c>
      <c r="D676" s="251">
        <v>-86.461134700000002</v>
      </c>
      <c r="E676" s="251">
        <v>40.047409999999999</v>
      </c>
      <c r="F676">
        <v>3.6</v>
      </c>
      <c r="G676">
        <f t="shared" si="31"/>
        <v>3.6</v>
      </c>
      <c r="H676">
        <v>12.86</v>
      </c>
      <c r="M676" s="277">
        <f>(M3756*10000)*TEA!$I$15*10^-6</f>
        <v>40.663161635849995</v>
      </c>
      <c r="N676" s="277">
        <f>(N3756*10000)*TEA!$J$15*10^-6</f>
        <v>40.663161635849995</v>
      </c>
      <c r="W676">
        <f t="shared" si="33"/>
        <v>1</v>
      </c>
      <c r="X676" s="251">
        <v>18011</v>
      </c>
      <c r="Y676" s="251">
        <v>46321</v>
      </c>
      <c r="Z676" s="251">
        <f t="shared" si="32"/>
        <v>46321</v>
      </c>
      <c r="AA676" s="226">
        <v>37436</v>
      </c>
    </row>
    <row r="677" spans="1:27" x14ac:dyDescent="0.25">
      <c r="A677" s="251">
        <v>18013</v>
      </c>
      <c r="B677" s="251" t="s">
        <v>1044</v>
      </c>
      <c r="C677" s="251" t="s">
        <v>992</v>
      </c>
      <c r="D677" s="251">
        <v>-86.216714300000007</v>
      </c>
      <c r="E677" s="251">
        <v>39.195360000000001</v>
      </c>
      <c r="F677">
        <v>3.97</v>
      </c>
      <c r="G677">
        <f t="shared" si="31"/>
        <v>3.97</v>
      </c>
      <c r="H677">
        <v>10.91</v>
      </c>
      <c r="M677" s="277">
        <f>(M3757*10000)*TEA!$I$15*10^-6</f>
        <v>42.595992728100001</v>
      </c>
      <c r="N677" s="277">
        <f>(N3757*10000)*TEA!$J$15*10^-6</f>
        <v>42.595992728100001</v>
      </c>
      <c r="W677">
        <f t="shared" si="33"/>
        <v>1</v>
      </c>
      <c r="X677" s="251">
        <v>18013</v>
      </c>
      <c r="Y677" s="251">
        <v>515</v>
      </c>
      <c r="Z677" s="251">
        <f t="shared" si="32"/>
        <v>515</v>
      </c>
      <c r="AA677" s="226">
        <v>244</v>
      </c>
    </row>
    <row r="678" spans="1:27" x14ac:dyDescent="0.25">
      <c r="A678" s="251">
        <v>18015</v>
      </c>
      <c r="B678" s="251" t="s">
        <v>1044</v>
      </c>
      <c r="C678" s="251" t="s">
        <v>611</v>
      </c>
      <c r="D678" s="251">
        <v>-86.553092100000001</v>
      </c>
      <c r="E678" s="251">
        <v>40.579009999999997</v>
      </c>
      <c r="F678">
        <v>4.21</v>
      </c>
      <c r="G678">
        <f t="shared" si="31"/>
        <v>4.21</v>
      </c>
      <c r="H678">
        <v>13.61</v>
      </c>
      <c r="M678" s="277">
        <f>(M3758*10000)*TEA!$I$15*10^-6</f>
        <v>39.464308277100002</v>
      </c>
      <c r="N678" s="277">
        <f>(N3758*10000)*TEA!$J$15*10^-6</f>
        <v>39.464308277100002</v>
      </c>
      <c r="W678">
        <f t="shared" si="33"/>
        <v>1</v>
      </c>
      <c r="X678" s="251">
        <v>18015</v>
      </c>
      <c r="Y678" s="251">
        <v>36971</v>
      </c>
      <c r="Z678" s="251">
        <f t="shared" si="32"/>
        <v>36971</v>
      </c>
      <c r="AA678" s="226">
        <v>45128</v>
      </c>
    </row>
    <row r="679" spans="1:27" x14ac:dyDescent="0.25">
      <c r="A679" s="251">
        <v>18017</v>
      </c>
      <c r="B679" s="251" t="s">
        <v>1044</v>
      </c>
      <c r="C679" s="251" t="s">
        <v>994</v>
      </c>
      <c r="D679" s="251">
        <v>-86.348953800000004</v>
      </c>
      <c r="E679" s="251">
        <v>40.760939999999998</v>
      </c>
      <c r="F679">
        <v>3.51</v>
      </c>
      <c r="G679">
        <f t="shared" si="31"/>
        <v>3.51</v>
      </c>
      <c r="H679">
        <v>13.17</v>
      </c>
      <c r="M679" s="277">
        <f>(M3759*10000)*TEA!$I$15*10^-6</f>
        <v>39.06095643135</v>
      </c>
      <c r="N679" s="277">
        <f>(N3759*10000)*TEA!$J$15*10^-6</f>
        <v>39.06095643135</v>
      </c>
      <c r="W679">
        <f t="shared" si="33"/>
        <v>1</v>
      </c>
      <c r="X679" s="251">
        <v>18017</v>
      </c>
      <c r="Y679" s="251">
        <v>31274</v>
      </c>
      <c r="Z679" s="251">
        <f t="shared" si="32"/>
        <v>31274</v>
      </c>
      <c r="AA679" s="226">
        <v>36357</v>
      </c>
    </row>
    <row r="680" spans="1:27" x14ac:dyDescent="0.25">
      <c r="A680" s="251">
        <v>18019</v>
      </c>
      <c r="B680" s="251" t="s">
        <v>1044</v>
      </c>
      <c r="C680" s="251" t="s">
        <v>613</v>
      </c>
      <c r="D680" s="251">
        <v>-85.7127835</v>
      </c>
      <c r="E680" s="251">
        <v>38.482050000000001</v>
      </c>
      <c r="F680">
        <v>3.2</v>
      </c>
      <c r="G680">
        <f t="shared" si="31"/>
        <v>3.2</v>
      </c>
      <c r="H680">
        <v>11.39</v>
      </c>
      <c r="M680" s="277">
        <f>(M3760*10000)*TEA!$I$15*10^-6</f>
        <v>44.413370360099997</v>
      </c>
      <c r="N680" s="277">
        <f>(N3760*10000)*TEA!$J$15*10^-6</f>
        <v>44.413370360099997</v>
      </c>
      <c r="W680">
        <f t="shared" si="33"/>
        <v>1</v>
      </c>
      <c r="X680" s="251">
        <v>18019</v>
      </c>
      <c r="Y680" s="251">
        <v>14244</v>
      </c>
      <c r="Z680" s="251">
        <f t="shared" si="32"/>
        <v>14244</v>
      </c>
      <c r="AA680" s="226">
        <v>8052</v>
      </c>
    </row>
    <row r="681" spans="1:27" x14ac:dyDescent="0.25">
      <c r="A681" s="251">
        <v>18021</v>
      </c>
      <c r="B681" s="251" t="s">
        <v>1044</v>
      </c>
      <c r="C681" s="251" t="s">
        <v>534</v>
      </c>
      <c r="D681" s="251">
        <v>-87.117544800000005</v>
      </c>
      <c r="E681" s="251">
        <v>39.392319999999998</v>
      </c>
      <c r="F681">
        <v>3.56</v>
      </c>
      <c r="G681">
        <f t="shared" si="31"/>
        <v>3.56</v>
      </c>
      <c r="H681">
        <v>12.94</v>
      </c>
      <c r="M681" s="277">
        <f>(M3761*10000)*TEA!$I$15*10^-6</f>
        <v>42.476127874199996</v>
      </c>
      <c r="N681" s="277">
        <f>(N3761*10000)*TEA!$J$15*10^-6</f>
        <v>42.476127874199996</v>
      </c>
      <c r="W681">
        <f t="shared" si="33"/>
        <v>1</v>
      </c>
      <c r="X681" s="251">
        <v>18021</v>
      </c>
      <c r="Y681" s="251">
        <v>27970</v>
      </c>
      <c r="Z681" s="251">
        <f t="shared" si="32"/>
        <v>27970</v>
      </c>
      <c r="AA681" s="226">
        <v>24320</v>
      </c>
    </row>
    <row r="682" spans="1:27" x14ac:dyDescent="0.25">
      <c r="A682" s="251">
        <v>18023</v>
      </c>
      <c r="B682" s="251" t="s">
        <v>1044</v>
      </c>
      <c r="C682" s="251" t="s">
        <v>997</v>
      </c>
      <c r="D682" s="251">
        <v>-86.468616900000001</v>
      </c>
      <c r="E682" s="251">
        <v>40.297220000000003</v>
      </c>
      <c r="F682">
        <v>3.82</v>
      </c>
      <c r="G682">
        <f t="shared" si="31"/>
        <v>3.82</v>
      </c>
      <c r="H682">
        <v>12.84</v>
      </c>
      <c r="M682" s="277">
        <f>(M3762*10000)*TEA!$I$15*10^-6</f>
        <v>40.057458421949995</v>
      </c>
      <c r="N682" s="277">
        <f>(N3762*10000)*TEA!$J$15*10^-6</f>
        <v>40.057458421949995</v>
      </c>
      <c r="W682">
        <f t="shared" si="33"/>
        <v>1</v>
      </c>
      <c r="X682" s="251">
        <v>18023</v>
      </c>
      <c r="Y682" s="251">
        <v>49262</v>
      </c>
      <c r="Z682" s="251">
        <f t="shared" si="32"/>
        <v>49262</v>
      </c>
      <c r="AA682" s="226">
        <v>44910</v>
      </c>
    </row>
    <row r="683" spans="1:27" x14ac:dyDescent="0.25">
      <c r="A683" s="251">
        <v>18025</v>
      </c>
      <c r="B683" s="251" t="s">
        <v>1044</v>
      </c>
      <c r="C683" s="251" t="s">
        <v>618</v>
      </c>
      <c r="D683" s="251">
        <v>-86.454110600000007</v>
      </c>
      <c r="E683" s="251">
        <v>38.298780000000001</v>
      </c>
      <c r="F683">
        <v>3.19</v>
      </c>
      <c r="G683">
        <f t="shared" si="31"/>
        <v>3.19</v>
      </c>
      <c r="H683">
        <v>11.2</v>
      </c>
      <c r="M683" s="277">
        <f>(M3763*10000)*TEA!$I$15*10^-6</f>
        <v>45.003049803899998</v>
      </c>
      <c r="N683" s="277">
        <f>(N3763*10000)*TEA!$J$15*10^-6</f>
        <v>45.003049803899998</v>
      </c>
      <c r="W683">
        <f t="shared" si="33"/>
        <v>1</v>
      </c>
      <c r="X683" s="251">
        <v>18025</v>
      </c>
      <c r="Y683" s="251">
        <v>1546</v>
      </c>
      <c r="Z683" s="251">
        <f t="shared" si="32"/>
        <v>1546</v>
      </c>
      <c r="AA683" s="226">
        <v>817</v>
      </c>
    </row>
    <row r="684" spans="1:27" x14ac:dyDescent="0.25">
      <c r="A684" s="251">
        <v>18027</v>
      </c>
      <c r="B684" s="251" t="s">
        <v>1044</v>
      </c>
      <c r="C684" s="251" t="s">
        <v>1048</v>
      </c>
      <c r="D684" s="251">
        <v>-87.070644700000003</v>
      </c>
      <c r="E684" s="251">
        <v>38.705359999999999</v>
      </c>
      <c r="F684">
        <v>3.82</v>
      </c>
      <c r="G684">
        <f t="shared" si="31"/>
        <v>3.82</v>
      </c>
      <c r="H684">
        <v>13.65</v>
      </c>
      <c r="M684" s="277">
        <f>(M3764*10000)*TEA!$I$15*10^-6</f>
        <v>44.2320389514</v>
      </c>
      <c r="N684" s="277">
        <f>(N3764*10000)*TEA!$J$15*10^-6</f>
        <v>44.2320389514</v>
      </c>
      <c r="W684">
        <f t="shared" si="33"/>
        <v>1</v>
      </c>
      <c r="X684" s="251">
        <v>18027</v>
      </c>
      <c r="Y684" s="251">
        <v>30686</v>
      </c>
      <c r="Z684" s="251">
        <f t="shared" si="32"/>
        <v>30686</v>
      </c>
      <c r="AA684" s="226">
        <v>36324</v>
      </c>
    </row>
    <row r="685" spans="1:27" x14ac:dyDescent="0.25">
      <c r="A685" s="251">
        <v>18029</v>
      </c>
      <c r="B685" s="251" t="s">
        <v>1044</v>
      </c>
      <c r="C685" s="251" t="s">
        <v>1049</v>
      </c>
      <c r="D685" s="251">
        <v>-84.983522399999998</v>
      </c>
      <c r="E685" s="251">
        <v>39.146619999999999</v>
      </c>
      <c r="F685">
        <v>2.98</v>
      </c>
      <c r="G685">
        <f t="shared" si="31"/>
        <v>2.98</v>
      </c>
      <c r="H685">
        <v>9.83</v>
      </c>
      <c r="M685" s="277">
        <f>(M3765*10000)*TEA!$I$15*10^-6</f>
        <v>42.556276815300002</v>
      </c>
      <c r="N685" s="277">
        <f>(N3765*10000)*TEA!$J$15*10^-6</f>
        <v>42.556276815300002</v>
      </c>
      <c r="W685">
        <f t="shared" si="33"/>
        <v>1</v>
      </c>
      <c r="X685" s="251">
        <v>18029</v>
      </c>
      <c r="Y685" s="251">
        <v>4219</v>
      </c>
      <c r="Z685" s="251">
        <f t="shared" si="32"/>
        <v>4219</v>
      </c>
      <c r="AA685" s="226">
        <v>1615</v>
      </c>
    </row>
    <row r="686" spans="1:27" x14ac:dyDescent="0.25">
      <c r="A686" s="251">
        <v>18031</v>
      </c>
      <c r="B686" s="251" t="s">
        <v>1044</v>
      </c>
      <c r="C686" s="251" t="s">
        <v>872</v>
      </c>
      <c r="D686" s="251">
        <v>-85.506421700000004</v>
      </c>
      <c r="E686" s="251">
        <v>39.304220000000001</v>
      </c>
      <c r="F686">
        <v>3.9</v>
      </c>
      <c r="G686">
        <f t="shared" si="31"/>
        <v>3.9</v>
      </c>
      <c r="H686">
        <v>13.34</v>
      </c>
      <c r="M686" s="277">
        <f>(M3766*10000)*TEA!$I$15*10^-6</f>
        <v>42.272886698099995</v>
      </c>
      <c r="N686" s="277">
        <f>(N3766*10000)*TEA!$J$15*10^-6</f>
        <v>42.272886698099995</v>
      </c>
      <c r="W686">
        <f t="shared" si="33"/>
        <v>1</v>
      </c>
      <c r="X686" s="251">
        <v>18031</v>
      </c>
      <c r="Y686" s="251">
        <v>34817</v>
      </c>
      <c r="Z686" s="251">
        <f t="shared" si="32"/>
        <v>34817</v>
      </c>
      <c r="AA686" s="226">
        <v>30448</v>
      </c>
    </row>
    <row r="687" spans="1:27" x14ac:dyDescent="0.25">
      <c r="A687" s="251">
        <v>18033</v>
      </c>
      <c r="B687" s="251" t="s">
        <v>1044</v>
      </c>
      <c r="C687" s="251" t="s">
        <v>545</v>
      </c>
      <c r="D687" s="251">
        <v>-85.004170999999999</v>
      </c>
      <c r="E687" s="251">
        <v>41.40972</v>
      </c>
      <c r="F687">
        <v>3.2</v>
      </c>
      <c r="G687">
        <f t="shared" si="31"/>
        <v>3.2</v>
      </c>
      <c r="H687">
        <v>11.72</v>
      </c>
      <c r="M687" s="277">
        <f>(M3767*10000)*TEA!$I$15*10^-6</f>
        <v>37.238649032699996</v>
      </c>
      <c r="N687" s="277">
        <f>(N3767*10000)*TEA!$J$15*10^-6</f>
        <v>37.238649032699996</v>
      </c>
      <c r="W687">
        <f t="shared" si="33"/>
        <v>1</v>
      </c>
      <c r="X687" s="251">
        <v>18033</v>
      </c>
      <c r="Y687" s="251">
        <v>29755</v>
      </c>
      <c r="Z687" s="251">
        <f t="shared" si="32"/>
        <v>29755</v>
      </c>
      <c r="AA687" s="226">
        <v>16306</v>
      </c>
    </row>
    <row r="688" spans="1:27" x14ac:dyDescent="0.25">
      <c r="A688" s="251">
        <v>18035</v>
      </c>
      <c r="B688" s="251" t="s">
        <v>1044</v>
      </c>
      <c r="C688" s="251" t="s">
        <v>1050</v>
      </c>
      <c r="D688" s="251">
        <v>-85.410234099999997</v>
      </c>
      <c r="E688" s="251">
        <v>40.225929999999998</v>
      </c>
      <c r="F688">
        <v>3.49</v>
      </c>
      <c r="G688">
        <f t="shared" si="31"/>
        <v>3.49</v>
      </c>
      <c r="H688">
        <v>11.27</v>
      </c>
      <c r="M688" s="277">
        <f>(M3768*10000)*TEA!$I$15*10^-6</f>
        <v>40.002472646549997</v>
      </c>
      <c r="N688" s="277">
        <f>(N3768*10000)*TEA!$J$15*10^-6</f>
        <v>40.002472646549997</v>
      </c>
      <c r="W688">
        <f t="shared" si="33"/>
        <v>1</v>
      </c>
      <c r="X688" s="251">
        <v>18035</v>
      </c>
      <c r="Y688" s="251">
        <v>37006</v>
      </c>
      <c r="Z688" s="251">
        <f t="shared" si="32"/>
        <v>37006</v>
      </c>
      <c r="AA688" s="226">
        <v>23937</v>
      </c>
    </row>
    <row r="689" spans="1:27" x14ac:dyDescent="0.25">
      <c r="A689" s="251">
        <v>18037</v>
      </c>
      <c r="B689" s="251" t="s">
        <v>1044</v>
      </c>
      <c r="C689" s="251" t="s">
        <v>1051</v>
      </c>
      <c r="D689" s="251">
        <v>-86.882250600000006</v>
      </c>
      <c r="E689" s="251">
        <v>38.36289</v>
      </c>
      <c r="F689">
        <v>3.85</v>
      </c>
      <c r="G689">
        <f t="shared" si="31"/>
        <v>3.85</v>
      </c>
      <c r="H689">
        <v>13.64</v>
      </c>
      <c r="M689" s="277">
        <f>(M3769*10000)*TEA!$I$15*10^-6</f>
        <v>44.972984564100003</v>
      </c>
      <c r="N689" s="277">
        <f>(N3769*10000)*TEA!$J$15*10^-6</f>
        <v>44.972984564100003</v>
      </c>
      <c r="W689">
        <f t="shared" si="33"/>
        <v>1</v>
      </c>
      <c r="X689" s="251">
        <v>18037</v>
      </c>
      <c r="Y689" s="251">
        <v>21402</v>
      </c>
      <c r="Z689" s="251">
        <f t="shared" si="32"/>
        <v>21402</v>
      </c>
      <c r="AA689" s="226">
        <v>22384</v>
      </c>
    </row>
    <row r="690" spans="1:27" x14ac:dyDescent="0.25">
      <c r="A690" s="251">
        <v>18039</v>
      </c>
      <c r="B690" s="251" t="s">
        <v>1044</v>
      </c>
      <c r="C690" s="251" t="s">
        <v>1052</v>
      </c>
      <c r="D690" s="251">
        <v>-85.861710299999999</v>
      </c>
      <c r="E690" s="251">
        <v>41.600059999999999</v>
      </c>
      <c r="F690">
        <v>3.55</v>
      </c>
      <c r="G690">
        <f t="shared" si="31"/>
        <v>3.55</v>
      </c>
      <c r="H690">
        <v>12.51</v>
      </c>
      <c r="M690" s="277">
        <f>(M3770*10000)*TEA!$I$15*10^-6</f>
        <v>37.018115977950004</v>
      </c>
      <c r="N690" s="277">
        <f>(N3770*10000)*TEA!$J$15*10^-6</f>
        <v>37.018115977950004</v>
      </c>
      <c r="W690">
        <f t="shared" si="33"/>
        <v>1</v>
      </c>
      <c r="X690" s="251">
        <v>18039</v>
      </c>
      <c r="Y690" s="251">
        <v>18460</v>
      </c>
      <c r="Z690" s="251">
        <f t="shared" si="32"/>
        <v>18460</v>
      </c>
      <c r="AA690" s="226">
        <v>21938</v>
      </c>
    </row>
    <row r="691" spans="1:27" x14ac:dyDescent="0.25">
      <c r="A691" s="251">
        <v>18041</v>
      </c>
      <c r="B691" s="251" t="s">
        <v>1044</v>
      </c>
      <c r="C691" s="251" t="s">
        <v>549</v>
      </c>
      <c r="D691" s="251">
        <v>-85.182766299999997</v>
      </c>
      <c r="E691" s="251">
        <v>39.63353</v>
      </c>
      <c r="F691">
        <v>3.61</v>
      </c>
      <c r="G691">
        <f t="shared" si="31"/>
        <v>3.61</v>
      </c>
      <c r="H691">
        <v>12.52</v>
      </c>
      <c r="M691" s="277">
        <f>(M3771*10000)*TEA!$I$15*10^-6</f>
        <v>41.373421045199997</v>
      </c>
      <c r="N691" s="277">
        <f>(N3771*10000)*TEA!$J$15*10^-6</f>
        <v>41.373421045199997</v>
      </c>
      <c r="W691">
        <f t="shared" si="33"/>
        <v>1</v>
      </c>
      <c r="X691" s="251">
        <v>18041</v>
      </c>
      <c r="Y691" s="251">
        <v>13255</v>
      </c>
      <c r="Z691" s="251">
        <f t="shared" si="32"/>
        <v>13255</v>
      </c>
      <c r="AA691" s="226">
        <v>12705</v>
      </c>
    </row>
    <row r="692" spans="1:27" x14ac:dyDescent="0.25">
      <c r="A692" s="251">
        <v>18043</v>
      </c>
      <c r="B692" s="251" t="s">
        <v>1044</v>
      </c>
      <c r="C692" s="251" t="s">
        <v>882</v>
      </c>
      <c r="D692" s="251">
        <v>-85.903784999999999</v>
      </c>
      <c r="E692" s="251">
        <v>38.320390000000003</v>
      </c>
      <c r="F692">
        <v>2.92</v>
      </c>
      <c r="G692">
        <f t="shared" si="31"/>
        <v>2.92</v>
      </c>
      <c r="H692">
        <v>10.79</v>
      </c>
      <c r="M692" s="277">
        <f>(M3772*10000)*TEA!$I$15*10^-6</f>
        <v>44.823677634899994</v>
      </c>
      <c r="N692" s="277">
        <f>(N3772*10000)*TEA!$J$15*10^-6</f>
        <v>44.823677634899994</v>
      </c>
      <c r="W692">
        <f t="shared" si="33"/>
        <v>1</v>
      </c>
      <c r="X692" s="251">
        <v>18043</v>
      </c>
      <c r="Y692" s="251">
        <v>2169</v>
      </c>
      <c r="Z692" s="251">
        <f t="shared" si="32"/>
        <v>2169</v>
      </c>
      <c r="AA692" s="226">
        <v>1716</v>
      </c>
    </row>
    <row r="693" spans="1:27" x14ac:dyDescent="0.25">
      <c r="A693" s="251">
        <v>18045</v>
      </c>
      <c r="B693" s="251" t="s">
        <v>1044</v>
      </c>
      <c r="C693" s="251" t="s">
        <v>1053</v>
      </c>
      <c r="D693" s="251">
        <v>-87.238839799999994</v>
      </c>
      <c r="E693" s="251">
        <v>40.125619999999998</v>
      </c>
      <c r="F693">
        <v>3.88</v>
      </c>
      <c r="G693">
        <f t="shared" si="31"/>
        <v>3.88</v>
      </c>
      <c r="H693">
        <v>12.81</v>
      </c>
      <c r="M693" s="277">
        <f>(M3773*10000)*TEA!$I$15*10^-6</f>
        <v>40.731038802449994</v>
      </c>
      <c r="N693" s="277">
        <f>(N3773*10000)*TEA!$J$15*10^-6</f>
        <v>40.731038802449994</v>
      </c>
      <c r="W693">
        <f t="shared" si="33"/>
        <v>1</v>
      </c>
      <c r="X693" s="251">
        <v>18045</v>
      </c>
      <c r="Y693" s="251">
        <v>34280</v>
      </c>
      <c r="Z693" s="251">
        <f t="shared" si="32"/>
        <v>34280</v>
      </c>
      <c r="AA693" s="226">
        <v>36019</v>
      </c>
    </row>
    <row r="694" spans="1:27" x14ac:dyDescent="0.25">
      <c r="A694" s="251">
        <v>18047</v>
      </c>
      <c r="B694" s="251" t="s">
        <v>1044</v>
      </c>
      <c r="C694" s="251" t="s">
        <v>550</v>
      </c>
      <c r="D694" s="251">
        <v>-85.062341200000006</v>
      </c>
      <c r="E694" s="251">
        <v>39.414180000000002</v>
      </c>
      <c r="F694">
        <v>3.44</v>
      </c>
      <c r="G694">
        <f t="shared" si="31"/>
        <v>3.44</v>
      </c>
      <c r="H694">
        <v>12.26</v>
      </c>
      <c r="M694" s="277">
        <f>(M3774*10000)*TEA!$I$15*10^-6</f>
        <v>41.896232704349998</v>
      </c>
      <c r="N694" s="277">
        <f>(N3774*10000)*TEA!$J$15*10^-6</f>
        <v>41.896232704349998</v>
      </c>
      <c r="W694">
        <f t="shared" si="33"/>
        <v>1</v>
      </c>
      <c r="X694" s="251">
        <v>18047</v>
      </c>
      <c r="Y694" s="251">
        <v>15023</v>
      </c>
      <c r="Z694" s="251">
        <f t="shared" si="32"/>
        <v>15023</v>
      </c>
      <c r="AA694" s="226">
        <v>13230</v>
      </c>
    </row>
    <row r="695" spans="1:27" x14ac:dyDescent="0.25">
      <c r="A695" s="251">
        <v>18049</v>
      </c>
      <c r="B695" s="251" t="s">
        <v>1044</v>
      </c>
      <c r="C695" s="251" t="s">
        <v>624</v>
      </c>
      <c r="D695" s="251">
        <v>-86.266770899999997</v>
      </c>
      <c r="E695" s="251">
        <v>41.048839999999998</v>
      </c>
      <c r="F695">
        <v>3.45</v>
      </c>
      <c r="G695">
        <f t="shared" si="31"/>
        <v>3.45</v>
      </c>
      <c r="H695">
        <v>13.22</v>
      </c>
      <c r="M695" s="277">
        <f>(M3775*10000)*TEA!$I$15*10^-6</f>
        <v>38.361626184149991</v>
      </c>
      <c r="N695" s="277">
        <f>(N3775*10000)*TEA!$J$15*10^-6</f>
        <v>38.361626184149991</v>
      </c>
      <c r="W695">
        <f t="shared" si="33"/>
        <v>1</v>
      </c>
      <c r="X695" s="251">
        <v>18049</v>
      </c>
      <c r="Y695" s="251">
        <v>31214</v>
      </c>
      <c r="Z695" s="251">
        <f t="shared" si="32"/>
        <v>31214</v>
      </c>
      <c r="AA695" s="226">
        <v>41801</v>
      </c>
    </row>
    <row r="696" spans="1:27" x14ac:dyDescent="0.25">
      <c r="A696" s="251">
        <v>18051</v>
      </c>
      <c r="B696" s="251" t="s">
        <v>1044</v>
      </c>
      <c r="C696" s="251" t="s">
        <v>1054</v>
      </c>
      <c r="D696" s="251">
        <v>-87.584040099999996</v>
      </c>
      <c r="E696" s="251">
        <v>38.31561</v>
      </c>
      <c r="F696">
        <v>3.91</v>
      </c>
      <c r="G696">
        <f t="shared" si="31"/>
        <v>3.91</v>
      </c>
      <c r="H696">
        <v>13.79</v>
      </c>
      <c r="M696" s="277">
        <f>(M3776*10000)*TEA!$I$15*10^-6</f>
        <v>45.307151583299998</v>
      </c>
      <c r="N696" s="277">
        <f>(N3776*10000)*TEA!$J$15*10^-6</f>
        <v>45.307151583299998</v>
      </c>
      <c r="W696">
        <f t="shared" si="33"/>
        <v>1</v>
      </c>
      <c r="X696" s="251">
        <v>18051</v>
      </c>
      <c r="Y696" s="251">
        <v>39924</v>
      </c>
      <c r="Z696" s="251">
        <f t="shared" si="32"/>
        <v>39924</v>
      </c>
      <c r="AA696" s="226">
        <v>36493</v>
      </c>
    </row>
    <row r="697" spans="1:27" x14ac:dyDescent="0.25">
      <c r="A697" s="251">
        <v>18053</v>
      </c>
      <c r="B697" s="251" t="s">
        <v>1044</v>
      </c>
      <c r="C697" s="251" t="s">
        <v>626</v>
      </c>
      <c r="D697" s="251">
        <v>-85.660888200000002</v>
      </c>
      <c r="E697" s="251">
        <v>40.514249999999997</v>
      </c>
      <c r="F697">
        <v>3.56</v>
      </c>
      <c r="G697">
        <f t="shared" si="31"/>
        <v>3.56</v>
      </c>
      <c r="H697">
        <v>12.47</v>
      </c>
      <c r="M697" s="277">
        <f>(M3777*10000)*TEA!$I$15*10^-6</f>
        <v>39.424296484349995</v>
      </c>
      <c r="N697" s="277">
        <f>(N3777*10000)*TEA!$J$15*10^-6</f>
        <v>39.424296484349995</v>
      </c>
      <c r="W697">
        <f t="shared" si="33"/>
        <v>1</v>
      </c>
      <c r="X697" s="251">
        <v>18053</v>
      </c>
      <c r="Y697" s="251">
        <v>43883</v>
      </c>
      <c r="Z697" s="251">
        <f t="shared" si="32"/>
        <v>43883</v>
      </c>
      <c r="AA697" s="226">
        <v>24512</v>
      </c>
    </row>
    <row r="698" spans="1:27" x14ac:dyDescent="0.25">
      <c r="A698" s="251">
        <v>18055</v>
      </c>
      <c r="B698" s="251" t="s">
        <v>1044</v>
      </c>
      <c r="C698" s="251" t="s">
        <v>552</v>
      </c>
      <c r="D698" s="251">
        <v>-86.955758700000004</v>
      </c>
      <c r="E698" s="251">
        <v>39.038960000000003</v>
      </c>
      <c r="F698">
        <v>3.35</v>
      </c>
      <c r="G698">
        <f t="shared" si="31"/>
        <v>3.35</v>
      </c>
      <c r="H698">
        <v>11.83</v>
      </c>
      <c r="M698" s="277">
        <f>(M3778*10000)*TEA!$I$15*10^-6</f>
        <v>43.315322186700001</v>
      </c>
      <c r="N698" s="277">
        <f>(N3778*10000)*TEA!$J$15*10^-6</f>
        <v>43.315322186700001</v>
      </c>
      <c r="W698">
        <f t="shared" si="33"/>
        <v>1</v>
      </c>
      <c r="X698" s="251">
        <v>18055</v>
      </c>
      <c r="Y698" s="251">
        <v>18714</v>
      </c>
      <c r="Z698" s="251">
        <f t="shared" si="32"/>
        <v>18714</v>
      </c>
      <c r="AA698" s="226">
        <v>20321</v>
      </c>
    </row>
    <row r="699" spans="1:27" x14ac:dyDescent="0.25">
      <c r="A699" s="251">
        <v>18057</v>
      </c>
      <c r="B699" s="251" t="s">
        <v>1044</v>
      </c>
      <c r="C699" s="251" t="s">
        <v>808</v>
      </c>
      <c r="D699" s="251">
        <v>-86.053599700000007</v>
      </c>
      <c r="E699" s="251">
        <v>40.06588</v>
      </c>
      <c r="F699">
        <v>3.41</v>
      </c>
      <c r="G699">
        <f t="shared" si="31"/>
        <v>3.41</v>
      </c>
      <c r="H699">
        <v>11.28</v>
      </c>
      <c r="M699" s="277">
        <f>(M3779*10000)*TEA!$I$15*10^-6</f>
        <v>40.522842663749998</v>
      </c>
      <c r="N699" s="277">
        <f>(N3779*10000)*TEA!$J$15*10^-6</f>
        <v>40.522842663749998</v>
      </c>
      <c r="W699">
        <f t="shared" si="33"/>
        <v>1</v>
      </c>
      <c r="X699" s="251">
        <v>18057</v>
      </c>
      <c r="Y699" s="251">
        <v>24255</v>
      </c>
      <c r="Z699" s="251">
        <f t="shared" si="32"/>
        <v>24255</v>
      </c>
      <c r="AA699" s="226">
        <v>20889</v>
      </c>
    </row>
    <row r="700" spans="1:27" x14ac:dyDescent="0.25">
      <c r="A700" s="251">
        <v>18059</v>
      </c>
      <c r="B700" s="251" t="s">
        <v>1044</v>
      </c>
      <c r="C700" s="251" t="s">
        <v>892</v>
      </c>
      <c r="D700" s="251">
        <v>-85.777373699999998</v>
      </c>
      <c r="E700" s="251">
        <v>39.811520000000002</v>
      </c>
      <c r="F700">
        <v>3.32</v>
      </c>
      <c r="G700">
        <f t="shared" si="31"/>
        <v>3.32</v>
      </c>
      <c r="H700">
        <v>11.07</v>
      </c>
      <c r="M700" s="277">
        <f>(M3780*10000)*TEA!$I$15*10^-6</f>
        <v>41.019981226649996</v>
      </c>
      <c r="N700" s="277">
        <f>(N3780*10000)*TEA!$J$15*10^-6</f>
        <v>41.019981226649996</v>
      </c>
      <c r="W700">
        <f t="shared" si="33"/>
        <v>1</v>
      </c>
      <c r="X700" s="251">
        <v>18059</v>
      </c>
      <c r="Y700" s="251">
        <v>33232</v>
      </c>
      <c r="Z700" s="251">
        <f t="shared" si="32"/>
        <v>33232</v>
      </c>
      <c r="AA700" s="226">
        <v>28999</v>
      </c>
    </row>
    <row r="701" spans="1:27" x14ac:dyDescent="0.25">
      <c r="A701" s="251">
        <v>18061</v>
      </c>
      <c r="B701" s="251" t="s">
        <v>1044</v>
      </c>
      <c r="C701" s="251" t="s">
        <v>1055</v>
      </c>
      <c r="D701" s="251">
        <v>-86.112863300000001</v>
      </c>
      <c r="E701" s="251">
        <v>38.202150000000003</v>
      </c>
      <c r="F701">
        <v>3.46</v>
      </c>
      <c r="G701">
        <f t="shared" si="31"/>
        <v>3.46</v>
      </c>
      <c r="H701">
        <v>11.87</v>
      </c>
      <c r="M701" s="277">
        <f>(M3781*10000)*TEA!$I$15*10^-6</f>
        <v>45.116030677499992</v>
      </c>
      <c r="N701" s="277">
        <f>(N3781*10000)*TEA!$J$15*10^-6</f>
        <v>45.116030677499992</v>
      </c>
      <c r="W701">
        <f t="shared" si="33"/>
        <v>1</v>
      </c>
      <c r="X701" s="251">
        <v>18061</v>
      </c>
      <c r="Y701" s="251">
        <v>16580</v>
      </c>
      <c r="Z701" s="251">
        <f t="shared" si="32"/>
        <v>16580</v>
      </c>
      <c r="AA701" s="226">
        <v>10925</v>
      </c>
    </row>
    <row r="702" spans="1:27" x14ac:dyDescent="0.25">
      <c r="A702" s="251">
        <v>18063</v>
      </c>
      <c r="B702" s="251" t="s">
        <v>1044</v>
      </c>
      <c r="C702" s="251" t="s">
        <v>1056</v>
      </c>
      <c r="D702" s="251">
        <v>-86.498701600000004</v>
      </c>
      <c r="E702" s="251">
        <v>39.767569999999999</v>
      </c>
      <c r="F702">
        <v>3.52</v>
      </c>
      <c r="G702">
        <f t="shared" si="31"/>
        <v>3.52</v>
      </c>
      <c r="H702">
        <v>12.71</v>
      </c>
      <c r="M702" s="277">
        <f>(M3782*10000)*TEA!$I$15*10^-6</f>
        <v>41.316997228200002</v>
      </c>
      <c r="N702" s="277">
        <f>(N3782*10000)*TEA!$J$15*10^-6</f>
        <v>41.316997228200002</v>
      </c>
      <c r="W702">
        <f t="shared" si="33"/>
        <v>1</v>
      </c>
      <c r="X702" s="251">
        <v>18063</v>
      </c>
      <c r="Y702" s="251">
        <v>27093</v>
      </c>
      <c r="Z702" s="251">
        <f t="shared" si="32"/>
        <v>27093</v>
      </c>
      <c r="AA702" s="226">
        <v>26212</v>
      </c>
    </row>
    <row r="703" spans="1:27" x14ac:dyDescent="0.25">
      <c r="A703" s="251">
        <v>18065</v>
      </c>
      <c r="B703" s="251" t="s">
        <v>1044</v>
      </c>
      <c r="C703" s="251" t="s">
        <v>554</v>
      </c>
      <c r="D703" s="251">
        <v>-85.408510199999995</v>
      </c>
      <c r="E703" s="251">
        <v>39.926250000000003</v>
      </c>
      <c r="F703">
        <v>3.53</v>
      </c>
      <c r="G703">
        <f t="shared" si="31"/>
        <v>3.53</v>
      </c>
      <c r="H703">
        <v>12.28</v>
      </c>
      <c r="M703" s="277">
        <f>(M3783*10000)*TEA!$I$15*10^-6</f>
        <v>40.692203302499998</v>
      </c>
      <c r="N703" s="277">
        <f>(N3783*10000)*TEA!$J$15*10^-6</f>
        <v>40.692203302499998</v>
      </c>
      <c r="W703">
        <f t="shared" si="33"/>
        <v>1</v>
      </c>
      <c r="X703" s="251">
        <v>18065</v>
      </c>
      <c r="Y703" s="251">
        <v>31948</v>
      </c>
      <c r="Z703" s="251">
        <f t="shared" si="32"/>
        <v>31948</v>
      </c>
      <c r="AA703" s="226">
        <v>23557</v>
      </c>
    </row>
    <row r="704" spans="1:27" x14ac:dyDescent="0.25">
      <c r="A704" s="251">
        <v>18067</v>
      </c>
      <c r="B704" s="251" t="s">
        <v>1044</v>
      </c>
      <c r="C704" s="251" t="s">
        <v>629</v>
      </c>
      <c r="D704" s="251">
        <v>-86.116732400000004</v>
      </c>
      <c r="E704" s="251">
        <v>40.479340000000001</v>
      </c>
      <c r="F704">
        <v>3.76</v>
      </c>
      <c r="G704">
        <f t="shared" si="31"/>
        <v>3.76</v>
      </c>
      <c r="H704">
        <v>12.9</v>
      </c>
      <c r="M704" s="277">
        <f>(M3784*10000)*TEA!$I$15*10^-6</f>
        <v>39.621585601799993</v>
      </c>
      <c r="N704" s="277">
        <f>(N3784*10000)*TEA!$J$15*10^-6</f>
        <v>39.621585601799993</v>
      </c>
      <c r="W704">
        <f t="shared" si="33"/>
        <v>1</v>
      </c>
      <c r="X704" s="251">
        <v>18067</v>
      </c>
      <c r="Y704" s="251">
        <v>29520</v>
      </c>
      <c r="Z704" s="251">
        <f t="shared" si="32"/>
        <v>29520</v>
      </c>
      <c r="AA704" s="226">
        <v>24234</v>
      </c>
    </row>
    <row r="705" spans="1:27" x14ac:dyDescent="0.25">
      <c r="A705" s="251">
        <v>18069</v>
      </c>
      <c r="B705" s="251" t="s">
        <v>1044</v>
      </c>
      <c r="C705" s="251" t="s">
        <v>1057</v>
      </c>
      <c r="D705" s="251">
        <v>-85.500057400000003</v>
      </c>
      <c r="E705" s="251">
        <v>40.833770000000001</v>
      </c>
      <c r="F705">
        <v>3.37</v>
      </c>
      <c r="G705">
        <f t="shared" si="31"/>
        <v>3.37</v>
      </c>
      <c r="H705">
        <v>12.22</v>
      </c>
      <c r="M705" s="277">
        <f>(M3785*10000)*TEA!$I$15*10^-6</f>
        <v>38.718873087749991</v>
      </c>
      <c r="N705" s="277">
        <f>(N3785*10000)*TEA!$J$15*10^-6</f>
        <v>38.718873087749991</v>
      </c>
      <c r="W705">
        <f t="shared" si="33"/>
        <v>1</v>
      </c>
      <c r="X705" s="251">
        <v>18069</v>
      </c>
      <c r="Y705" s="251">
        <v>40994</v>
      </c>
      <c r="Z705" s="251">
        <f t="shared" si="32"/>
        <v>40994</v>
      </c>
      <c r="AA705" s="226">
        <v>24814</v>
      </c>
    </row>
    <row r="706" spans="1:27" x14ac:dyDescent="0.25">
      <c r="A706" s="251">
        <v>18071</v>
      </c>
      <c r="B706" s="251" t="s">
        <v>1044</v>
      </c>
      <c r="C706" s="251" t="s">
        <v>556</v>
      </c>
      <c r="D706" s="251">
        <v>-86.031246999999993</v>
      </c>
      <c r="E706" s="251">
        <v>38.909689999999998</v>
      </c>
      <c r="F706">
        <v>3.37</v>
      </c>
      <c r="G706">
        <f t="shared" si="31"/>
        <v>3.37</v>
      </c>
      <c r="H706">
        <v>11.42</v>
      </c>
      <c r="M706" s="277">
        <f>(M3786*10000)*TEA!$I$15*10^-6</f>
        <v>43.345151694899997</v>
      </c>
      <c r="N706" s="277">
        <f>(N3786*10000)*TEA!$J$15*10^-6</f>
        <v>43.345151694899997</v>
      </c>
      <c r="W706">
        <f t="shared" si="33"/>
        <v>1</v>
      </c>
      <c r="X706" s="251">
        <v>18071</v>
      </c>
      <c r="Y706" s="251">
        <v>30353</v>
      </c>
      <c r="Z706" s="251">
        <f t="shared" si="32"/>
        <v>30353</v>
      </c>
      <c r="AA706" s="226">
        <v>22978</v>
      </c>
    </row>
    <row r="707" spans="1:27" x14ac:dyDescent="0.25">
      <c r="A707" s="251">
        <v>18073</v>
      </c>
      <c r="B707" s="251" t="s">
        <v>1044</v>
      </c>
      <c r="C707" s="251" t="s">
        <v>898</v>
      </c>
      <c r="D707" s="251">
        <v>-87.1098681</v>
      </c>
      <c r="E707" s="251">
        <v>41.022440000000003</v>
      </c>
      <c r="F707">
        <v>3.52</v>
      </c>
      <c r="G707">
        <f t="shared" si="31"/>
        <v>3.52</v>
      </c>
      <c r="H707">
        <v>12.99</v>
      </c>
      <c r="M707" s="277">
        <f>(M3787*10000)*TEA!$I$15*10^-6</f>
        <v>38.626919959049999</v>
      </c>
      <c r="N707" s="277">
        <f>(N3787*10000)*TEA!$J$15*10^-6</f>
        <v>38.626919959049999</v>
      </c>
      <c r="W707">
        <f t="shared" si="33"/>
        <v>1</v>
      </c>
      <c r="X707" s="251">
        <v>18073</v>
      </c>
      <c r="Y707" s="251">
        <v>36900</v>
      </c>
      <c r="Z707" s="251">
        <f t="shared" si="32"/>
        <v>36900</v>
      </c>
      <c r="AA707" s="226">
        <v>52744</v>
      </c>
    </row>
    <row r="708" spans="1:27" x14ac:dyDescent="0.25">
      <c r="A708" s="251">
        <v>18075</v>
      </c>
      <c r="B708" s="251" t="s">
        <v>1044</v>
      </c>
      <c r="C708" s="251" t="s">
        <v>1058</v>
      </c>
      <c r="D708" s="251">
        <v>-85.016581200000005</v>
      </c>
      <c r="E708" s="251">
        <v>40.437570000000001</v>
      </c>
      <c r="F708">
        <v>3.14</v>
      </c>
      <c r="G708">
        <f t="shared" ref="G708:G771" si="34">F708</f>
        <v>3.14</v>
      </c>
      <c r="H708">
        <v>11.12</v>
      </c>
      <c r="M708" s="277">
        <f>(M3788*10000)*TEA!$I$15*10^-6</f>
        <v>39.527922959099996</v>
      </c>
      <c r="N708" s="277">
        <f>(N3788*10000)*TEA!$J$15*10^-6</f>
        <v>39.527922959099996</v>
      </c>
      <c r="W708">
        <f t="shared" si="33"/>
        <v>1</v>
      </c>
      <c r="X708" s="251">
        <v>18075</v>
      </c>
      <c r="Y708" s="251">
        <v>41191</v>
      </c>
      <c r="Z708" s="251">
        <f t="shared" ref="Z708:Z771" si="35">Y708</f>
        <v>41191</v>
      </c>
      <c r="AA708" s="226">
        <v>27550</v>
      </c>
    </row>
    <row r="709" spans="1:27" x14ac:dyDescent="0.25">
      <c r="A709" s="251">
        <v>18077</v>
      </c>
      <c r="B709" s="251" t="s">
        <v>1044</v>
      </c>
      <c r="C709" s="251" t="s">
        <v>557</v>
      </c>
      <c r="D709" s="251">
        <v>-85.4364487</v>
      </c>
      <c r="E709" s="251">
        <v>38.789400000000001</v>
      </c>
      <c r="F709">
        <v>3.11</v>
      </c>
      <c r="G709">
        <f t="shared" si="34"/>
        <v>3.11</v>
      </c>
      <c r="H709">
        <v>11.64</v>
      </c>
      <c r="M709" s="277">
        <f>(M3789*10000)*TEA!$I$15*10^-6</f>
        <v>43.574600600999993</v>
      </c>
      <c r="N709" s="277">
        <f>(N3789*10000)*TEA!$J$15*10^-6</f>
        <v>43.574600600999993</v>
      </c>
      <c r="W709">
        <f t="shared" si="33"/>
        <v>1</v>
      </c>
      <c r="X709" s="251">
        <v>18077</v>
      </c>
      <c r="Y709" s="251">
        <v>14758</v>
      </c>
      <c r="Z709" s="251">
        <f t="shared" si="35"/>
        <v>14758</v>
      </c>
      <c r="AA709" s="226">
        <v>5764</v>
      </c>
    </row>
    <row r="710" spans="1:27" x14ac:dyDescent="0.25">
      <c r="A710" s="251">
        <v>18079</v>
      </c>
      <c r="B710" s="251" t="s">
        <v>1044</v>
      </c>
      <c r="C710" s="251" t="s">
        <v>1059</v>
      </c>
      <c r="D710" s="251">
        <v>-85.632007400000006</v>
      </c>
      <c r="E710" s="251">
        <v>38.996290000000002</v>
      </c>
      <c r="F710">
        <v>3.48</v>
      </c>
      <c r="G710">
        <f t="shared" si="34"/>
        <v>3.48</v>
      </c>
      <c r="H710">
        <v>11.91</v>
      </c>
      <c r="M710" s="277">
        <f>(M3790*10000)*TEA!$I$15*10^-6</f>
        <v>43.072200552149994</v>
      </c>
      <c r="N710" s="277">
        <f>(N3790*10000)*TEA!$J$15*10^-6</f>
        <v>43.072200552149994</v>
      </c>
      <c r="W710">
        <f t="shared" si="33"/>
        <v>1</v>
      </c>
      <c r="X710" s="251">
        <v>18079</v>
      </c>
      <c r="Y710" s="251">
        <v>21380</v>
      </c>
      <c r="Z710" s="251">
        <f t="shared" si="35"/>
        <v>21380</v>
      </c>
      <c r="AA710" s="226">
        <v>10956</v>
      </c>
    </row>
    <row r="711" spans="1:27" x14ac:dyDescent="0.25">
      <c r="A711" s="251">
        <v>18081</v>
      </c>
      <c r="B711" s="251" t="s">
        <v>1044</v>
      </c>
      <c r="C711" s="251" t="s">
        <v>632</v>
      </c>
      <c r="D711" s="251">
        <v>-86.096864100000005</v>
      </c>
      <c r="E711" s="251">
        <v>39.484070000000003</v>
      </c>
      <c r="F711">
        <v>3.83</v>
      </c>
      <c r="G711">
        <f t="shared" si="34"/>
        <v>3.83</v>
      </c>
      <c r="H711">
        <v>12.04</v>
      </c>
      <c r="M711" s="277">
        <f>(M3791*10000)*TEA!$I$15*10^-6</f>
        <v>41.778422913599996</v>
      </c>
      <c r="N711" s="277">
        <f>(N3791*10000)*TEA!$J$15*10^-6</f>
        <v>41.778422913599996</v>
      </c>
      <c r="W711">
        <f t="shared" si="33"/>
        <v>1</v>
      </c>
      <c r="X711" s="251">
        <v>18081</v>
      </c>
      <c r="Y711" s="251">
        <v>22592</v>
      </c>
      <c r="Z711" s="251">
        <f t="shared" si="35"/>
        <v>22592</v>
      </c>
      <c r="AA711" s="226">
        <v>22305</v>
      </c>
    </row>
    <row r="712" spans="1:27" x14ac:dyDescent="0.25">
      <c r="A712" s="251">
        <v>18083</v>
      </c>
      <c r="B712" s="251" t="s">
        <v>1044</v>
      </c>
      <c r="C712" s="251" t="s">
        <v>1015</v>
      </c>
      <c r="D712" s="251">
        <v>-87.419167900000005</v>
      </c>
      <c r="E712" s="251">
        <v>38.697220000000002</v>
      </c>
      <c r="F712">
        <v>3.78</v>
      </c>
      <c r="G712">
        <f t="shared" si="34"/>
        <v>3.78</v>
      </c>
      <c r="H712">
        <v>12.91</v>
      </c>
      <c r="M712" s="277">
        <f>(M3792*10000)*TEA!$I$15*10^-6</f>
        <v>44.360297407349996</v>
      </c>
      <c r="N712" s="277">
        <f>(N3792*10000)*TEA!$J$15*10^-6</f>
        <v>44.360297407349996</v>
      </c>
      <c r="W712">
        <f t="shared" si="33"/>
        <v>1</v>
      </c>
      <c r="X712" s="251">
        <v>18083</v>
      </c>
      <c r="Y712" s="251">
        <v>54290</v>
      </c>
      <c r="Z712" s="251">
        <f t="shared" si="35"/>
        <v>54290</v>
      </c>
      <c r="AA712" s="226">
        <v>51728</v>
      </c>
    </row>
    <row r="713" spans="1:27" x14ac:dyDescent="0.25">
      <c r="A713" s="251">
        <v>18085</v>
      </c>
      <c r="B713" s="251" t="s">
        <v>1044</v>
      </c>
      <c r="C713" s="251" t="s">
        <v>1060</v>
      </c>
      <c r="D713" s="251">
        <v>-85.868392499999999</v>
      </c>
      <c r="E713" s="251">
        <v>41.240490000000001</v>
      </c>
      <c r="F713">
        <v>3.53</v>
      </c>
      <c r="G713">
        <f t="shared" si="34"/>
        <v>3.53</v>
      </c>
      <c r="H713">
        <v>12.6</v>
      </c>
      <c r="M713" s="277">
        <f>(M3793*10000)*TEA!$I$15*10^-6</f>
        <v>37.805713748099997</v>
      </c>
      <c r="N713" s="277">
        <f>(N3793*10000)*TEA!$J$15*10^-6</f>
        <v>37.805713748099997</v>
      </c>
      <c r="W713">
        <f t="shared" si="33"/>
        <v>1</v>
      </c>
      <c r="X713" s="251">
        <v>18085</v>
      </c>
      <c r="Y713" s="251">
        <v>38575</v>
      </c>
      <c r="Z713" s="251">
        <f t="shared" si="35"/>
        <v>38575</v>
      </c>
      <c r="AA713" s="226">
        <v>40904</v>
      </c>
    </row>
    <row r="714" spans="1:27" x14ac:dyDescent="0.25">
      <c r="A714" s="251">
        <v>18087</v>
      </c>
      <c r="B714" s="251" t="s">
        <v>1044</v>
      </c>
      <c r="C714" s="251" t="s">
        <v>1061</v>
      </c>
      <c r="D714" s="251">
        <v>-85.436079000000007</v>
      </c>
      <c r="E714" s="251">
        <v>41.659779999999998</v>
      </c>
      <c r="F714">
        <v>3.28</v>
      </c>
      <c r="G714">
        <f t="shared" si="34"/>
        <v>3.28</v>
      </c>
      <c r="H714">
        <v>10.6</v>
      </c>
      <c r="M714" s="277">
        <f>(M3794*10000)*TEA!$I$15*10^-6</f>
        <v>36.714726419399994</v>
      </c>
      <c r="N714" s="277">
        <f>(N3794*10000)*TEA!$J$15*10^-6</f>
        <v>36.714726419399994</v>
      </c>
      <c r="W714">
        <f t="shared" si="33"/>
        <v>1</v>
      </c>
      <c r="X714" s="251">
        <v>18087</v>
      </c>
      <c r="Y714" s="251">
        <v>15539</v>
      </c>
      <c r="Z714" s="251">
        <f t="shared" si="35"/>
        <v>15539</v>
      </c>
      <c r="AA714" s="226">
        <v>20715</v>
      </c>
    </row>
    <row r="715" spans="1:27" x14ac:dyDescent="0.25">
      <c r="A715" s="251">
        <v>18089</v>
      </c>
      <c r="B715" s="251" t="s">
        <v>1044</v>
      </c>
      <c r="C715" s="251" t="s">
        <v>679</v>
      </c>
      <c r="D715" s="251">
        <v>-87.383265300000005</v>
      </c>
      <c r="E715" s="251">
        <v>41.422820000000002</v>
      </c>
      <c r="F715">
        <v>3.33</v>
      </c>
      <c r="G715">
        <f t="shared" si="34"/>
        <v>3.33</v>
      </c>
      <c r="H715">
        <v>13.61</v>
      </c>
      <c r="M715" s="277">
        <f>(M3795*10000)*TEA!$I$15*10^-6</f>
        <v>37.801676384550007</v>
      </c>
      <c r="N715" s="277">
        <f>(N3795*10000)*TEA!$J$15*10^-6</f>
        <v>37.801676384550007</v>
      </c>
      <c r="W715">
        <f t="shared" si="33"/>
        <v>1</v>
      </c>
      <c r="X715" s="251">
        <v>18089</v>
      </c>
      <c r="Y715" s="251">
        <v>19539</v>
      </c>
      <c r="Z715" s="251">
        <f t="shared" si="35"/>
        <v>19539</v>
      </c>
      <c r="AA715" s="226">
        <v>19134</v>
      </c>
    </row>
    <row r="716" spans="1:27" x14ac:dyDescent="0.25">
      <c r="A716" s="251">
        <v>18091</v>
      </c>
      <c r="B716" s="251" t="s">
        <v>1044</v>
      </c>
      <c r="C716" s="251" t="s">
        <v>1062</v>
      </c>
      <c r="D716" s="251">
        <v>-86.732441600000001</v>
      </c>
      <c r="E716" s="251">
        <v>41.551990000000004</v>
      </c>
      <c r="F716">
        <v>3.45</v>
      </c>
      <c r="G716">
        <f t="shared" si="34"/>
        <v>3.45</v>
      </c>
      <c r="H716">
        <v>11.67</v>
      </c>
      <c r="M716" s="277">
        <f>(M3796*10000)*TEA!$I$15*10^-6</f>
        <v>37.391757429599998</v>
      </c>
      <c r="N716" s="277">
        <f>(N3796*10000)*TEA!$J$15*10^-6</f>
        <v>37.391757429599998</v>
      </c>
      <c r="W716">
        <f t="shared" si="33"/>
        <v>1</v>
      </c>
      <c r="X716" s="251">
        <v>18091</v>
      </c>
      <c r="Y716" s="251">
        <v>35290</v>
      </c>
      <c r="Z716" s="251">
        <f t="shared" si="35"/>
        <v>35290</v>
      </c>
      <c r="AA716" s="226">
        <v>47712</v>
      </c>
    </row>
    <row r="717" spans="1:27" x14ac:dyDescent="0.25">
      <c r="A717" s="251">
        <v>18093</v>
      </c>
      <c r="B717" s="251" t="s">
        <v>1044</v>
      </c>
      <c r="C717" s="251" t="s">
        <v>560</v>
      </c>
      <c r="D717" s="251">
        <v>-86.472284200000004</v>
      </c>
      <c r="E717" s="251">
        <v>38.839959999999998</v>
      </c>
      <c r="F717">
        <v>3.28</v>
      </c>
      <c r="G717">
        <f t="shared" si="34"/>
        <v>3.28</v>
      </c>
      <c r="H717">
        <v>11.64</v>
      </c>
      <c r="M717" s="277">
        <f>(M3797*10000)*TEA!$I$15*10^-6</f>
        <v>43.622875679849997</v>
      </c>
      <c r="N717" s="277">
        <f>(N3797*10000)*TEA!$J$15*10^-6</f>
        <v>43.622875679849997</v>
      </c>
      <c r="W717">
        <f t="shared" si="33"/>
        <v>1</v>
      </c>
      <c r="X717" s="251">
        <v>18093</v>
      </c>
      <c r="Y717" s="251">
        <v>13804</v>
      </c>
      <c r="Z717" s="251">
        <f t="shared" si="35"/>
        <v>13804</v>
      </c>
      <c r="AA717" s="226">
        <v>7777</v>
      </c>
    </row>
    <row r="718" spans="1:27" x14ac:dyDescent="0.25">
      <c r="A718" s="251">
        <v>18095</v>
      </c>
      <c r="B718" s="251" t="s">
        <v>1044</v>
      </c>
      <c r="C718" s="251" t="s">
        <v>565</v>
      </c>
      <c r="D718" s="251">
        <v>-85.729234000000005</v>
      </c>
      <c r="E718" s="251">
        <v>40.151409999999998</v>
      </c>
      <c r="F718">
        <v>3.52</v>
      </c>
      <c r="G718">
        <f t="shared" si="34"/>
        <v>3.52</v>
      </c>
      <c r="H718">
        <v>12.02</v>
      </c>
      <c r="M718" s="277">
        <f>(M3798*10000)*TEA!$I$15*10^-6</f>
        <v>40.233394710900001</v>
      </c>
      <c r="N718" s="277">
        <f>(N3798*10000)*TEA!$J$15*10^-6</f>
        <v>40.233394710900001</v>
      </c>
      <c r="W718">
        <f t="shared" si="33"/>
        <v>1</v>
      </c>
      <c r="X718" s="251">
        <v>18095</v>
      </c>
      <c r="Y718" s="251">
        <v>41160</v>
      </c>
      <c r="Z718" s="251">
        <f t="shared" si="35"/>
        <v>41160</v>
      </c>
      <c r="AA718" s="226">
        <v>34668</v>
      </c>
    </row>
    <row r="719" spans="1:27" x14ac:dyDescent="0.25">
      <c r="A719" s="251">
        <v>18097</v>
      </c>
      <c r="B719" s="251" t="s">
        <v>1044</v>
      </c>
      <c r="C719" s="251" t="s">
        <v>567</v>
      </c>
      <c r="D719" s="251">
        <v>-86.133875099999997</v>
      </c>
      <c r="E719" s="251">
        <v>39.775820000000003</v>
      </c>
      <c r="F719">
        <v>3.02</v>
      </c>
      <c r="G719">
        <f t="shared" si="34"/>
        <v>3.02</v>
      </c>
      <c r="H719">
        <v>11.68</v>
      </c>
      <c r="M719" s="277">
        <f>(M3799*10000)*TEA!$I$15*10^-6</f>
        <v>41.138369867249999</v>
      </c>
      <c r="N719" s="277">
        <f>(N3799*10000)*TEA!$J$15*10^-6</f>
        <v>41.138369867249999</v>
      </c>
      <c r="W719">
        <f t="shared" si="33"/>
        <v>1</v>
      </c>
      <c r="X719" s="251">
        <v>18097</v>
      </c>
      <c r="Y719" s="251">
        <v>3202</v>
      </c>
      <c r="Z719" s="251">
        <f t="shared" si="35"/>
        <v>3202</v>
      </c>
      <c r="AA719" s="226">
        <v>2276</v>
      </c>
    </row>
    <row r="720" spans="1:27" x14ac:dyDescent="0.25">
      <c r="A720" s="251">
        <v>18099</v>
      </c>
      <c r="B720" s="251" t="s">
        <v>1044</v>
      </c>
      <c r="C720" s="251" t="s">
        <v>568</v>
      </c>
      <c r="D720" s="251">
        <v>-86.257748899999996</v>
      </c>
      <c r="E720" s="251">
        <v>41.325209999999998</v>
      </c>
      <c r="F720">
        <v>3.47</v>
      </c>
      <c r="G720">
        <f t="shared" si="34"/>
        <v>3.47</v>
      </c>
      <c r="H720">
        <v>12.89</v>
      </c>
      <c r="M720" s="277">
        <f>(M3800*10000)*TEA!$I$15*10^-6</f>
        <v>37.7114483736</v>
      </c>
      <c r="N720" s="277">
        <f>(N3800*10000)*TEA!$J$15*10^-6</f>
        <v>37.7114483736</v>
      </c>
      <c r="W720">
        <f t="shared" si="33"/>
        <v>1</v>
      </c>
      <c r="X720" s="251">
        <v>18099</v>
      </c>
      <c r="Y720" s="251">
        <v>28902</v>
      </c>
      <c r="Z720" s="251">
        <f t="shared" si="35"/>
        <v>28902</v>
      </c>
      <c r="AA720" s="226">
        <v>32447</v>
      </c>
    </row>
    <row r="721" spans="1:27" x14ac:dyDescent="0.25">
      <c r="A721" s="251">
        <v>18101</v>
      </c>
      <c r="B721" s="251" t="s">
        <v>1044</v>
      </c>
      <c r="C721" s="251" t="s">
        <v>820</v>
      </c>
      <c r="D721" s="251">
        <v>-86.7946563</v>
      </c>
      <c r="E721" s="251">
        <v>38.708509999999997</v>
      </c>
      <c r="F721">
        <v>3.72</v>
      </c>
      <c r="G721">
        <f t="shared" si="34"/>
        <v>3.72</v>
      </c>
      <c r="H721">
        <v>13.41</v>
      </c>
      <c r="M721" s="277">
        <f>(M3801*10000)*TEA!$I$15*10^-6</f>
        <v>44.082494450999995</v>
      </c>
      <c r="N721" s="277">
        <f>(N3801*10000)*TEA!$J$15*10^-6</f>
        <v>44.082494450999995</v>
      </c>
      <c r="W721">
        <f t="shared" si="33"/>
        <v>1</v>
      </c>
      <c r="X721" s="251">
        <v>18101</v>
      </c>
      <c r="Y721" s="251">
        <v>5872</v>
      </c>
      <c r="Z721" s="251">
        <f t="shared" si="35"/>
        <v>5872</v>
      </c>
      <c r="AA721" s="226">
        <v>5446</v>
      </c>
    </row>
    <row r="722" spans="1:27" x14ac:dyDescent="0.25">
      <c r="A722" s="251">
        <v>18103</v>
      </c>
      <c r="B722" s="251" t="s">
        <v>1044</v>
      </c>
      <c r="C722" s="251" t="s">
        <v>1063</v>
      </c>
      <c r="D722" s="251">
        <v>-86.047802300000001</v>
      </c>
      <c r="E722" s="251">
        <v>40.77234</v>
      </c>
      <c r="F722">
        <v>3.29</v>
      </c>
      <c r="G722">
        <f t="shared" si="34"/>
        <v>3.29</v>
      </c>
      <c r="H722">
        <v>12.24</v>
      </c>
      <c r="M722" s="277">
        <f>(M3802*10000)*TEA!$I$15*10^-6</f>
        <v>38.954568946950005</v>
      </c>
      <c r="N722" s="277">
        <f>(N3802*10000)*TEA!$J$15*10^-6</f>
        <v>38.954568946950005</v>
      </c>
      <c r="W722">
        <f t="shared" si="33"/>
        <v>1</v>
      </c>
      <c r="X722" s="251">
        <v>18103</v>
      </c>
      <c r="Y722" s="251">
        <v>35841</v>
      </c>
      <c r="Z722" s="251">
        <f t="shared" si="35"/>
        <v>35841</v>
      </c>
      <c r="AA722" s="226">
        <v>25672</v>
      </c>
    </row>
    <row r="723" spans="1:27" x14ac:dyDescent="0.25">
      <c r="A723" s="251">
        <v>18105</v>
      </c>
      <c r="B723" s="251" t="s">
        <v>1044</v>
      </c>
      <c r="C723" s="251" t="s">
        <v>570</v>
      </c>
      <c r="D723" s="251">
        <v>-86.512394499999999</v>
      </c>
      <c r="E723" s="251">
        <v>39.159709999999997</v>
      </c>
      <c r="F723">
        <v>3.14</v>
      </c>
      <c r="G723">
        <f t="shared" si="34"/>
        <v>3.14</v>
      </c>
      <c r="H723">
        <v>10.63</v>
      </c>
      <c r="M723" s="277">
        <f>(M3803*10000)*TEA!$I$15*10^-6</f>
        <v>42.788066973749991</v>
      </c>
      <c r="N723" s="277">
        <f>(N3803*10000)*TEA!$J$15*10^-6</f>
        <v>42.788066973749991</v>
      </c>
      <c r="W723">
        <f t="shared" si="33"/>
        <v>1</v>
      </c>
      <c r="X723" s="251">
        <v>18105</v>
      </c>
      <c r="Y723" s="251">
        <v>2059</v>
      </c>
      <c r="Z723" s="251">
        <f t="shared" si="35"/>
        <v>2059</v>
      </c>
      <c r="AA723" s="226">
        <v>1964</v>
      </c>
    </row>
    <row r="724" spans="1:27" x14ac:dyDescent="0.25">
      <c r="A724" s="251">
        <v>18107</v>
      </c>
      <c r="B724" s="251" t="s">
        <v>1044</v>
      </c>
      <c r="C724" s="251" t="s">
        <v>571</v>
      </c>
      <c r="D724" s="251">
        <v>-86.882047799999995</v>
      </c>
      <c r="E724" s="251">
        <v>40.04081</v>
      </c>
      <c r="F724">
        <v>3.92</v>
      </c>
      <c r="G724">
        <f t="shared" si="34"/>
        <v>3.92</v>
      </c>
      <c r="H724">
        <v>13.36</v>
      </c>
      <c r="M724" s="277">
        <f>(M3804*10000)*TEA!$I$15*10^-6</f>
        <v>40.866282515249992</v>
      </c>
      <c r="N724" s="277">
        <f>(N3804*10000)*TEA!$J$15*10^-6</f>
        <v>40.866282515249992</v>
      </c>
      <c r="W724">
        <f t="shared" si="33"/>
        <v>1</v>
      </c>
      <c r="X724" s="251">
        <v>18107</v>
      </c>
      <c r="Y724" s="251">
        <v>53335</v>
      </c>
      <c r="Z724" s="251">
        <f t="shared" si="35"/>
        <v>53335</v>
      </c>
      <c r="AA724" s="226">
        <v>46223</v>
      </c>
    </row>
    <row r="725" spans="1:27" x14ac:dyDescent="0.25">
      <c r="A725" s="251">
        <v>18109</v>
      </c>
      <c r="B725" s="251" t="s">
        <v>1044</v>
      </c>
      <c r="C725" s="251" t="s">
        <v>572</v>
      </c>
      <c r="D725" s="251">
        <v>-86.435695300000006</v>
      </c>
      <c r="E725" s="251">
        <v>39.48115</v>
      </c>
      <c r="F725">
        <v>3.51</v>
      </c>
      <c r="G725">
        <f t="shared" si="34"/>
        <v>3.51</v>
      </c>
      <c r="H725">
        <v>12.07</v>
      </c>
      <c r="M725" s="277">
        <f>(M3805*10000)*TEA!$I$15*10^-6</f>
        <v>41.921493270299997</v>
      </c>
      <c r="N725" s="277">
        <f>(N3805*10000)*TEA!$J$15*10^-6</f>
        <v>41.921493270299997</v>
      </c>
      <c r="W725">
        <f t="shared" si="33"/>
        <v>1</v>
      </c>
      <c r="X725" s="251">
        <v>18109</v>
      </c>
      <c r="Y725" s="251">
        <v>22671</v>
      </c>
      <c r="Z725" s="251">
        <f t="shared" si="35"/>
        <v>22671</v>
      </c>
      <c r="AA725" s="226">
        <v>17454</v>
      </c>
    </row>
    <row r="726" spans="1:27" x14ac:dyDescent="0.25">
      <c r="A726" s="251">
        <v>18111</v>
      </c>
      <c r="B726" s="251" t="s">
        <v>1044</v>
      </c>
      <c r="C726" s="251" t="s">
        <v>641</v>
      </c>
      <c r="D726" s="251">
        <v>-87.396908699999997</v>
      </c>
      <c r="E726" s="251">
        <v>40.952579999999998</v>
      </c>
      <c r="F726">
        <v>3.68</v>
      </c>
      <c r="G726">
        <f t="shared" si="34"/>
        <v>3.68</v>
      </c>
      <c r="H726">
        <v>14.37</v>
      </c>
      <c r="M726" s="277">
        <f>(M3806*10000)*TEA!$I$15*10^-6</f>
        <v>38.834225008650002</v>
      </c>
      <c r="N726" s="277">
        <f>(N3806*10000)*TEA!$J$15*10^-6</f>
        <v>38.834225008650002</v>
      </c>
      <c r="W726">
        <f t="shared" si="33"/>
        <v>1</v>
      </c>
      <c r="X726" s="251">
        <v>18111</v>
      </c>
      <c r="Y726" s="251">
        <v>28185</v>
      </c>
      <c r="Z726" s="251">
        <f t="shared" si="35"/>
        <v>28185</v>
      </c>
      <c r="AA726" s="226">
        <v>31782</v>
      </c>
    </row>
    <row r="727" spans="1:27" x14ac:dyDescent="0.25">
      <c r="A727" s="251">
        <v>18113</v>
      </c>
      <c r="B727" s="251" t="s">
        <v>1044</v>
      </c>
      <c r="C727" s="251" t="s">
        <v>1064</v>
      </c>
      <c r="D727" s="251">
        <v>-85.432534500000003</v>
      </c>
      <c r="E727" s="251">
        <v>41.412750000000003</v>
      </c>
      <c r="F727">
        <v>3.39</v>
      </c>
      <c r="G727">
        <f t="shared" si="34"/>
        <v>3.39</v>
      </c>
      <c r="H727">
        <v>12.6</v>
      </c>
      <c r="M727" s="277">
        <f>(M3807*10000)*TEA!$I$15*10^-6</f>
        <v>37.31277607605</v>
      </c>
      <c r="N727" s="277">
        <f>(N3807*10000)*TEA!$J$15*10^-6</f>
        <v>37.31277607605</v>
      </c>
      <c r="W727">
        <f t="shared" si="33"/>
        <v>1</v>
      </c>
      <c r="X727" s="251">
        <v>18113</v>
      </c>
      <c r="Y727" s="251">
        <v>31202</v>
      </c>
      <c r="Z727" s="251">
        <f t="shared" si="35"/>
        <v>31202</v>
      </c>
      <c r="AA727" s="226">
        <v>28151</v>
      </c>
    </row>
    <row r="728" spans="1:27" x14ac:dyDescent="0.25">
      <c r="A728" s="251">
        <v>18115</v>
      </c>
      <c r="B728" s="251" t="s">
        <v>1044</v>
      </c>
      <c r="C728" s="251" t="s">
        <v>1065</v>
      </c>
      <c r="D728" s="251">
        <v>-84.977690100000004</v>
      </c>
      <c r="E728" s="251">
        <v>38.950740000000003</v>
      </c>
      <c r="F728">
        <v>3.34</v>
      </c>
      <c r="G728">
        <f t="shared" si="34"/>
        <v>3.34</v>
      </c>
      <c r="H728">
        <v>11.79</v>
      </c>
      <c r="M728" s="277">
        <f>(M3808*10000)*TEA!$I$15*10^-6</f>
        <v>43.011332064449995</v>
      </c>
      <c r="N728" s="277">
        <f>(N3808*10000)*TEA!$J$15*10^-6</f>
        <v>43.011332064449995</v>
      </c>
      <c r="W728">
        <f t="shared" si="33"/>
        <v>1</v>
      </c>
      <c r="X728" s="251">
        <v>18115</v>
      </c>
      <c r="Y728" s="251">
        <v>1534</v>
      </c>
      <c r="Z728" s="251">
        <f t="shared" si="35"/>
        <v>1534</v>
      </c>
      <c r="AA728" s="226">
        <v>688</v>
      </c>
    </row>
    <row r="729" spans="1:27" x14ac:dyDescent="0.25">
      <c r="A729" s="251">
        <v>18117</v>
      </c>
      <c r="B729" s="251" t="s">
        <v>1044</v>
      </c>
      <c r="C729" s="251" t="s">
        <v>691</v>
      </c>
      <c r="D729" s="251">
        <v>-86.490018800000001</v>
      </c>
      <c r="E729" s="251">
        <v>38.542479999999998</v>
      </c>
      <c r="F729">
        <v>3.96</v>
      </c>
      <c r="G729">
        <f t="shared" si="34"/>
        <v>3.96</v>
      </c>
      <c r="H729">
        <v>13.83</v>
      </c>
      <c r="M729" s="277">
        <f>(M3809*10000)*TEA!$I$15*10^-6</f>
        <v>44.410844786400006</v>
      </c>
      <c r="N729" s="277">
        <f>(N3809*10000)*TEA!$J$15*10^-6</f>
        <v>44.410844786400006</v>
      </c>
      <c r="W729">
        <f t="shared" si="33"/>
        <v>1</v>
      </c>
      <c r="X729" s="251">
        <v>18117</v>
      </c>
      <c r="Y729" s="251">
        <v>11575</v>
      </c>
      <c r="Z729" s="251">
        <f t="shared" si="35"/>
        <v>11575</v>
      </c>
      <c r="AA729" s="226">
        <v>11865</v>
      </c>
    </row>
    <row r="730" spans="1:27" x14ac:dyDescent="0.25">
      <c r="A730" s="251">
        <v>18119</v>
      </c>
      <c r="B730" s="251" t="s">
        <v>1044</v>
      </c>
      <c r="C730" s="251" t="s">
        <v>1066</v>
      </c>
      <c r="D730" s="251">
        <v>-86.828548699999999</v>
      </c>
      <c r="E730" s="251">
        <v>39.316940000000002</v>
      </c>
      <c r="F730">
        <v>3.14</v>
      </c>
      <c r="G730">
        <f t="shared" si="34"/>
        <v>3.14</v>
      </c>
      <c r="H730">
        <v>10.93</v>
      </c>
      <c r="M730" s="277">
        <f>(M3810*10000)*TEA!$I$15*10^-6</f>
        <v>42.503772627450005</v>
      </c>
      <c r="N730" s="277">
        <f>(N3810*10000)*TEA!$J$15*10^-6</f>
        <v>42.503772627450005</v>
      </c>
      <c r="W730">
        <f t="shared" ref="W730:W793" si="36">IF(X730=A730,1,0)</f>
        <v>1</v>
      </c>
      <c r="X730" s="251">
        <v>18119</v>
      </c>
      <c r="Y730" s="251">
        <v>11927</v>
      </c>
      <c r="Z730" s="251">
        <f t="shared" si="35"/>
        <v>11927</v>
      </c>
      <c r="AA730" s="226">
        <v>9319</v>
      </c>
    </row>
    <row r="731" spans="1:27" x14ac:dyDescent="0.25">
      <c r="A731" s="251">
        <v>18121</v>
      </c>
      <c r="B731" s="251" t="s">
        <v>1044</v>
      </c>
      <c r="C731" s="251" t="s">
        <v>1067</v>
      </c>
      <c r="D731" s="251">
        <v>-87.203403499999993</v>
      </c>
      <c r="E731" s="251">
        <v>39.770769999999999</v>
      </c>
      <c r="F731">
        <v>3.73</v>
      </c>
      <c r="G731">
        <f t="shared" si="34"/>
        <v>3.73</v>
      </c>
      <c r="H731">
        <v>12.72</v>
      </c>
      <c r="M731" s="277">
        <f>(M3811*10000)*TEA!$I$15*10^-6</f>
        <v>41.600696562449997</v>
      </c>
      <c r="N731" s="277">
        <f>(N3811*10000)*TEA!$J$15*10^-6</f>
        <v>41.600696562449997</v>
      </c>
      <c r="W731">
        <f t="shared" si="36"/>
        <v>1</v>
      </c>
      <c r="X731" s="251">
        <v>18121</v>
      </c>
      <c r="Y731" s="251">
        <v>26142</v>
      </c>
      <c r="Z731" s="251">
        <f t="shared" si="35"/>
        <v>26142</v>
      </c>
      <c r="AA731" s="226">
        <v>24288</v>
      </c>
    </row>
    <row r="732" spans="1:27" x14ac:dyDescent="0.25">
      <c r="A732" s="251">
        <v>18123</v>
      </c>
      <c r="B732" s="251" t="s">
        <v>1044</v>
      </c>
      <c r="C732" s="251" t="s">
        <v>573</v>
      </c>
      <c r="D732" s="251">
        <v>-86.637171499999994</v>
      </c>
      <c r="E732" s="251">
        <v>38.086570000000002</v>
      </c>
      <c r="F732">
        <v>3.88</v>
      </c>
      <c r="G732">
        <f t="shared" si="34"/>
        <v>3.88</v>
      </c>
      <c r="H732">
        <v>12.65</v>
      </c>
      <c r="M732" s="277">
        <f>(M3812*10000)*TEA!$I$15*10^-6</f>
        <v>45.563684066100002</v>
      </c>
      <c r="N732" s="277">
        <f>(N3812*10000)*TEA!$J$15*10^-6</f>
        <v>45.563684066100002</v>
      </c>
      <c r="W732">
        <f t="shared" si="36"/>
        <v>1</v>
      </c>
      <c r="X732" s="251">
        <v>18123</v>
      </c>
      <c r="Y732" s="251">
        <v>7108</v>
      </c>
      <c r="Z732" s="251">
        <f t="shared" si="35"/>
        <v>7108</v>
      </c>
      <c r="AA732" s="226">
        <v>3331</v>
      </c>
    </row>
    <row r="733" spans="1:27" x14ac:dyDescent="0.25">
      <c r="A733" s="251">
        <v>18125</v>
      </c>
      <c r="B733" s="251" t="s">
        <v>1044</v>
      </c>
      <c r="C733" s="251" t="s">
        <v>575</v>
      </c>
      <c r="D733" s="251">
        <v>-87.238124299999996</v>
      </c>
      <c r="E733" s="251">
        <v>38.400770000000001</v>
      </c>
      <c r="F733">
        <v>3.19</v>
      </c>
      <c r="G733">
        <f t="shared" si="34"/>
        <v>3.19</v>
      </c>
      <c r="H733">
        <v>11.75</v>
      </c>
      <c r="M733" s="277">
        <f>(M3813*10000)*TEA!$I$15*10^-6</f>
        <v>45.000317866499998</v>
      </c>
      <c r="N733" s="277">
        <f>(N3813*10000)*TEA!$J$15*10^-6</f>
        <v>45.000317866499998</v>
      </c>
      <c r="W733">
        <f t="shared" si="36"/>
        <v>1</v>
      </c>
      <c r="X733" s="251">
        <v>18125</v>
      </c>
      <c r="Y733" s="251">
        <v>13707</v>
      </c>
      <c r="Z733" s="251">
        <f t="shared" si="35"/>
        <v>13707</v>
      </c>
      <c r="AA733" s="226">
        <v>8099</v>
      </c>
    </row>
    <row r="734" spans="1:27" x14ac:dyDescent="0.25">
      <c r="A734" s="251">
        <v>18127</v>
      </c>
      <c r="B734" s="251" t="s">
        <v>1044</v>
      </c>
      <c r="C734" s="251" t="s">
        <v>1068</v>
      </c>
      <c r="D734" s="251">
        <v>-87.063726000000003</v>
      </c>
      <c r="E734" s="251">
        <v>41.463030000000003</v>
      </c>
      <c r="F734">
        <v>3.45</v>
      </c>
      <c r="G734">
        <f t="shared" si="34"/>
        <v>3.45</v>
      </c>
      <c r="H734">
        <v>13.08</v>
      </c>
      <c r="M734" s="277">
        <f>(M3814*10000)*TEA!$I$15*10^-6</f>
        <v>37.650126982949992</v>
      </c>
      <c r="N734" s="277">
        <f>(N3814*10000)*TEA!$J$15*10^-6</f>
        <v>37.650126982949992</v>
      </c>
      <c r="W734">
        <f t="shared" si="36"/>
        <v>1</v>
      </c>
      <c r="X734" s="251">
        <v>18127</v>
      </c>
      <c r="Y734" s="251">
        <v>21438</v>
      </c>
      <c r="Z734" s="251">
        <f t="shared" si="35"/>
        <v>21438</v>
      </c>
      <c r="AA734" s="226">
        <v>20605</v>
      </c>
    </row>
    <row r="735" spans="1:27" x14ac:dyDescent="0.25">
      <c r="A735" s="251">
        <v>18129</v>
      </c>
      <c r="B735" s="251" t="s">
        <v>1044</v>
      </c>
      <c r="C735" s="251" t="s">
        <v>1069</v>
      </c>
      <c r="D735" s="251">
        <v>-87.873180599999998</v>
      </c>
      <c r="E735" s="251">
        <v>38.02534</v>
      </c>
      <c r="F735">
        <v>3.9</v>
      </c>
      <c r="G735">
        <f t="shared" si="34"/>
        <v>3.9</v>
      </c>
      <c r="H735">
        <v>13.88</v>
      </c>
      <c r="M735" s="277">
        <f>(M3815*10000)*TEA!$I$15*10^-6</f>
        <v>45.963324124650001</v>
      </c>
      <c r="N735" s="277">
        <f>(N3815*10000)*TEA!$J$15*10^-6</f>
        <v>45.963324124650001</v>
      </c>
      <c r="W735">
        <f t="shared" si="36"/>
        <v>1</v>
      </c>
      <c r="X735" s="251">
        <v>18129</v>
      </c>
      <c r="Y735" s="251">
        <v>33002</v>
      </c>
      <c r="Z735" s="251">
        <f t="shared" si="35"/>
        <v>33002</v>
      </c>
      <c r="AA735" s="226">
        <v>31965</v>
      </c>
    </row>
    <row r="736" spans="1:27" x14ac:dyDescent="0.25">
      <c r="A736" s="251">
        <v>18131</v>
      </c>
      <c r="B736" s="251" t="s">
        <v>1044</v>
      </c>
      <c r="C736" s="251" t="s">
        <v>648</v>
      </c>
      <c r="D736" s="251">
        <v>-86.690151499999999</v>
      </c>
      <c r="E736" s="251">
        <v>41.0381</v>
      </c>
      <c r="F736">
        <v>3.34</v>
      </c>
      <c r="G736">
        <f t="shared" si="34"/>
        <v>3.34</v>
      </c>
      <c r="H736">
        <v>12.95</v>
      </c>
      <c r="M736" s="277">
        <f>(M3816*10000)*TEA!$I$15*10^-6</f>
        <v>38.518372258649997</v>
      </c>
      <c r="N736" s="277">
        <f>(N3816*10000)*TEA!$J$15*10^-6</f>
        <v>38.518372258649997</v>
      </c>
      <c r="W736">
        <f t="shared" si="36"/>
        <v>1</v>
      </c>
      <c r="X736" s="251">
        <v>18131</v>
      </c>
      <c r="Y736" s="251">
        <v>31961</v>
      </c>
      <c r="Z736" s="251">
        <f t="shared" si="35"/>
        <v>31961</v>
      </c>
      <c r="AA736" s="226">
        <v>40029</v>
      </c>
    </row>
    <row r="737" spans="1:27" x14ac:dyDescent="0.25">
      <c r="A737" s="251">
        <v>18133</v>
      </c>
      <c r="B737" s="251" t="s">
        <v>1044</v>
      </c>
      <c r="C737" s="251" t="s">
        <v>829</v>
      </c>
      <c r="D737" s="251">
        <v>-86.838835599999996</v>
      </c>
      <c r="E737" s="251">
        <v>39.665649999999999</v>
      </c>
      <c r="F737">
        <v>3.69</v>
      </c>
      <c r="G737">
        <f t="shared" si="34"/>
        <v>3.69</v>
      </c>
      <c r="H737">
        <v>12.59</v>
      </c>
      <c r="M737" s="277">
        <f>(M3817*10000)*TEA!$I$15*10^-6</f>
        <v>41.681005778699998</v>
      </c>
      <c r="N737" s="277">
        <f>(N3817*10000)*TEA!$J$15*10^-6</f>
        <v>41.681005778699998</v>
      </c>
      <c r="W737">
        <f t="shared" si="36"/>
        <v>1</v>
      </c>
      <c r="X737" s="251">
        <v>18133</v>
      </c>
      <c r="Y737" s="251">
        <v>25047</v>
      </c>
      <c r="Z737" s="251">
        <f t="shared" si="35"/>
        <v>25047</v>
      </c>
      <c r="AA737" s="226">
        <v>23926</v>
      </c>
    </row>
    <row r="738" spans="1:27" x14ac:dyDescent="0.25">
      <c r="A738" s="251">
        <v>18135</v>
      </c>
      <c r="B738" s="251" t="s">
        <v>1044</v>
      </c>
      <c r="C738" s="251" t="s">
        <v>576</v>
      </c>
      <c r="D738" s="251">
        <v>-85.0228757</v>
      </c>
      <c r="E738" s="251">
        <v>40.161630000000002</v>
      </c>
      <c r="F738">
        <v>3.39</v>
      </c>
      <c r="G738">
        <f t="shared" si="34"/>
        <v>3.39</v>
      </c>
      <c r="H738">
        <v>11.85</v>
      </c>
      <c r="M738" s="277">
        <f>(M3818*10000)*TEA!$I$15*10^-6</f>
        <v>40.142572936199997</v>
      </c>
      <c r="N738" s="277">
        <f>(N3818*10000)*TEA!$J$15*10^-6</f>
        <v>40.142572936199997</v>
      </c>
      <c r="W738">
        <f t="shared" si="36"/>
        <v>1</v>
      </c>
      <c r="X738" s="251">
        <v>18135</v>
      </c>
      <c r="Y738" s="251">
        <v>46232</v>
      </c>
      <c r="Z738" s="251">
        <f t="shared" si="35"/>
        <v>46232</v>
      </c>
      <c r="AA738" s="226">
        <v>39507</v>
      </c>
    </row>
    <row r="739" spans="1:27" x14ac:dyDescent="0.25">
      <c r="A739" s="251">
        <v>18137</v>
      </c>
      <c r="B739" s="251" t="s">
        <v>1044</v>
      </c>
      <c r="C739" s="251" t="s">
        <v>1070</v>
      </c>
      <c r="D739" s="251">
        <v>-85.275372599999997</v>
      </c>
      <c r="E739" s="251">
        <v>39.10107</v>
      </c>
      <c r="F739">
        <v>3.38</v>
      </c>
      <c r="G739">
        <f t="shared" si="34"/>
        <v>3.38</v>
      </c>
      <c r="H739">
        <v>11.99</v>
      </c>
      <c r="M739" s="277">
        <f>(M3819*10000)*TEA!$I$15*10^-6</f>
        <v>42.758265158099995</v>
      </c>
      <c r="N739" s="277">
        <f>(N3819*10000)*TEA!$J$15*10^-6</f>
        <v>42.758265158099995</v>
      </c>
      <c r="W739">
        <f t="shared" si="36"/>
        <v>1</v>
      </c>
      <c r="X739" s="251">
        <v>18137</v>
      </c>
      <c r="Y739" s="251">
        <v>29414</v>
      </c>
      <c r="Z739" s="251">
        <f t="shared" si="35"/>
        <v>29414</v>
      </c>
      <c r="AA739" s="226">
        <v>15692</v>
      </c>
    </row>
    <row r="740" spans="1:27" x14ac:dyDescent="0.25">
      <c r="A740" s="251">
        <v>18139</v>
      </c>
      <c r="B740" s="251" t="s">
        <v>1044</v>
      </c>
      <c r="C740" s="251" t="s">
        <v>1071</v>
      </c>
      <c r="D740" s="251">
        <v>-85.463778199999993</v>
      </c>
      <c r="E740" s="251">
        <v>39.615780000000001</v>
      </c>
      <c r="F740">
        <v>3.79</v>
      </c>
      <c r="G740">
        <f t="shared" si="34"/>
        <v>3.79</v>
      </c>
      <c r="H740">
        <v>13.19</v>
      </c>
      <c r="M740" s="277">
        <f>(M3820*10000)*TEA!$I$15*10^-6</f>
        <v>41.473165996799999</v>
      </c>
      <c r="N740" s="277">
        <f>(N3820*10000)*TEA!$J$15*10^-6</f>
        <v>41.473165996799999</v>
      </c>
      <c r="W740">
        <f t="shared" si="36"/>
        <v>1</v>
      </c>
      <c r="X740" s="251">
        <v>18139</v>
      </c>
      <c r="Y740" s="251">
        <v>35786</v>
      </c>
      <c r="Z740" s="251">
        <f t="shared" si="35"/>
        <v>35786</v>
      </c>
      <c r="AA740" s="226">
        <v>36754</v>
      </c>
    </row>
    <row r="741" spans="1:27" x14ac:dyDescent="0.25">
      <c r="A741" s="251">
        <v>18141</v>
      </c>
      <c r="B741" s="251" t="s">
        <v>1044</v>
      </c>
      <c r="C741" s="251" t="s">
        <v>1072</v>
      </c>
      <c r="D741" s="251">
        <v>-86.286891699999998</v>
      </c>
      <c r="E741" s="251">
        <v>41.621099999999998</v>
      </c>
      <c r="F741">
        <v>3.41</v>
      </c>
      <c r="G741">
        <f t="shared" si="34"/>
        <v>3.41</v>
      </c>
      <c r="H741">
        <v>13.04</v>
      </c>
      <c r="M741" s="277">
        <f>(M3821*10000)*TEA!$I$15*10^-6</f>
        <v>37.114417329749998</v>
      </c>
      <c r="N741" s="277">
        <f>(N3821*10000)*TEA!$J$15*10^-6</f>
        <v>37.114417329749998</v>
      </c>
      <c r="W741">
        <f t="shared" si="36"/>
        <v>1</v>
      </c>
      <c r="X741" s="251">
        <v>18141</v>
      </c>
      <c r="Y741" s="251">
        <v>21610</v>
      </c>
      <c r="Z741" s="251">
        <f t="shared" si="35"/>
        <v>21610</v>
      </c>
      <c r="AA741" s="226">
        <v>26481</v>
      </c>
    </row>
    <row r="742" spans="1:27" x14ac:dyDescent="0.25">
      <c r="A742" s="251">
        <v>18143</v>
      </c>
      <c r="B742" s="251" t="s">
        <v>1044</v>
      </c>
      <c r="C742" s="251" t="s">
        <v>651</v>
      </c>
      <c r="D742" s="251">
        <v>-85.742454300000006</v>
      </c>
      <c r="E742" s="251">
        <v>38.690080000000002</v>
      </c>
      <c r="F742">
        <v>3.63</v>
      </c>
      <c r="G742">
        <f t="shared" si="34"/>
        <v>3.63</v>
      </c>
      <c r="H742">
        <v>13.15</v>
      </c>
      <c r="M742" s="277">
        <f>(M3822*10000)*TEA!$I$15*10^-6</f>
        <v>43.893872444699994</v>
      </c>
      <c r="N742" s="277">
        <f>(N3822*10000)*TEA!$J$15*10^-6</f>
        <v>43.893872444699994</v>
      </c>
      <c r="W742">
        <f t="shared" si="36"/>
        <v>1</v>
      </c>
      <c r="X742" s="251">
        <v>18143</v>
      </c>
      <c r="Y742" s="251">
        <v>7977</v>
      </c>
      <c r="Z742" s="251">
        <f t="shared" si="35"/>
        <v>7977</v>
      </c>
      <c r="AA742" s="226">
        <v>6758</v>
      </c>
    </row>
    <row r="743" spans="1:27" x14ac:dyDescent="0.25">
      <c r="A743" s="251">
        <v>18145</v>
      </c>
      <c r="B743" s="251" t="s">
        <v>1044</v>
      </c>
      <c r="C743" s="251" t="s">
        <v>579</v>
      </c>
      <c r="D743" s="251">
        <v>-85.791113899999999</v>
      </c>
      <c r="E743" s="251">
        <v>39.518900000000002</v>
      </c>
      <c r="F743">
        <v>3.71</v>
      </c>
      <c r="G743">
        <f t="shared" si="34"/>
        <v>3.71</v>
      </c>
      <c r="H743">
        <v>12.53</v>
      </c>
      <c r="M743" s="277">
        <f>(M3823*10000)*TEA!$I$15*10^-6</f>
        <v>41.726002000499989</v>
      </c>
      <c r="N743" s="277">
        <f>(N3823*10000)*TEA!$J$15*10^-6</f>
        <v>41.726002000499989</v>
      </c>
      <c r="W743">
        <f t="shared" si="36"/>
        <v>1</v>
      </c>
      <c r="X743" s="251">
        <v>18145</v>
      </c>
      <c r="Y743" s="251">
        <v>41139</v>
      </c>
      <c r="Z743" s="251">
        <f t="shared" si="35"/>
        <v>41139</v>
      </c>
      <c r="AA743" s="226">
        <v>39123</v>
      </c>
    </row>
    <row r="744" spans="1:27" x14ac:dyDescent="0.25">
      <c r="A744" s="251">
        <v>18147</v>
      </c>
      <c r="B744" s="251" t="s">
        <v>1044</v>
      </c>
      <c r="C744" s="251" t="s">
        <v>1073</v>
      </c>
      <c r="D744" s="251">
        <v>-87.012392199999994</v>
      </c>
      <c r="E744" s="251">
        <v>38.014499999999998</v>
      </c>
      <c r="F744">
        <v>3.65</v>
      </c>
      <c r="G744">
        <f t="shared" si="34"/>
        <v>3.65</v>
      </c>
      <c r="H744">
        <v>12.88</v>
      </c>
      <c r="M744" s="277">
        <f>(M3824*10000)*TEA!$I$15*10^-6</f>
        <v>45.835825850550002</v>
      </c>
      <c r="N744" s="277">
        <f>(N3824*10000)*TEA!$J$15*10^-6</f>
        <v>45.835825850550002</v>
      </c>
      <c r="W744">
        <f t="shared" si="36"/>
        <v>1</v>
      </c>
      <c r="X744" s="251">
        <v>18147</v>
      </c>
      <c r="Y744" s="251">
        <v>26303</v>
      </c>
      <c r="Z744" s="251">
        <f t="shared" si="35"/>
        <v>26303</v>
      </c>
      <c r="AA744" s="226">
        <v>20620</v>
      </c>
    </row>
    <row r="745" spans="1:27" x14ac:dyDescent="0.25">
      <c r="A745" s="251">
        <v>18149</v>
      </c>
      <c r="B745" s="251" t="s">
        <v>1044</v>
      </c>
      <c r="C745" s="251" t="s">
        <v>1074</v>
      </c>
      <c r="D745" s="251">
        <v>-86.642797299999998</v>
      </c>
      <c r="E745" s="251">
        <v>41.279679999999999</v>
      </c>
      <c r="F745">
        <v>3.14</v>
      </c>
      <c r="G745">
        <f t="shared" si="34"/>
        <v>3.14</v>
      </c>
      <c r="H745">
        <v>11.96</v>
      </c>
      <c r="M745" s="277">
        <f>(M3825*10000)*TEA!$I$15*10^-6</f>
        <v>37.958515753050008</v>
      </c>
      <c r="N745" s="277">
        <f>(N3825*10000)*TEA!$J$15*10^-6</f>
        <v>37.958515753050008</v>
      </c>
      <c r="W745">
        <f t="shared" si="36"/>
        <v>1</v>
      </c>
      <c r="X745" s="251">
        <v>18149</v>
      </c>
      <c r="Y745" s="251">
        <v>19123</v>
      </c>
      <c r="Z745" s="251">
        <f t="shared" si="35"/>
        <v>19123</v>
      </c>
      <c r="AA745" s="226">
        <v>23288</v>
      </c>
    </row>
    <row r="746" spans="1:27" x14ac:dyDescent="0.25">
      <c r="A746" s="251">
        <v>18151</v>
      </c>
      <c r="B746" s="251" t="s">
        <v>1044</v>
      </c>
      <c r="C746" s="251" t="s">
        <v>1075</v>
      </c>
      <c r="D746" s="251">
        <v>-85.004423200000005</v>
      </c>
      <c r="E746" s="251">
        <v>41.659570000000002</v>
      </c>
      <c r="F746">
        <v>3</v>
      </c>
      <c r="G746">
        <f t="shared" si="34"/>
        <v>3</v>
      </c>
      <c r="H746">
        <v>11.09</v>
      </c>
      <c r="M746" s="277">
        <f>(M3826*10000)*TEA!$I$15*10^-6</f>
        <v>36.6128692785</v>
      </c>
      <c r="N746" s="277">
        <f>(N3826*10000)*TEA!$J$15*10^-6</f>
        <v>36.6128692785</v>
      </c>
      <c r="W746">
        <f t="shared" si="36"/>
        <v>1</v>
      </c>
      <c r="X746" s="251">
        <v>18151</v>
      </c>
      <c r="Y746" s="251">
        <v>16310</v>
      </c>
      <c r="Z746" s="251">
        <f t="shared" si="35"/>
        <v>16310</v>
      </c>
      <c r="AA746" s="226">
        <v>16316</v>
      </c>
    </row>
    <row r="747" spans="1:27" x14ac:dyDescent="0.25">
      <c r="A747" s="251">
        <v>18153</v>
      </c>
      <c r="B747" s="251" t="s">
        <v>1044</v>
      </c>
      <c r="C747" s="251" t="s">
        <v>1076</v>
      </c>
      <c r="D747" s="251">
        <v>-87.418526700000001</v>
      </c>
      <c r="E747" s="251">
        <v>39.096339999999998</v>
      </c>
      <c r="F747">
        <v>3.77</v>
      </c>
      <c r="G747">
        <f t="shared" si="34"/>
        <v>3.77</v>
      </c>
      <c r="H747">
        <v>12.97</v>
      </c>
      <c r="M747" s="277">
        <f>(M3827*10000)*TEA!$I$15*10^-6</f>
        <v>43.361441944199996</v>
      </c>
      <c r="N747" s="277">
        <f>(N3827*10000)*TEA!$J$15*10^-6</f>
        <v>43.361441944199996</v>
      </c>
      <c r="W747">
        <f t="shared" si="36"/>
        <v>1</v>
      </c>
      <c r="X747" s="251">
        <v>18153</v>
      </c>
      <c r="Y747" s="251">
        <v>28011</v>
      </c>
      <c r="Z747" s="251">
        <f t="shared" si="35"/>
        <v>28011</v>
      </c>
      <c r="AA747" s="226">
        <v>24081</v>
      </c>
    </row>
    <row r="748" spans="1:27" x14ac:dyDescent="0.25">
      <c r="A748" s="251">
        <v>18155</v>
      </c>
      <c r="B748" s="251" t="s">
        <v>1044</v>
      </c>
      <c r="C748" s="251" t="s">
        <v>1077</v>
      </c>
      <c r="D748" s="251">
        <v>-85.034279799999993</v>
      </c>
      <c r="E748" s="251">
        <v>38.827550000000002</v>
      </c>
      <c r="F748">
        <v>3.34</v>
      </c>
      <c r="G748">
        <f t="shared" si="34"/>
        <v>3.34</v>
      </c>
      <c r="H748">
        <v>12.32</v>
      </c>
      <c r="M748" s="277">
        <f>(M3828*10000)*TEA!$I$15*10^-6</f>
        <v>43.322137839</v>
      </c>
      <c r="N748" s="277">
        <f>(N3828*10000)*TEA!$J$15*10^-6</f>
        <v>43.322137839</v>
      </c>
      <c r="W748">
        <f t="shared" si="36"/>
        <v>1</v>
      </c>
      <c r="X748" s="251">
        <v>18155</v>
      </c>
      <c r="Y748" s="251">
        <v>3958</v>
      </c>
      <c r="Z748" s="251">
        <f t="shared" si="35"/>
        <v>3958</v>
      </c>
      <c r="AA748" s="226">
        <v>2563</v>
      </c>
    </row>
    <row r="749" spans="1:27" x14ac:dyDescent="0.25">
      <c r="A749" s="251">
        <v>18157</v>
      </c>
      <c r="B749" s="251" t="s">
        <v>1044</v>
      </c>
      <c r="C749" s="251" t="s">
        <v>1078</v>
      </c>
      <c r="D749" s="251">
        <v>-86.885805099999999</v>
      </c>
      <c r="E749" s="251">
        <v>40.386780000000002</v>
      </c>
      <c r="F749">
        <v>3.85</v>
      </c>
      <c r="G749">
        <f t="shared" si="34"/>
        <v>3.85</v>
      </c>
      <c r="H749">
        <v>12.96</v>
      </c>
      <c r="M749" s="277">
        <f>(M3829*10000)*TEA!$I$15*10^-6</f>
        <v>40.061425059450002</v>
      </c>
      <c r="N749" s="277">
        <f>(N3829*10000)*TEA!$J$15*10^-6</f>
        <v>40.061425059450002</v>
      </c>
      <c r="W749">
        <f t="shared" si="36"/>
        <v>1</v>
      </c>
      <c r="X749" s="251">
        <v>18157</v>
      </c>
      <c r="Y749" s="251">
        <v>37006</v>
      </c>
      <c r="Z749" s="251">
        <f t="shared" si="35"/>
        <v>37006</v>
      </c>
      <c r="AA749" s="226">
        <v>37130</v>
      </c>
    </row>
    <row r="750" spans="1:27" x14ac:dyDescent="0.25">
      <c r="A750" s="251">
        <v>18159</v>
      </c>
      <c r="B750" s="251" t="s">
        <v>1044</v>
      </c>
      <c r="C750" s="251" t="s">
        <v>1079</v>
      </c>
      <c r="D750" s="251">
        <v>-86.052787199999997</v>
      </c>
      <c r="E750" s="251">
        <v>40.307699999999997</v>
      </c>
      <c r="F750">
        <v>3.97</v>
      </c>
      <c r="G750">
        <f t="shared" si="34"/>
        <v>3.97</v>
      </c>
      <c r="H750">
        <v>12.23</v>
      </c>
      <c r="M750" s="277">
        <f>(M3830*10000)*TEA!$I$15*10^-6</f>
        <v>40.003904873700002</v>
      </c>
      <c r="N750" s="277">
        <f>(N3830*10000)*TEA!$J$15*10^-6</f>
        <v>40.003904873700002</v>
      </c>
      <c r="W750">
        <f t="shared" si="36"/>
        <v>1</v>
      </c>
      <c r="X750" s="251">
        <v>18159</v>
      </c>
      <c r="Y750" s="251">
        <v>31295</v>
      </c>
      <c r="Z750" s="251">
        <f t="shared" si="35"/>
        <v>31295</v>
      </c>
      <c r="AA750" s="226">
        <v>30168</v>
      </c>
    </row>
    <row r="751" spans="1:27" x14ac:dyDescent="0.25">
      <c r="A751" s="251">
        <v>18161</v>
      </c>
      <c r="B751" s="251" t="s">
        <v>1044</v>
      </c>
      <c r="C751" s="251" t="s">
        <v>657</v>
      </c>
      <c r="D751" s="251">
        <v>-84.933625699999993</v>
      </c>
      <c r="E751" s="251">
        <v>39.630890000000001</v>
      </c>
      <c r="F751">
        <v>3.64</v>
      </c>
      <c r="G751">
        <f t="shared" si="34"/>
        <v>3.64</v>
      </c>
      <c r="H751">
        <v>12.44</v>
      </c>
      <c r="M751" s="277">
        <f>(M3831*10000)*TEA!$I$15*10^-6</f>
        <v>41.308300256400003</v>
      </c>
      <c r="N751" s="277">
        <f>(N3831*10000)*TEA!$J$15*10^-6</f>
        <v>41.308300256400003</v>
      </c>
      <c r="W751">
        <f t="shared" si="36"/>
        <v>1</v>
      </c>
      <c r="X751" s="251">
        <v>18161</v>
      </c>
      <c r="Y751" s="251">
        <v>14000</v>
      </c>
      <c r="Z751" s="251">
        <f t="shared" si="35"/>
        <v>14000</v>
      </c>
      <c r="AA751" s="226">
        <v>12678</v>
      </c>
    </row>
    <row r="752" spans="1:27" x14ac:dyDescent="0.25">
      <c r="A752" s="251">
        <v>18163</v>
      </c>
      <c r="B752" s="251" t="s">
        <v>1044</v>
      </c>
      <c r="C752" s="251" t="s">
        <v>1080</v>
      </c>
      <c r="D752" s="251">
        <v>-87.590295299999994</v>
      </c>
      <c r="E752" s="251">
        <v>38.025289999999998</v>
      </c>
      <c r="F752">
        <v>4.05</v>
      </c>
      <c r="G752">
        <f t="shared" si="34"/>
        <v>4.05</v>
      </c>
      <c r="H752">
        <v>13.54</v>
      </c>
      <c r="M752" s="277">
        <f>(M3832*10000)*TEA!$I$15*10^-6</f>
        <v>45.940838890949998</v>
      </c>
      <c r="N752" s="277">
        <f>(N3832*10000)*TEA!$J$15*10^-6</f>
        <v>45.940838890949998</v>
      </c>
      <c r="W752">
        <f t="shared" si="36"/>
        <v>1</v>
      </c>
      <c r="X752" s="251">
        <v>18163</v>
      </c>
      <c r="Y752" s="251">
        <v>12828</v>
      </c>
      <c r="Z752" s="251">
        <f t="shared" si="35"/>
        <v>12828</v>
      </c>
      <c r="AA752" s="226">
        <v>10662</v>
      </c>
    </row>
    <row r="753" spans="1:27" x14ac:dyDescent="0.25">
      <c r="A753" s="251">
        <v>18165</v>
      </c>
      <c r="B753" s="251" t="s">
        <v>1044</v>
      </c>
      <c r="C753" s="251" t="s">
        <v>1081</v>
      </c>
      <c r="D753" s="251">
        <v>-87.463652600000003</v>
      </c>
      <c r="E753" s="251">
        <v>39.853729999999999</v>
      </c>
      <c r="F753">
        <v>3.84</v>
      </c>
      <c r="G753">
        <f t="shared" si="34"/>
        <v>3.84</v>
      </c>
      <c r="H753">
        <v>12.92</v>
      </c>
      <c r="M753" s="277">
        <f>(M3833*10000)*TEA!$I$15*10^-6</f>
        <v>41.489135170199994</v>
      </c>
      <c r="N753" s="277">
        <f>(N3833*10000)*TEA!$J$15*10^-6</f>
        <v>41.489135170199994</v>
      </c>
      <c r="W753">
        <f t="shared" si="36"/>
        <v>1</v>
      </c>
      <c r="X753" s="251">
        <v>18165</v>
      </c>
      <c r="Y753" s="251">
        <v>19767</v>
      </c>
      <c r="Z753" s="251">
        <f t="shared" si="35"/>
        <v>19767</v>
      </c>
      <c r="AA753" s="226">
        <v>19009</v>
      </c>
    </row>
    <row r="754" spans="1:27" x14ac:dyDescent="0.25">
      <c r="A754" s="251">
        <v>18167</v>
      </c>
      <c r="B754" s="251" t="s">
        <v>1044</v>
      </c>
      <c r="C754" s="251" t="s">
        <v>1082</v>
      </c>
      <c r="D754" s="251">
        <v>-87.392201799999995</v>
      </c>
      <c r="E754" s="251">
        <v>39.433540000000001</v>
      </c>
      <c r="F754">
        <v>3.53</v>
      </c>
      <c r="G754">
        <f t="shared" si="34"/>
        <v>3.53</v>
      </c>
      <c r="H754">
        <v>12.9</v>
      </c>
      <c r="M754" s="277">
        <f>(M3834*10000)*TEA!$I$15*10^-6</f>
        <v>42.533381219399999</v>
      </c>
      <c r="N754" s="277">
        <f>(N3834*10000)*TEA!$J$15*10^-6</f>
        <v>42.533381219399999</v>
      </c>
      <c r="W754">
        <f t="shared" si="36"/>
        <v>1</v>
      </c>
      <c r="X754" s="251">
        <v>18167</v>
      </c>
      <c r="Y754" s="251">
        <v>20223</v>
      </c>
      <c r="Z754" s="251">
        <f t="shared" si="35"/>
        <v>20223</v>
      </c>
      <c r="AA754" s="226">
        <v>17956</v>
      </c>
    </row>
    <row r="755" spans="1:27" x14ac:dyDescent="0.25">
      <c r="A755" s="251">
        <v>18169</v>
      </c>
      <c r="B755" s="251" t="s">
        <v>1044</v>
      </c>
      <c r="C755" s="251" t="s">
        <v>1038</v>
      </c>
      <c r="D755" s="251">
        <v>-85.793582499999999</v>
      </c>
      <c r="E755" s="251">
        <v>40.842350000000003</v>
      </c>
      <c r="F755">
        <v>3.35</v>
      </c>
      <c r="G755">
        <f t="shared" si="34"/>
        <v>3.35</v>
      </c>
      <c r="H755">
        <v>11.89</v>
      </c>
      <c r="M755" s="277">
        <f>(M3835*10000)*TEA!$I$15*10^-6</f>
        <v>38.726058236850001</v>
      </c>
      <c r="N755" s="277">
        <f>(N3835*10000)*TEA!$J$15*10^-6</f>
        <v>38.726058236850001</v>
      </c>
      <c r="W755">
        <f t="shared" si="36"/>
        <v>1</v>
      </c>
      <c r="X755" s="251">
        <v>18169</v>
      </c>
      <c r="Y755" s="251">
        <v>35797</v>
      </c>
      <c r="Z755" s="251">
        <f t="shared" si="35"/>
        <v>35797</v>
      </c>
      <c r="AA755" s="226">
        <v>32027</v>
      </c>
    </row>
    <row r="756" spans="1:27" x14ac:dyDescent="0.25">
      <c r="A756" s="251">
        <v>18171</v>
      </c>
      <c r="B756" s="251" t="s">
        <v>1044</v>
      </c>
      <c r="C756" s="251" t="s">
        <v>941</v>
      </c>
      <c r="D756" s="251">
        <v>-87.357124200000001</v>
      </c>
      <c r="E756" s="251">
        <v>40.348799999999997</v>
      </c>
      <c r="F756">
        <v>4.09</v>
      </c>
      <c r="G756">
        <f t="shared" si="34"/>
        <v>4.09</v>
      </c>
      <c r="H756">
        <v>13.82</v>
      </c>
      <c r="M756" s="277">
        <f>(M3836*10000)*TEA!$I$15*10^-6</f>
        <v>40.215810762899999</v>
      </c>
      <c r="N756" s="277">
        <f>(N3836*10000)*TEA!$J$15*10^-6</f>
        <v>40.215810762899999</v>
      </c>
      <c r="W756">
        <f t="shared" si="36"/>
        <v>1</v>
      </c>
      <c r="X756" s="251">
        <v>18171</v>
      </c>
      <c r="Y756" s="251">
        <v>30496</v>
      </c>
      <c r="Z756" s="251">
        <f t="shared" si="35"/>
        <v>30496</v>
      </c>
      <c r="AA756" s="226">
        <v>31257</v>
      </c>
    </row>
    <row r="757" spans="1:27" x14ac:dyDescent="0.25">
      <c r="A757" s="251">
        <v>18173</v>
      </c>
      <c r="B757" s="251" t="s">
        <v>1044</v>
      </c>
      <c r="C757" s="251" t="s">
        <v>1083</v>
      </c>
      <c r="D757" s="251">
        <v>-87.278270199999994</v>
      </c>
      <c r="E757" s="251">
        <v>38.09348</v>
      </c>
      <c r="F757">
        <v>3.62</v>
      </c>
      <c r="G757">
        <f t="shared" si="34"/>
        <v>3.62</v>
      </c>
      <c r="H757">
        <v>12.52</v>
      </c>
      <c r="M757" s="277">
        <f>(M3837*10000)*TEA!$I$15*10^-6</f>
        <v>45.735032294100002</v>
      </c>
      <c r="N757" s="277">
        <f>(N3837*10000)*TEA!$J$15*10^-6</f>
        <v>45.735032294100002</v>
      </c>
      <c r="W757">
        <f t="shared" si="36"/>
        <v>1</v>
      </c>
      <c r="X757" s="251">
        <v>18173</v>
      </c>
      <c r="Y757" s="251">
        <v>16824</v>
      </c>
      <c r="Z757" s="251">
        <f t="shared" si="35"/>
        <v>16824</v>
      </c>
      <c r="AA757" s="226">
        <v>14630</v>
      </c>
    </row>
    <row r="758" spans="1:27" x14ac:dyDescent="0.25">
      <c r="A758" s="251">
        <v>18175</v>
      </c>
      <c r="B758" s="251" t="s">
        <v>1044</v>
      </c>
      <c r="C758" s="251" t="s">
        <v>585</v>
      </c>
      <c r="D758" s="251">
        <v>-86.100017399999999</v>
      </c>
      <c r="E758" s="251">
        <v>38.603580000000001</v>
      </c>
      <c r="F758">
        <v>3.49</v>
      </c>
      <c r="G758">
        <f t="shared" si="34"/>
        <v>3.49</v>
      </c>
      <c r="H758">
        <v>11.8</v>
      </c>
      <c r="M758" s="277">
        <f>(M3838*10000)*TEA!$I$15*10^-6</f>
        <v>44.128786868100001</v>
      </c>
      <c r="N758" s="277">
        <f>(N3838*10000)*TEA!$J$15*10^-6</f>
        <v>44.128786868100001</v>
      </c>
      <c r="W758">
        <f t="shared" si="36"/>
        <v>1</v>
      </c>
      <c r="X758" s="251">
        <v>18175</v>
      </c>
      <c r="Y758" s="251">
        <v>28496</v>
      </c>
      <c r="Z758" s="251">
        <f t="shared" si="35"/>
        <v>28496</v>
      </c>
      <c r="AA758" s="226">
        <v>18266</v>
      </c>
    </row>
    <row r="759" spans="1:27" x14ac:dyDescent="0.25">
      <c r="A759" s="251">
        <v>18177</v>
      </c>
      <c r="B759" s="251" t="s">
        <v>1044</v>
      </c>
      <c r="C759" s="251" t="s">
        <v>942</v>
      </c>
      <c r="D759" s="251">
        <v>-85.019868700000004</v>
      </c>
      <c r="E759" s="251">
        <v>39.867939999999997</v>
      </c>
      <c r="F759">
        <v>3.59</v>
      </c>
      <c r="G759">
        <f t="shared" si="34"/>
        <v>3.59</v>
      </c>
      <c r="H759">
        <v>12</v>
      </c>
      <c r="M759" s="277">
        <f>(M3839*10000)*TEA!$I$15*10^-6</f>
        <v>40.809838134149999</v>
      </c>
      <c r="N759" s="277">
        <f>(N3839*10000)*TEA!$J$15*10^-6</f>
        <v>40.809838134149999</v>
      </c>
      <c r="W759">
        <f t="shared" si="36"/>
        <v>1</v>
      </c>
      <c r="X759" s="251">
        <v>18177</v>
      </c>
      <c r="Y759" s="251">
        <v>23119</v>
      </c>
      <c r="Z759" s="251">
        <f t="shared" si="35"/>
        <v>23119</v>
      </c>
      <c r="AA759" s="226">
        <v>21141</v>
      </c>
    </row>
    <row r="760" spans="1:27" x14ac:dyDescent="0.25">
      <c r="A760" s="251">
        <v>18179</v>
      </c>
      <c r="B760" s="251" t="s">
        <v>1044</v>
      </c>
      <c r="C760" s="251" t="s">
        <v>1084</v>
      </c>
      <c r="D760" s="251">
        <v>-85.240274499999998</v>
      </c>
      <c r="E760" s="251">
        <v>40.728619999999999</v>
      </c>
      <c r="F760">
        <v>3.51</v>
      </c>
      <c r="G760">
        <f t="shared" si="34"/>
        <v>3.51</v>
      </c>
      <c r="H760">
        <v>13.08</v>
      </c>
      <c r="M760" s="277">
        <f>(M3840*10000)*TEA!$I$15*10^-6</f>
        <v>38.931864965100004</v>
      </c>
      <c r="N760" s="277">
        <f>(N3840*10000)*TEA!$J$15*10^-6</f>
        <v>38.931864965100004</v>
      </c>
      <c r="W760">
        <f t="shared" si="36"/>
        <v>1</v>
      </c>
      <c r="X760" s="251">
        <v>18179</v>
      </c>
      <c r="Y760" s="251">
        <v>47202</v>
      </c>
      <c r="Z760" s="251">
        <f t="shared" si="35"/>
        <v>47202</v>
      </c>
      <c r="AA760" s="226">
        <v>34514</v>
      </c>
    </row>
    <row r="761" spans="1:27" x14ac:dyDescent="0.25">
      <c r="A761" s="251">
        <v>18181</v>
      </c>
      <c r="B761" s="251" t="s">
        <v>1044</v>
      </c>
      <c r="C761" s="251" t="s">
        <v>659</v>
      </c>
      <c r="D761" s="251">
        <v>-86.861948999999996</v>
      </c>
      <c r="E761" s="251">
        <v>40.743830000000003</v>
      </c>
      <c r="F761">
        <v>3.8</v>
      </c>
      <c r="G761">
        <f t="shared" si="34"/>
        <v>3.8</v>
      </c>
      <c r="H761">
        <v>13.02</v>
      </c>
      <c r="M761" s="277">
        <f>(M3841*10000)*TEA!$I$15*10^-6</f>
        <v>39.224949807149997</v>
      </c>
      <c r="N761" s="277">
        <f>(N3841*10000)*TEA!$J$15*10^-6</f>
        <v>39.224949807149997</v>
      </c>
      <c r="W761">
        <f t="shared" si="36"/>
        <v>1</v>
      </c>
      <c r="X761" s="251">
        <v>18181</v>
      </c>
      <c r="Y761" s="251">
        <v>42669</v>
      </c>
      <c r="Z761" s="251">
        <f t="shared" si="35"/>
        <v>42669</v>
      </c>
      <c r="AA761" s="226">
        <v>57109</v>
      </c>
    </row>
    <row r="762" spans="1:27" x14ac:dyDescent="0.25">
      <c r="A762" s="251">
        <v>18183</v>
      </c>
      <c r="B762" s="251" t="s">
        <v>1044</v>
      </c>
      <c r="C762" s="251" t="s">
        <v>1085</v>
      </c>
      <c r="D762" s="251">
        <v>-85.517931300000001</v>
      </c>
      <c r="E762" s="251">
        <v>41.15052</v>
      </c>
      <c r="F762">
        <v>3.48</v>
      </c>
      <c r="G762">
        <f t="shared" si="34"/>
        <v>3.48</v>
      </c>
      <c r="H762">
        <v>12.41</v>
      </c>
      <c r="M762" s="277">
        <f>(M3842*10000)*TEA!$I$15*10^-6</f>
        <v>37.974919926150001</v>
      </c>
      <c r="N762" s="277">
        <f>(N3842*10000)*TEA!$J$15*10^-6</f>
        <v>37.974919926150001</v>
      </c>
      <c r="W762">
        <f t="shared" si="36"/>
        <v>1</v>
      </c>
      <c r="X762" s="251">
        <v>18183</v>
      </c>
      <c r="Y762" s="251">
        <v>30072</v>
      </c>
      <c r="Z762" s="251">
        <f t="shared" si="35"/>
        <v>30072</v>
      </c>
      <c r="AA762" s="226">
        <v>24327</v>
      </c>
    </row>
    <row r="763" spans="1:27" x14ac:dyDescent="0.25">
      <c r="A763" s="251">
        <v>19001</v>
      </c>
      <c r="B763" s="251" t="s">
        <v>1086</v>
      </c>
      <c r="C763" s="251" t="s">
        <v>1087</v>
      </c>
      <c r="D763" s="251">
        <v>-94.477874799999995</v>
      </c>
      <c r="E763" s="251">
        <v>41.333179999999999</v>
      </c>
      <c r="F763">
        <v>3.53</v>
      </c>
      <c r="G763">
        <f t="shared" si="34"/>
        <v>3.53</v>
      </c>
      <c r="H763">
        <v>11.7</v>
      </c>
      <c r="M763" s="277">
        <f>(M3843*10000)*TEA!$I$15*10^-6</f>
        <v>39.118191938999999</v>
      </c>
      <c r="N763" s="277">
        <f>(N3843*10000)*TEA!$J$15*10^-6</f>
        <v>39.118191938999999</v>
      </c>
      <c r="W763">
        <f t="shared" si="36"/>
        <v>1</v>
      </c>
      <c r="X763" s="251">
        <v>19001</v>
      </c>
      <c r="Y763" s="251">
        <v>41735</v>
      </c>
      <c r="Z763" s="251">
        <f t="shared" si="35"/>
        <v>41735</v>
      </c>
      <c r="AA763" s="226">
        <v>38301</v>
      </c>
    </row>
    <row r="764" spans="1:27" x14ac:dyDescent="0.25">
      <c r="A764" s="251">
        <v>19003</v>
      </c>
      <c r="B764" s="251" t="s">
        <v>1086</v>
      </c>
      <c r="C764" s="251" t="s">
        <v>720</v>
      </c>
      <c r="D764" s="251">
        <v>-94.709090000000003</v>
      </c>
      <c r="E764" s="251">
        <v>41.031660000000002</v>
      </c>
      <c r="F764">
        <v>3.43</v>
      </c>
      <c r="G764">
        <f t="shared" si="34"/>
        <v>3.43</v>
      </c>
      <c r="H764">
        <v>11.64</v>
      </c>
      <c r="M764" s="277">
        <f>(M3844*10000)*TEA!$I$15*10^-6</f>
        <v>39.821421086999997</v>
      </c>
      <c r="N764" s="277">
        <f>(N3844*10000)*TEA!$J$15*10^-6</f>
        <v>39.821421086999997</v>
      </c>
      <c r="W764">
        <f t="shared" si="36"/>
        <v>1</v>
      </c>
      <c r="X764" s="251">
        <v>19003</v>
      </c>
      <c r="Y764" s="251">
        <v>25697</v>
      </c>
      <c r="Z764" s="251">
        <f t="shared" si="35"/>
        <v>25697</v>
      </c>
      <c r="AA764" s="226">
        <v>25340</v>
      </c>
    </row>
    <row r="765" spans="1:27" x14ac:dyDescent="0.25">
      <c r="A765" s="251">
        <v>19005</v>
      </c>
      <c r="B765" s="251" t="s">
        <v>1086</v>
      </c>
      <c r="C765" s="251" t="s">
        <v>1088</v>
      </c>
      <c r="D765" s="251">
        <v>-91.370668300000006</v>
      </c>
      <c r="E765" s="251">
        <v>43.290430000000001</v>
      </c>
      <c r="F765">
        <v>3.53</v>
      </c>
      <c r="G765">
        <f t="shared" si="34"/>
        <v>3.53</v>
      </c>
      <c r="H765">
        <v>13.04</v>
      </c>
      <c r="M765" s="277">
        <f>(M3845*10000)*TEA!$I$15*10^-6</f>
        <v>34.076926278899997</v>
      </c>
      <c r="N765" s="277">
        <f>(N3845*10000)*TEA!$J$15*10^-6</f>
        <v>34.076926278899997</v>
      </c>
      <c r="W765">
        <f t="shared" si="36"/>
        <v>1</v>
      </c>
      <c r="X765" s="251">
        <v>19005</v>
      </c>
      <c r="Y765" s="251">
        <v>13452</v>
      </c>
      <c r="Z765" s="251">
        <f t="shared" si="35"/>
        <v>13452</v>
      </c>
      <c r="AA765" s="226">
        <v>31062</v>
      </c>
    </row>
    <row r="766" spans="1:27" x14ac:dyDescent="0.25">
      <c r="A766" s="251">
        <v>19007</v>
      </c>
      <c r="B766" s="251" t="s">
        <v>1086</v>
      </c>
      <c r="C766" s="251" t="s">
        <v>1089</v>
      </c>
      <c r="D766" s="251">
        <v>-92.866437000000005</v>
      </c>
      <c r="E766" s="251">
        <v>40.75479</v>
      </c>
      <c r="F766">
        <v>3.01</v>
      </c>
      <c r="G766">
        <f t="shared" si="34"/>
        <v>3.01</v>
      </c>
      <c r="H766">
        <v>10.31</v>
      </c>
      <c r="M766" s="277">
        <f>(M3846*10000)*TEA!$I$15*10^-6</f>
        <v>40.218976977300002</v>
      </c>
      <c r="N766" s="277">
        <f>(N3846*10000)*TEA!$J$15*10^-6</f>
        <v>40.218976977300002</v>
      </c>
      <c r="W766">
        <f t="shared" si="36"/>
        <v>1</v>
      </c>
      <c r="X766" s="251">
        <v>19007</v>
      </c>
      <c r="Y766" s="251">
        <v>12879</v>
      </c>
      <c r="Z766" s="251">
        <f t="shared" si="35"/>
        <v>12879</v>
      </c>
      <c r="AA766" s="226">
        <v>8732</v>
      </c>
    </row>
    <row r="767" spans="1:27" x14ac:dyDescent="0.25">
      <c r="A767" s="251">
        <v>19009</v>
      </c>
      <c r="B767" s="251" t="s">
        <v>1086</v>
      </c>
      <c r="C767" s="251" t="s">
        <v>1090</v>
      </c>
      <c r="D767" s="251">
        <v>-94.9168789</v>
      </c>
      <c r="E767" s="251">
        <v>41.684199999999997</v>
      </c>
      <c r="F767">
        <v>3.95</v>
      </c>
      <c r="G767">
        <f t="shared" si="34"/>
        <v>3.95</v>
      </c>
      <c r="H767">
        <v>14.22</v>
      </c>
      <c r="M767" s="277">
        <f>(M3847*10000)*TEA!$I$15*10^-6</f>
        <v>38.484681791399993</v>
      </c>
      <c r="N767" s="277">
        <f>(N3847*10000)*TEA!$J$15*10^-6</f>
        <v>38.484681791399993</v>
      </c>
      <c r="W767">
        <f t="shared" si="36"/>
        <v>1</v>
      </c>
      <c r="X767" s="251">
        <v>19009</v>
      </c>
      <c r="Y767" s="251">
        <v>40810</v>
      </c>
      <c r="Z767" s="251">
        <f t="shared" si="35"/>
        <v>40810</v>
      </c>
      <c r="AA767" s="226">
        <v>45690</v>
      </c>
    </row>
    <row r="768" spans="1:27" x14ac:dyDescent="0.25">
      <c r="A768" s="251">
        <v>19011</v>
      </c>
      <c r="B768" s="251" t="s">
        <v>1086</v>
      </c>
      <c r="C768" s="251" t="s">
        <v>608</v>
      </c>
      <c r="D768" s="251">
        <v>-92.052832699999996</v>
      </c>
      <c r="E768" s="251">
        <v>42.087060000000001</v>
      </c>
      <c r="F768">
        <v>3.77</v>
      </c>
      <c r="G768">
        <f t="shared" si="34"/>
        <v>3.77</v>
      </c>
      <c r="H768">
        <v>14.88</v>
      </c>
      <c r="M768" s="277">
        <f>(M3848*10000)*TEA!$I$15*10^-6</f>
        <v>37.064656642499997</v>
      </c>
      <c r="N768" s="277">
        <f>(N3848*10000)*TEA!$J$15*10^-6</f>
        <v>37.064656642499997</v>
      </c>
      <c r="W768">
        <f t="shared" si="36"/>
        <v>1</v>
      </c>
      <c r="X768" s="251">
        <v>19011</v>
      </c>
      <c r="Y768" s="251">
        <v>66815</v>
      </c>
      <c r="Z768" s="251">
        <f t="shared" si="35"/>
        <v>66815</v>
      </c>
      <c r="AA768" s="226">
        <v>73824</v>
      </c>
    </row>
    <row r="769" spans="1:27" x14ac:dyDescent="0.25">
      <c r="A769" s="251">
        <v>19013</v>
      </c>
      <c r="B769" s="251" t="s">
        <v>1086</v>
      </c>
      <c r="C769" s="251" t="s">
        <v>1091</v>
      </c>
      <c r="D769" s="251">
        <v>-92.304301300000006</v>
      </c>
      <c r="E769" s="251">
        <v>42.474060000000001</v>
      </c>
      <c r="F769">
        <v>3.86</v>
      </c>
      <c r="G769">
        <f t="shared" si="34"/>
        <v>3.86</v>
      </c>
      <c r="H769">
        <v>14.18</v>
      </c>
      <c r="M769" s="277">
        <f>(M3849*10000)*TEA!$I$15*10^-6</f>
        <v>36.055344071699999</v>
      </c>
      <c r="N769" s="277">
        <f>(N3849*10000)*TEA!$J$15*10^-6</f>
        <v>36.055344071699999</v>
      </c>
      <c r="W769">
        <f t="shared" si="36"/>
        <v>1</v>
      </c>
      <c r="X769" s="251">
        <v>19013</v>
      </c>
      <c r="Y769" s="251">
        <v>41907</v>
      </c>
      <c r="Z769" s="251">
        <f t="shared" si="35"/>
        <v>41907</v>
      </c>
      <c r="AA769" s="226">
        <v>62011</v>
      </c>
    </row>
    <row r="770" spans="1:27" x14ac:dyDescent="0.25">
      <c r="A770" s="251">
        <v>19015</v>
      </c>
      <c r="B770" s="251" t="s">
        <v>1086</v>
      </c>
      <c r="C770" s="251" t="s">
        <v>609</v>
      </c>
      <c r="D770" s="251">
        <v>-93.934286200000003</v>
      </c>
      <c r="E770" s="251">
        <v>42.035769999999999</v>
      </c>
      <c r="F770">
        <v>3.79</v>
      </c>
      <c r="G770">
        <f t="shared" si="34"/>
        <v>3.79</v>
      </c>
      <c r="H770">
        <v>13.79</v>
      </c>
      <c r="M770" s="277">
        <f>(M3850*10000)*TEA!$I$15*10^-6</f>
        <v>37.353136637249996</v>
      </c>
      <c r="N770" s="277">
        <f>(N3850*10000)*TEA!$J$15*10^-6</f>
        <v>37.353136637249996</v>
      </c>
      <c r="W770">
        <f t="shared" si="36"/>
        <v>1</v>
      </c>
      <c r="X770" s="251">
        <v>19015</v>
      </c>
      <c r="Y770" s="251">
        <v>43056</v>
      </c>
      <c r="Z770" s="251">
        <f t="shared" si="35"/>
        <v>43056</v>
      </c>
      <c r="AA770" s="226">
        <v>65017</v>
      </c>
    </row>
    <row r="771" spans="1:27" x14ac:dyDescent="0.25">
      <c r="A771" s="251">
        <v>19017</v>
      </c>
      <c r="B771" s="251" t="s">
        <v>1086</v>
      </c>
      <c r="C771" s="251" t="s">
        <v>1092</v>
      </c>
      <c r="D771" s="251">
        <v>-92.314960499999998</v>
      </c>
      <c r="E771" s="251">
        <v>42.777030000000003</v>
      </c>
      <c r="F771">
        <v>3.76</v>
      </c>
      <c r="G771">
        <f t="shared" si="34"/>
        <v>3.76</v>
      </c>
      <c r="H771">
        <v>14.39</v>
      </c>
      <c r="M771" s="277">
        <f>(M3851*10000)*TEA!$I$15*10^-6</f>
        <v>35.118086957549998</v>
      </c>
      <c r="N771" s="277">
        <f>(N3851*10000)*TEA!$J$15*10^-6</f>
        <v>35.118086957549998</v>
      </c>
      <c r="W771">
        <f t="shared" si="36"/>
        <v>1</v>
      </c>
      <c r="X771" s="251">
        <v>19017</v>
      </c>
      <c r="Y771" s="251">
        <v>32447</v>
      </c>
      <c r="Z771" s="251">
        <f t="shared" si="35"/>
        <v>32447</v>
      </c>
      <c r="AA771" s="226">
        <v>55908</v>
      </c>
    </row>
    <row r="772" spans="1:27" x14ac:dyDescent="0.25">
      <c r="A772" s="251">
        <v>19019</v>
      </c>
      <c r="B772" s="251" t="s">
        <v>1086</v>
      </c>
      <c r="C772" s="251" t="s">
        <v>1093</v>
      </c>
      <c r="D772" s="251">
        <v>-91.830571899999995</v>
      </c>
      <c r="E772" s="251">
        <v>42.473550000000003</v>
      </c>
      <c r="F772">
        <v>3.66</v>
      </c>
      <c r="G772">
        <f t="shared" ref="G772:G835" si="37">F772</f>
        <v>3.66</v>
      </c>
      <c r="H772">
        <v>14.73</v>
      </c>
      <c r="M772" s="277">
        <f>(M3852*10000)*TEA!$I$15*10^-6</f>
        <v>36.062346640500003</v>
      </c>
      <c r="N772" s="277">
        <f>(N3852*10000)*TEA!$J$15*10^-6</f>
        <v>36.062346640500003</v>
      </c>
      <c r="W772">
        <f t="shared" si="36"/>
        <v>1</v>
      </c>
      <c r="X772" s="251">
        <v>19019</v>
      </c>
      <c r="Y772" s="251">
        <v>37828</v>
      </c>
      <c r="Z772" s="251">
        <f t="shared" ref="Z772:Z835" si="38">Y772</f>
        <v>37828</v>
      </c>
      <c r="AA772" s="226">
        <v>77851</v>
      </c>
    </row>
    <row r="773" spans="1:27" x14ac:dyDescent="0.25">
      <c r="A773" s="251">
        <v>19021</v>
      </c>
      <c r="B773" s="251" t="s">
        <v>1086</v>
      </c>
      <c r="C773" s="251" t="s">
        <v>1094</v>
      </c>
      <c r="D773" s="251">
        <v>-95.158415899999994</v>
      </c>
      <c r="E773" s="251">
        <v>42.739789999999999</v>
      </c>
      <c r="F773">
        <v>3.73</v>
      </c>
      <c r="G773">
        <f t="shared" si="37"/>
        <v>3.73</v>
      </c>
      <c r="H773">
        <v>12.99</v>
      </c>
      <c r="M773" s="277">
        <f>(M3853*10000)*TEA!$I$15*10^-6</f>
        <v>36.193471160399994</v>
      </c>
      <c r="N773" s="277">
        <f>(N3853*10000)*TEA!$J$15*10^-6</f>
        <v>36.193471160399994</v>
      </c>
      <c r="W773">
        <f t="shared" si="36"/>
        <v>1</v>
      </c>
      <c r="X773" s="251">
        <v>19021</v>
      </c>
      <c r="Y773" s="251">
        <v>58011</v>
      </c>
      <c r="Z773" s="251">
        <f t="shared" si="38"/>
        <v>58011</v>
      </c>
      <c r="AA773" s="226">
        <v>69746</v>
      </c>
    </row>
    <row r="774" spans="1:27" x14ac:dyDescent="0.25">
      <c r="A774" s="251">
        <v>19023</v>
      </c>
      <c r="B774" s="251" t="s">
        <v>1086</v>
      </c>
      <c r="C774" s="251" t="s">
        <v>527</v>
      </c>
      <c r="D774" s="251">
        <v>-92.787651100000005</v>
      </c>
      <c r="E774" s="251">
        <v>42.736919999999998</v>
      </c>
      <c r="F774">
        <v>3.62</v>
      </c>
      <c r="G774">
        <f t="shared" si="37"/>
        <v>3.62</v>
      </c>
      <c r="H774">
        <v>13.93</v>
      </c>
      <c r="M774" s="277">
        <f>(M3854*10000)*TEA!$I$15*10^-6</f>
        <v>35.291700423000002</v>
      </c>
      <c r="N774" s="277">
        <f>(N3854*10000)*TEA!$J$15*10^-6</f>
        <v>35.291700423000002</v>
      </c>
      <c r="W774">
        <f t="shared" si="36"/>
        <v>1</v>
      </c>
      <c r="X774" s="251">
        <v>19023</v>
      </c>
      <c r="Y774" s="251">
        <v>51749</v>
      </c>
      <c r="Z774" s="251">
        <f t="shared" si="38"/>
        <v>51749</v>
      </c>
      <c r="AA774" s="226">
        <v>71167</v>
      </c>
    </row>
    <row r="775" spans="1:27" x14ac:dyDescent="0.25">
      <c r="A775" s="251">
        <v>19025</v>
      </c>
      <c r="B775" s="251" t="s">
        <v>1086</v>
      </c>
      <c r="C775" s="251" t="s">
        <v>528</v>
      </c>
      <c r="D775" s="251">
        <v>-94.647707600000004</v>
      </c>
      <c r="E775" s="251">
        <v>42.384059999999998</v>
      </c>
      <c r="F775">
        <v>3.68</v>
      </c>
      <c r="G775">
        <f t="shared" si="37"/>
        <v>3.68</v>
      </c>
      <c r="H775">
        <v>13.12</v>
      </c>
      <c r="M775" s="277">
        <f>(M3855*10000)*TEA!$I$15*10^-6</f>
        <v>36.799344438749998</v>
      </c>
      <c r="N775" s="277">
        <f>(N3855*10000)*TEA!$J$15*10^-6</f>
        <v>36.799344438749998</v>
      </c>
      <c r="W775">
        <f t="shared" si="36"/>
        <v>1</v>
      </c>
      <c r="X775" s="251">
        <v>19025</v>
      </c>
      <c r="Y775" s="251">
        <v>54250</v>
      </c>
      <c r="Z775" s="251">
        <f t="shared" si="38"/>
        <v>54250</v>
      </c>
      <c r="AA775" s="226">
        <v>70063</v>
      </c>
    </row>
    <row r="776" spans="1:27" x14ac:dyDescent="0.25">
      <c r="A776" s="251">
        <v>19027</v>
      </c>
      <c r="B776" s="251" t="s">
        <v>1086</v>
      </c>
      <c r="C776" s="251" t="s">
        <v>611</v>
      </c>
      <c r="D776" s="251">
        <v>-94.867558200000005</v>
      </c>
      <c r="E776" s="251">
        <v>42.036149999999999</v>
      </c>
      <c r="F776">
        <v>3.86</v>
      </c>
      <c r="G776">
        <f t="shared" si="37"/>
        <v>3.86</v>
      </c>
      <c r="H776">
        <v>14.3</v>
      </c>
      <c r="M776" s="277">
        <f>(M3856*10000)*TEA!$I$15*10^-6</f>
        <v>37.678798791449999</v>
      </c>
      <c r="N776" s="277">
        <f>(N3856*10000)*TEA!$J$15*10^-6</f>
        <v>37.678798791449999</v>
      </c>
      <c r="W776">
        <f t="shared" si="36"/>
        <v>1</v>
      </c>
      <c r="X776" s="251">
        <v>19027</v>
      </c>
      <c r="Y776" s="251">
        <v>47750</v>
      </c>
      <c r="Z776" s="251">
        <f t="shared" si="38"/>
        <v>47750</v>
      </c>
      <c r="AA776" s="226">
        <v>70688</v>
      </c>
    </row>
    <row r="777" spans="1:27" x14ac:dyDescent="0.25">
      <c r="A777" s="251">
        <v>19029</v>
      </c>
      <c r="B777" s="251" t="s">
        <v>1086</v>
      </c>
      <c r="C777" s="251" t="s">
        <v>994</v>
      </c>
      <c r="D777" s="251">
        <v>-94.938295800000006</v>
      </c>
      <c r="E777" s="251">
        <v>41.331380000000003</v>
      </c>
      <c r="F777">
        <v>3.61</v>
      </c>
      <c r="G777">
        <f t="shared" si="37"/>
        <v>3.61</v>
      </c>
      <c r="H777">
        <v>12.69</v>
      </c>
      <c r="M777" s="277">
        <f>(M3857*10000)*TEA!$I$15*10^-6</f>
        <v>39.249449994149998</v>
      </c>
      <c r="N777" s="277">
        <f>(N3857*10000)*TEA!$J$15*10^-6</f>
        <v>39.249449994149998</v>
      </c>
      <c r="W777">
        <f t="shared" si="36"/>
        <v>1</v>
      </c>
      <c r="X777" s="251">
        <v>19029</v>
      </c>
      <c r="Y777" s="251">
        <v>40923</v>
      </c>
      <c r="Z777" s="251">
        <f t="shared" si="38"/>
        <v>40923</v>
      </c>
      <c r="AA777" s="226">
        <v>42187</v>
      </c>
    </row>
    <row r="778" spans="1:27" x14ac:dyDescent="0.25">
      <c r="A778" s="251">
        <v>19031</v>
      </c>
      <c r="B778" s="251" t="s">
        <v>1086</v>
      </c>
      <c r="C778" s="251" t="s">
        <v>1095</v>
      </c>
      <c r="D778" s="251">
        <v>-91.114293200000006</v>
      </c>
      <c r="E778" s="251">
        <v>41.779040000000002</v>
      </c>
      <c r="F778">
        <v>3.91</v>
      </c>
      <c r="G778">
        <f t="shared" si="37"/>
        <v>3.91</v>
      </c>
      <c r="H778">
        <v>15.41</v>
      </c>
      <c r="M778" s="277">
        <f>(M3858*10000)*TEA!$I$15*10^-6</f>
        <v>37.686765212099999</v>
      </c>
      <c r="N778" s="277">
        <f>(N3858*10000)*TEA!$J$15*10^-6</f>
        <v>37.686765212099999</v>
      </c>
      <c r="W778">
        <f t="shared" si="36"/>
        <v>1</v>
      </c>
      <c r="X778" s="251">
        <v>19031</v>
      </c>
      <c r="Y778" s="251">
        <v>51156</v>
      </c>
      <c r="Z778" s="251">
        <f t="shared" si="38"/>
        <v>51156</v>
      </c>
      <c r="AA778" s="226">
        <v>65168</v>
      </c>
    </row>
    <row r="779" spans="1:27" x14ac:dyDescent="0.25">
      <c r="A779" s="251">
        <v>19033</v>
      </c>
      <c r="B779" s="251" t="s">
        <v>1086</v>
      </c>
      <c r="C779" s="251" t="s">
        <v>1096</v>
      </c>
      <c r="D779" s="251">
        <v>-93.261767199999994</v>
      </c>
      <c r="E779" s="251">
        <v>43.086779999999997</v>
      </c>
      <c r="F779">
        <v>3.66</v>
      </c>
      <c r="G779">
        <f t="shared" si="37"/>
        <v>3.66</v>
      </c>
      <c r="H779">
        <v>13.79</v>
      </c>
      <c r="M779" s="277">
        <f>(M3859*10000)*TEA!$I$15*10^-6</f>
        <v>34.537077482850002</v>
      </c>
      <c r="N779" s="277">
        <f>(N3859*10000)*TEA!$J$15*10^-6</f>
        <v>34.537077482850002</v>
      </c>
      <c r="W779">
        <f t="shared" si="36"/>
        <v>1</v>
      </c>
      <c r="X779" s="251">
        <v>19033</v>
      </c>
      <c r="Y779" s="251">
        <v>49008</v>
      </c>
      <c r="Z779" s="251">
        <f t="shared" si="38"/>
        <v>49008</v>
      </c>
      <c r="AA779" s="226">
        <v>66306</v>
      </c>
    </row>
    <row r="780" spans="1:27" x14ac:dyDescent="0.25">
      <c r="A780" s="251">
        <v>19035</v>
      </c>
      <c r="B780" s="251" t="s">
        <v>1086</v>
      </c>
      <c r="C780" s="251" t="s">
        <v>530</v>
      </c>
      <c r="D780" s="251">
        <v>-95.627119899999997</v>
      </c>
      <c r="E780" s="251">
        <v>42.736199999999997</v>
      </c>
      <c r="F780">
        <v>3.92</v>
      </c>
      <c r="G780">
        <f t="shared" si="37"/>
        <v>3.92</v>
      </c>
      <c r="H780">
        <v>13.73</v>
      </c>
      <c r="M780" s="277">
        <f>(M3860*10000)*TEA!$I$15*10^-6</f>
        <v>36.344389907699998</v>
      </c>
      <c r="N780" s="277">
        <f>(N3860*10000)*TEA!$J$15*10^-6</f>
        <v>36.344389907699998</v>
      </c>
      <c r="W780">
        <f t="shared" si="36"/>
        <v>1</v>
      </c>
      <c r="X780" s="251">
        <v>19035</v>
      </c>
      <c r="Y780" s="251">
        <v>53098</v>
      </c>
      <c r="Z780" s="251">
        <f t="shared" si="38"/>
        <v>53098</v>
      </c>
      <c r="AA780" s="226">
        <v>58940</v>
      </c>
    </row>
    <row r="781" spans="1:27" x14ac:dyDescent="0.25">
      <c r="A781" s="251">
        <v>19037</v>
      </c>
      <c r="B781" s="251" t="s">
        <v>1086</v>
      </c>
      <c r="C781" s="251" t="s">
        <v>1097</v>
      </c>
      <c r="D781" s="251">
        <v>-92.315688100000003</v>
      </c>
      <c r="E781" s="251">
        <v>43.065289999999997</v>
      </c>
      <c r="F781">
        <v>3.58</v>
      </c>
      <c r="G781">
        <f t="shared" si="37"/>
        <v>3.58</v>
      </c>
      <c r="H781">
        <v>13.92</v>
      </c>
      <c r="M781" s="277">
        <f>(M3861*10000)*TEA!$I$15*10^-6</f>
        <v>34.166872403999996</v>
      </c>
      <c r="N781" s="277">
        <f>(N3861*10000)*TEA!$J$15*10^-6</f>
        <v>34.166872403999996</v>
      </c>
      <c r="W781">
        <f t="shared" si="36"/>
        <v>1</v>
      </c>
      <c r="X781" s="251">
        <v>19037</v>
      </c>
      <c r="Y781" s="251">
        <v>37084</v>
      </c>
      <c r="Z781" s="251">
        <f t="shared" si="38"/>
        <v>37084</v>
      </c>
      <c r="AA781" s="226">
        <v>61107</v>
      </c>
    </row>
    <row r="782" spans="1:27" x14ac:dyDescent="0.25">
      <c r="A782" s="251">
        <v>19039</v>
      </c>
      <c r="B782" s="251" t="s">
        <v>1086</v>
      </c>
      <c r="C782" s="251" t="s">
        <v>533</v>
      </c>
      <c r="D782" s="251">
        <v>-93.790381400000001</v>
      </c>
      <c r="E782" s="251">
        <v>41.033810000000003</v>
      </c>
      <c r="F782">
        <v>2.93</v>
      </c>
      <c r="G782">
        <f t="shared" si="37"/>
        <v>2.93</v>
      </c>
      <c r="H782">
        <v>10.16</v>
      </c>
      <c r="M782" s="277">
        <f>(M3862*10000)*TEA!$I$15*10^-6</f>
        <v>39.646781945999997</v>
      </c>
      <c r="N782" s="277">
        <f>(N3862*10000)*TEA!$J$15*10^-6</f>
        <v>39.646781945999997</v>
      </c>
      <c r="W782">
        <f t="shared" si="36"/>
        <v>1</v>
      </c>
      <c r="X782" s="251">
        <v>19039</v>
      </c>
      <c r="Y782" s="251">
        <v>9372</v>
      </c>
      <c r="Z782" s="251">
        <f t="shared" si="38"/>
        <v>9372</v>
      </c>
      <c r="AA782" s="226">
        <v>8068</v>
      </c>
    </row>
    <row r="783" spans="1:27" x14ac:dyDescent="0.25">
      <c r="A783" s="251">
        <v>19041</v>
      </c>
      <c r="B783" s="251" t="s">
        <v>1086</v>
      </c>
      <c r="C783" s="251" t="s">
        <v>534</v>
      </c>
      <c r="D783" s="251">
        <v>-95.158912299999997</v>
      </c>
      <c r="E783" s="251">
        <v>43.09037</v>
      </c>
      <c r="F783">
        <v>3.85</v>
      </c>
      <c r="G783">
        <f t="shared" si="37"/>
        <v>3.85</v>
      </c>
      <c r="H783">
        <v>13.77</v>
      </c>
      <c r="M783" s="277">
        <f>(M3863*10000)*TEA!$I$15*10^-6</f>
        <v>35.424037732050003</v>
      </c>
      <c r="N783" s="277">
        <f>(N3863*10000)*TEA!$J$15*10^-6</f>
        <v>35.424037732050003</v>
      </c>
      <c r="W783">
        <f t="shared" si="36"/>
        <v>1</v>
      </c>
      <c r="X783" s="251">
        <v>19041</v>
      </c>
      <c r="Y783" s="251">
        <v>52658</v>
      </c>
      <c r="Z783" s="251">
        <f t="shared" si="38"/>
        <v>52658</v>
      </c>
      <c r="AA783" s="226">
        <v>58925</v>
      </c>
    </row>
    <row r="784" spans="1:27" x14ac:dyDescent="0.25">
      <c r="A784" s="251">
        <v>19043</v>
      </c>
      <c r="B784" s="251" t="s">
        <v>1086</v>
      </c>
      <c r="C784" s="251" t="s">
        <v>863</v>
      </c>
      <c r="D784" s="251">
        <v>-91.329961400000002</v>
      </c>
      <c r="E784" s="251">
        <v>42.846130000000002</v>
      </c>
      <c r="F784">
        <v>3.87</v>
      </c>
      <c r="G784">
        <f t="shared" si="37"/>
        <v>3.87</v>
      </c>
      <c r="H784">
        <v>14</v>
      </c>
      <c r="M784" s="277">
        <f>(M3864*10000)*TEA!$I$15*10^-6</f>
        <v>35.104401483300002</v>
      </c>
      <c r="N784" s="277">
        <f>(N3864*10000)*TEA!$J$15*10^-6</f>
        <v>35.104401483300002</v>
      </c>
      <c r="W784">
        <f t="shared" si="36"/>
        <v>1</v>
      </c>
      <c r="X784" s="251">
        <v>19043</v>
      </c>
      <c r="Y784" s="251">
        <v>25476</v>
      </c>
      <c r="Z784" s="251">
        <f t="shared" si="38"/>
        <v>25476</v>
      </c>
      <c r="AA784" s="226">
        <v>63325</v>
      </c>
    </row>
    <row r="785" spans="1:27" x14ac:dyDescent="0.25">
      <c r="A785" s="251">
        <v>19045</v>
      </c>
      <c r="B785" s="251" t="s">
        <v>1086</v>
      </c>
      <c r="C785" s="251" t="s">
        <v>997</v>
      </c>
      <c r="D785" s="251">
        <v>-90.5214304</v>
      </c>
      <c r="E785" s="251">
        <v>41.907130000000002</v>
      </c>
      <c r="F785">
        <v>3.89</v>
      </c>
      <c r="G785">
        <f t="shared" si="37"/>
        <v>3.89</v>
      </c>
      <c r="H785">
        <v>14.92</v>
      </c>
      <c r="M785" s="277">
        <f>(M3865*10000)*TEA!$I$15*10^-6</f>
        <v>37.192003872300006</v>
      </c>
      <c r="N785" s="277">
        <f>(N3865*10000)*TEA!$J$15*10^-6</f>
        <v>37.192003872300006</v>
      </c>
      <c r="W785">
        <f t="shared" si="36"/>
        <v>1</v>
      </c>
      <c r="X785" s="251">
        <v>19045</v>
      </c>
      <c r="Y785" s="251">
        <v>49229</v>
      </c>
      <c r="Z785" s="251">
        <f t="shared" si="38"/>
        <v>49229</v>
      </c>
      <c r="AA785" s="226">
        <v>80285</v>
      </c>
    </row>
    <row r="786" spans="1:27" x14ac:dyDescent="0.25">
      <c r="A786" s="251">
        <v>19047</v>
      </c>
      <c r="B786" s="251" t="s">
        <v>1086</v>
      </c>
      <c r="C786" s="251" t="s">
        <v>618</v>
      </c>
      <c r="D786" s="251">
        <v>-95.388877899999997</v>
      </c>
      <c r="E786" s="251">
        <v>42.032179999999997</v>
      </c>
      <c r="F786">
        <v>3.96</v>
      </c>
      <c r="G786">
        <f t="shared" si="37"/>
        <v>3.96</v>
      </c>
      <c r="H786">
        <v>15.12</v>
      </c>
      <c r="M786" s="277">
        <f>(M3866*10000)*TEA!$I$15*10^-6</f>
        <v>37.885522626000004</v>
      </c>
      <c r="N786" s="277">
        <f>(N3866*10000)*TEA!$J$15*10^-6</f>
        <v>37.885522626000004</v>
      </c>
      <c r="W786">
        <f t="shared" si="36"/>
        <v>1</v>
      </c>
      <c r="X786" s="251">
        <v>19047</v>
      </c>
      <c r="Y786" s="251">
        <v>57315</v>
      </c>
      <c r="Z786" s="251">
        <f t="shared" si="38"/>
        <v>57315</v>
      </c>
      <c r="AA786" s="226">
        <v>83898</v>
      </c>
    </row>
    <row r="787" spans="1:27" x14ac:dyDescent="0.25">
      <c r="A787" s="251">
        <v>19049</v>
      </c>
      <c r="B787" s="251" t="s">
        <v>1086</v>
      </c>
      <c r="C787" s="251" t="s">
        <v>544</v>
      </c>
      <c r="D787" s="251">
        <v>-94.047815600000007</v>
      </c>
      <c r="E787" s="251">
        <v>41.687809999999999</v>
      </c>
      <c r="F787">
        <v>3.64</v>
      </c>
      <c r="G787">
        <f t="shared" si="37"/>
        <v>3.64</v>
      </c>
      <c r="H787">
        <v>13.62</v>
      </c>
      <c r="M787" s="277">
        <f>(M3867*10000)*TEA!$I$15*10^-6</f>
        <v>38.193826084649992</v>
      </c>
      <c r="N787" s="277">
        <f>(N3867*10000)*TEA!$J$15*10^-6</f>
        <v>38.193826084649992</v>
      </c>
      <c r="W787">
        <f t="shared" si="36"/>
        <v>1</v>
      </c>
      <c r="X787" s="251">
        <v>19049</v>
      </c>
      <c r="Y787" s="251">
        <v>40744</v>
      </c>
      <c r="Z787" s="251">
        <f t="shared" si="38"/>
        <v>40744</v>
      </c>
      <c r="AA787" s="226">
        <v>54817</v>
      </c>
    </row>
    <row r="788" spans="1:27" x14ac:dyDescent="0.25">
      <c r="A788" s="251">
        <v>19051</v>
      </c>
      <c r="B788" s="251" t="s">
        <v>1086</v>
      </c>
      <c r="C788" s="251" t="s">
        <v>1098</v>
      </c>
      <c r="D788" s="251">
        <v>-92.402353199999993</v>
      </c>
      <c r="E788" s="251">
        <v>40.756979999999999</v>
      </c>
      <c r="F788">
        <v>2.4700000000000002</v>
      </c>
      <c r="G788">
        <f t="shared" si="37"/>
        <v>2.4700000000000002</v>
      </c>
      <c r="H788">
        <v>7.92</v>
      </c>
      <c r="M788" s="277">
        <f>(M3868*10000)*TEA!$I$15*10^-6</f>
        <v>40.213530578699995</v>
      </c>
      <c r="N788" s="277">
        <f>(N3868*10000)*TEA!$J$15*10^-6</f>
        <v>40.213530578699995</v>
      </c>
      <c r="W788">
        <f t="shared" si="36"/>
        <v>1</v>
      </c>
      <c r="X788" s="251">
        <v>19051</v>
      </c>
      <c r="Y788" s="251">
        <v>14673</v>
      </c>
      <c r="Z788" s="251">
        <f t="shared" si="38"/>
        <v>14673</v>
      </c>
      <c r="AA788" s="226">
        <v>12823</v>
      </c>
    </row>
    <row r="789" spans="1:27" x14ac:dyDescent="0.25">
      <c r="A789" s="251">
        <v>19053</v>
      </c>
      <c r="B789" s="251" t="s">
        <v>1086</v>
      </c>
      <c r="C789" s="251" t="s">
        <v>872</v>
      </c>
      <c r="D789" s="251">
        <v>-93.791758400000006</v>
      </c>
      <c r="E789" s="251">
        <v>40.751950000000001</v>
      </c>
      <c r="F789">
        <v>3.12</v>
      </c>
      <c r="G789">
        <f t="shared" si="37"/>
        <v>3.12</v>
      </c>
      <c r="H789">
        <v>11.34</v>
      </c>
      <c r="M789" s="277">
        <f>(M3869*10000)*TEA!$I$15*10^-6</f>
        <v>40.283867224800005</v>
      </c>
      <c r="N789" s="277">
        <f>(N3869*10000)*TEA!$J$15*10^-6</f>
        <v>40.283867224800005</v>
      </c>
      <c r="W789">
        <f t="shared" si="36"/>
        <v>1</v>
      </c>
      <c r="X789" s="251">
        <v>19053</v>
      </c>
      <c r="Y789" s="251">
        <v>16728</v>
      </c>
      <c r="Z789" s="251">
        <f t="shared" si="38"/>
        <v>16728</v>
      </c>
      <c r="AA789" s="226">
        <v>13400</v>
      </c>
    </row>
    <row r="790" spans="1:27" x14ac:dyDescent="0.25">
      <c r="A790" s="251">
        <v>19055</v>
      </c>
      <c r="B790" s="251" t="s">
        <v>1086</v>
      </c>
      <c r="C790" s="251" t="s">
        <v>1050</v>
      </c>
      <c r="D790" s="251">
        <v>-91.355660400000005</v>
      </c>
      <c r="E790" s="251">
        <v>42.474040000000002</v>
      </c>
      <c r="F790">
        <v>4.07</v>
      </c>
      <c r="G790">
        <f t="shared" si="37"/>
        <v>4.07</v>
      </c>
      <c r="H790">
        <v>15.12</v>
      </c>
      <c r="M790" s="277">
        <f>(M3870*10000)*TEA!$I$15*10^-6</f>
        <v>36.019617758549991</v>
      </c>
      <c r="N790" s="277">
        <f>(N3870*10000)*TEA!$J$15*10^-6</f>
        <v>36.019617758549991</v>
      </c>
      <c r="W790">
        <f t="shared" si="36"/>
        <v>1</v>
      </c>
      <c r="X790" s="251">
        <v>19055</v>
      </c>
      <c r="Y790" s="251">
        <v>22802</v>
      </c>
      <c r="Z790" s="251">
        <f t="shared" si="38"/>
        <v>22802</v>
      </c>
      <c r="AA790" s="226">
        <v>87354</v>
      </c>
    </row>
    <row r="791" spans="1:27" x14ac:dyDescent="0.25">
      <c r="A791" s="251">
        <v>19057</v>
      </c>
      <c r="B791" s="251" t="s">
        <v>1086</v>
      </c>
      <c r="C791" s="251" t="s">
        <v>1099</v>
      </c>
      <c r="D791" s="251">
        <v>-91.172928099999993</v>
      </c>
      <c r="E791" s="251">
        <v>40.934100000000001</v>
      </c>
      <c r="F791">
        <v>4.0199999999999996</v>
      </c>
      <c r="G791">
        <f t="shared" si="37"/>
        <v>4.0199999999999996</v>
      </c>
      <c r="H791">
        <v>14.15</v>
      </c>
      <c r="M791" s="277">
        <f>(M3871*10000)*TEA!$I$15*10^-6</f>
        <v>39.689790118650002</v>
      </c>
      <c r="N791" s="277">
        <f>(N3871*10000)*TEA!$J$15*10^-6</f>
        <v>39.689790118650002</v>
      </c>
      <c r="W791">
        <f t="shared" si="36"/>
        <v>1</v>
      </c>
      <c r="X791" s="251">
        <v>19057</v>
      </c>
      <c r="Y791" s="251">
        <v>24886</v>
      </c>
      <c r="Z791" s="251">
        <f t="shared" si="38"/>
        <v>24886</v>
      </c>
      <c r="AA791" s="226">
        <v>26792</v>
      </c>
    </row>
    <row r="792" spans="1:27" x14ac:dyDescent="0.25">
      <c r="A792" s="251">
        <v>19059</v>
      </c>
      <c r="B792" s="251" t="s">
        <v>1086</v>
      </c>
      <c r="C792" s="251" t="s">
        <v>1100</v>
      </c>
      <c r="D792" s="251">
        <v>-95.1553945</v>
      </c>
      <c r="E792" s="251">
        <v>43.384610000000002</v>
      </c>
      <c r="F792">
        <v>3.72</v>
      </c>
      <c r="G792">
        <f t="shared" si="37"/>
        <v>3.72</v>
      </c>
      <c r="H792">
        <v>13.64</v>
      </c>
      <c r="M792" s="277">
        <f>(M3872*10000)*TEA!$I$15*10^-6</f>
        <v>34.8014764566</v>
      </c>
      <c r="N792" s="277">
        <f>(N3872*10000)*TEA!$J$15*10^-6</f>
        <v>34.8014764566</v>
      </c>
      <c r="W792">
        <f t="shared" si="36"/>
        <v>1</v>
      </c>
      <c r="X792" s="251">
        <v>19059</v>
      </c>
      <c r="Y792" s="251">
        <v>31026</v>
      </c>
      <c r="Z792" s="251">
        <f t="shared" si="38"/>
        <v>31026</v>
      </c>
      <c r="AA792" s="226">
        <v>35014</v>
      </c>
    </row>
    <row r="793" spans="1:27" x14ac:dyDescent="0.25">
      <c r="A793" s="251">
        <v>19061</v>
      </c>
      <c r="B793" s="251" t="s">
        <v>1086</v>
      </c>
      <c r="C793" s="251" t="s">
        <v>1101</v>
      </c>
      <c r="D793" s="251">
        <v>-90.875182699999996</v>
      </c>
      <c r="E793" s="251">
        <v>42.469830000000002</v>
      </c>
      <c r="F793">
        <v>4.0599999999999996</v>
      </c>
      <c r="G793">
        <f t="shared" si="37"/>
        <v>4.0599999999999996</v>
      </c>
      <c r="H793">
        <v>14.35</v>
      </c>
      <c r="M793" s="277">
        <f>(M3873*10000)*TEA!$I$15*10^-6</f>
        <v>36.002402913149993</v>
      </c>
      <c r="N793" s="277">
        <f>(N3873*10000)*TEA!$J$15*10^-6</f>
        <v>36.002402913149993</v>
      </c>
      <c r="W793">
        <f t="shared" si="36"/>
        <v>1</v>
      </c>
      <c r="X793" s="251">
        <v>19061</v>
      </c>
      <c r="Y793" s="251">
        <v>14648</v>
      </c>
      <c r="Z793" s="251">
        <f t="shared" si="38"/>
        <v>14648</v>
      </c>
      <c r="AA793" s="226">
        <v>61641</v>
      </c>
    </row>
    <row r="794" spans="1:27" x14ac:dyDescent="0.25">
      <c r="A794" s="251">
        <v>19063</v>
      </c>
      <c r="B794" s="251" t="s">
        <v>1086</v>
      </c>
      <c r="C794" s="251" t="s">
        <v>1102</v>
      </c>
      <c r="D794" s="251">
        <v>-94.685574599999995</v>
      </c>
      <c r="E794" s="251">
        <v>43.384120000000003</v>
      </c>
      <c r="F794">
        <v>3.79</v>
      </c>
      <c r="G794">
        <f t="shared" si="37"/>
        <v>3.79</v>
      </c>
      <c r="H794">
        <v>14.11</v>
      </c>
      <c r="M794" s="277">
        <f>(M3874*10000)*TEA!$I$15*10^-6</f>
        <v>34.644046543649999</v>
      </c>
      <c r="N794" s="277">
        <f>(N3874*10000)*TEA!$J$15*10^-6</f>
        <v>34.644046543649999</v>
      </c>
      <c r="W794">
        <f t="shared" ref="W794:W857" si="39">IF(X794=A794,1,0)</f>
        <v>1</v>
      </c>
      <c r="X794" s="251">
        <v>19063</v>
      </c>
      <c r="Y794" s="251">
        <v>35726</v>
      </c>
      <c r="Z794" s="251">
        <f t="shared" si="38"/>
        <v>35726</v>
      </c>
      <c r="AA794" s="226">
        <v>44730</v>
      </c>
    </row>
    <row r="795" spans="1:27" x14ac:dyDescent="0.25">
      <c r="A795" s="251">
        <v>19065</v>
      </c>
      <c r="B795" s="251" t="s">
        <v>1086</v>
      </c>
      <c r="C795" s="251" t="s">
        <v>549</v>
      </c>
      <c r="D795" s="251">
        <v>-91.838831600000006</v>
      </c>
      <c r="E795" s="251">
        <v>42.865450000000003</v>
      </c>
      <c r="F795">
        <v>3.59</v>
      </c>
      <c r="G795">
        <f t="shared" si="37"/>
        <v>3.59</v>
      </c>
      <c r="H795">
        <v>14.33</v>
      </c>
      <c r="M795" s="277">
        <f>(M3875*10000)*TEA!$I$15*10^-6</f>
        <v>34.89783210945</v>
      </c>
      <c r="N795" s="277">
        <f>(N3875*10000)*TEA!$J$15*10^-6</f>
        <v>34.89783210945</v>
      </c>
      <c r="W795">
        <f t="shared" si="39"/>
        <v>1</v>
      </c>
      <c r="X795" s="251">
        <v>19065</v>
      </c>
      <c r="Y795" s="251">
        <v>46917</v>
      </c>
      <c r="Z795" s="251">
        <f t="shared" si="38"/>
        <v>46917</v>
      </c>
      <c r="AA795" s="226">
        <v>67345</v>
      </c>
    </row>
    <row r="796" spans="1:27" x14ac:dyDescent="0.25">
      <c r="A796" s="251">
        <v>19067</v>
      </c>
      <c r="B796" s="251" t="s">
        <v>1086</v>
      </c>
      <c r="C796" s="251" t="s">
        <v>882</v>
      </c>
      <c r="D796" s="251">
        <v>-92.789080600000005</v>
      </c>
      <c r="E796" s="251">
        <v>43.06606</v>
      </c>
      <c r="F796">
        <v>3.56</v>
      </c>
      <c r="G796">
        <f t="shared" si="37"/>
        <v>3.56</v>
      </c>
      <c r="H796">
        <v>14.06</v>
      </c>
      <c r="M796" s="277">
        <f>(M3876*10000)*TEA!$I$15*10^-6</f>
        <v>34.276780488599996</v>
      </c>
      <c r="N796" s="277">
        <f>(N3876*10000)*TEA!$J$15*10^-6</f>
        <v>34.276780488599996</v>
      </c>
      <c r="W796">
        <f t="shared" si="39"/>
        <v>1</v>
      </c>
      <c r="X796" s="251">
        <v>19067</v>
      </c>
      <c r="Y796" s="251">
        <v>45056</v>
      </c>
      <c r="Z796" s="251">
        <f t="shared" si="38"/>
        <v>45056</v>
      </c>
      <c r="AA796" s="226">
        <v>58276</v>
      </c>
    </row>
    <row r="797" spans="1:27" x14ac:dyDescent="0.25">
      <c r="A797" s="251">
        <v>19069</v>
      </c>
      <c r="B797" s="251" t="s">
        <v>1086</v>
      </c>
      <c r="C797" s="251" t="s">
        <v>550</v>
      </c>
      <c r="D797" s="251">
        <v>-93.261625800000004</v>
      </c>
      <c r="E797" s="251">
        <v>42.736919999999998</v>
      </c>
      <c r="F797">
        <v>3.68</v>
      </c>
      <c r="G797">
        <f t="shared" si="37"/>
        <v>3.68</v>
      </c>
      <c r="H797">
        <v>14.13</v>
      </c>
      <c r="M797" s="277">
        <f>(M3877*10000)*TEA!$I$15*10^-6</f>
        <v>35.425071817199999</v>
      </c>
      <c r="N797" s="277">
        <f>(N3877*10000)*TEA!$J$15*10^-6</f>
        <v>35.425071817199999</v>
      </c>
      <c r="W797">
        <f t="shared" si="39"/>
        <v>1</v>
      </c>
      <c r="X797" s="251">
        <v>19069</v>
      </c>
      <c r="Y797" s="251">
        <v>47780</v>
      </c>
      <c r="Z797" s="251">
        <f t="shared" si="38"/>
        <v>47780</v>
      </c>
      <c r="AA797" s="226">
        <v>79006</v>
      </c>
    </row>
    <row r="798" spans="1:27" x14ac:dyDescent="0.25">
      <c r="A798" s="251">
        <v>19071</v>
      </c>
      <c r="B798" s="251" t="s">
        <v>1086</v>
      </c>
      <c r="C798" s="251" t="s">
        <v>742</v>
      </c>
      <c r="D798" s="251">
        <v>-95.608867700000005</v>
      </c>
      <c r="E798" s="251">
        <v>40.759430000000002</v>
      </c>
      <c r="F798">
        <v>3.75</v>
      </c>
      <c r="G798">
        <f t="shared" si="37"/>
        <v>3.75</v>
      </c>
      <c r="H798">
        <v>13.15</v>
      </c>
      <c r="M798" s="277">
        <f>(M3878*10000)*TEA!$I$15*10^-6</f>
        <v>40.550123800349994</v>
      </c>
      <c r="N798" s="277">
        <f>(N3878*10000)*TEA!$J$15*10^-6</f>
        <v>40.550123800349994</v>
      </c>
      <c r="W798">
        <f t="shared" si="39"/>
        <v>1</v>
      </c>
      <c r="X798" s="251">
        <v>19071</v>
      </c>
      <c r="Y798" s="251">
        <v>47393</v>
      </c>
      <c r="Z798" s="251">
        <f t="shared" si="38"/>
        <v>47393</v>
      </c>
      <c r="AA798" s="226">
        <v>45447</v>
      </c>
    </row>
    <row r="799" spans="1:27" x14ac:dyDescent="0.25">
      <c r="A799" s="251">
        <v>19073</v>
      </c>
      <c r="B799" s="251" t="s">
        <v>1086</v>
      </c>
      <c r="C799" s="251" t="s">
        <v>552</v>
      </c>
      <c r="D799" s="251">
        <v>-94.400524099999998</v>
      </c>
      <c r="E799" s="251">
        <v>42.037909999999997</v>
      </c>
      <c r="F799">
        <v>3.71</v>
      </c>
      <c r="G799">
        <f t="shared" si="37"/>
        <v>3.71</v>
      </c>
      <c r="H799">
        <v>13.03</v>
      </c>
      <c r="M799" s="277">
        <f>(M3879*10000)*TEA!$I$15*10^-6</f>
        <v>37.502574276600001</v>
      </c>
      <c r="N799" s="277">
        <f>(N3879*10000)*TEA!$J$15*10^-6</f>
        <v>37.502574276600001</v>
      </c>
      <c r="W799">
        <f t="shared" si="39"/>
        <v>1</v>
      </c>
      <c r="X799" s="251">
        <v>19073</v>
      </c>
      <c r="Y799" s="251">
        <v>57310</v>
      </c>
      <c r="Z799" s="251">
        <f t="shared" si="38"/>
        <v>57310</v>
      </c>
      <c r="AA799" s="226">
        <v>66018</v>
      </c>
    </row>
    <row r="800" spans="1:27" x14ac:dyDescent="0.25">
      <c r="A800" s="251">
        <v>19075</v>
      </c>
      <c r="B800" s="251" t="s">
        <v>1086</v>
      </c>
      <c r="C800" s="251" t="s">
        <v>1006</v>
      </c>
      <c r="D800" s="251">
        <v>-92.785618200000002</v>
      </c>
      <c r="E800" s="251">
        <v>42.408990000000003</v>
      </c>
      <c r="F800">
        <v>4.2300000000000004</v>
      </c>
      <c r="G800">
        <f t="shared" si="37"/>
        <v>4.2300000000000004</v>
      </c>
      <c r="H800">
        <v>15.35</v>
      </c>
      <c r="M800" s="277">
        <f>(M3880*10000)*TEA!$I$15*10^-6</f>
        <v>36.234702509400002</v>
      </c>
      <c r="N800" s="277">
        <f>(N3880*10000)*TEA!$J$15*10^-6</f>
        <v>36.234702509400002</v>
      </c>
      <c r="W800">
        <f t="shared" si="39"/>
        <v>1</v>
      </c>
      <c r="X800" s="251">
        <v>19075</v>
      </c>
      <c r="Y800" s="251">
        <v>52640</v>
      </c>
      <c r="Z800" s="251">
        <f t="shared" si="38"/>
        <v>52640</v>
      </c>
      <c r="AA800" s="226">
        <v>63424</v>
      </c>
    </row>
    <row r="801" spans="1:27" x14ac:dyDescent="0.25">
      <c r="A801" s="251">
        <v>19077</v>
      </c>
      <c r="B801" s="251" t="s">
        <v>1086</v>
      </c>
      <c r="C801" s="251" t="s">
        <v>1103</v>
      </c>
      <c r="D801" s="251">
        <v>-94.510001399999993</v>
      </c>
      <c r="E801" s="251">
        <v>41.685690000000001</v>
      </c>
      <c r="F801">
        <v>3.7</v>
      </c>
      <c r="G801">
        <f t="shared" si="37"/>
        <v>3.7</v>
      </c>
      <c r="H801">
        <v>13.66</v>
      </c>
      <c r="M801" s="277">
        <f>(M3881*10000)*TEA!$I$15*10^-6</f>
        <v>38.3383872729</v>
      </c>
      <c r="N801" s="277">
        <f>(N3881*10000)*TEA!$J$15*10^-6</f>
        <v>38.3383872729</v>
      </c>
      <c r="W801">
        <f t="shared" si="39"/>
        <v>1</v>
      </c>
      <c r="X801" s="251">
        <v>19077</v>
      </c>
      <c r="Y801" s="251">
        <v>40942</v>
      </c>
      <c r="Z801" s="251">
        <f t="shared" si="38"/>
        <v>40942</v>
      </c>
      <c r="AA801" s="226">
        <v>45616</v>
      </c>
    </row>
    <row r="802" spans="1:27" x14ac:dyDescent="0.25">
      <c r="A802" s="251">
        <v>19079</v>
      </c>
      <c r="B802" s="251" t="s">
        <v>1086</v>
      </c>
      <c r="C802" s="251" t="s">
        <v>808</v>
      </c>
      <c r="D802" s="251">
        <v>-93.707568899999998</v>
      </c>
      <c r="E802" s="251">
        <v>42.384779999999999</v>
      </c>
      <c r="F802">
        <v>3.79</v>
      </c>
      <c r="G802">
        <f t="shared" si="37"/>
        <v>3.79</v>
      </c>
      <c r="H802">
        <v>13.64</v>
      </c>
      <c r="M802" s="277">
        <f>(M3882*10000)*TEA!$I$15*10^-6</f>
        <v>36.446984136899999</v>
      </c>
      <c r="N802" s="277">
        <f>(N3882*10000)*TEA!$J$15*10^-6</f>
        <v>36.446984136899999</v>
      </c>
      <c r="W802">
        <f t="shared" si="39"/>
        <v>1</v>
      </c>
      <c r="X802" s="251">
        <v>19079</v>
      </c>
      <c r="Y802" s="251">
        <v>44510</v>
      </c>
      <c r="Z802" s="251">
        <f t="shared" si="38"/>
        <v>44510</v>
      </c>
      <c r="AA802" s="226">
        <v>69576</v>
      </c>
    </row>
    <row r="803" spans="1:27" x14ac:dyDescent="0.25">
      <c r="A803" s="251">
        <v>19081</v>
      </c>
      <c r="B803" s="251" t="s">
        <v>1086</v>
      </c>
      <c r="C803" s="251" t="s">
        <v>892</v>
      </c>
      <c r="D803" s="251">
        <v>-93.733804899999996</v>
      </c>
      <c r="E803" s="251">
        <v>43.087519999999998</v>
      </c>
      <c r="F803">
        <v>3.78</v>
      </c>
      <c r="G803">
        <f t="shared" si="37"/>
        <v>3.78</v>
      </c>
      <c r="H803">
        <v>13.99</v>
      </c>
      <c r="M803" s="277">
        <f>(M3883*10000)*TEA!$I$15*10^-6</f>
        <v>34.812044925750001</v>
      </c>
      <c r="N803" s="277">
        <f>(N3883*10000)*TEA!$J$15*10^-6</f>
        <v>34.812044925750001</v>
      </c>
      <c r="W803">
        <f t="shared" si="39"/>
        <v>1</v>
      </c>
      <c r="X803" s="251">
        <v>19081</v>
      </c>
      <c r="Y803" s="251">
        <v>47827</v>
      </c>
      <c r="Z803" s="251">
        <f t="shared" si="38"/>
        <v>47827</v>
      </c>
      <c r="AA803" s="226">
        <v>78748</v>
      </c>
    </row>
    <row r="804" spans="1:27" x14ac:dyDescent="0.25">
      <c r="A804" s="251">
        <v>19083</v>
      </c>
      <c r="B804" s="251" t="s">
        <v>1086</v>
      </c>
      <c r="C804" s="251" t="s">
        <v>1007</v>
      </c>
      <c r="D804" s="251">
        <v>-93.239437699999996</v>
      </c>
      <c r="E804" s="251">
        <v>42.387149999999998</v>
      </c>
      <c r="F804">
        <v>3.92</v>
      </c>
      <c r="G804">
        <f t="shared" si="37"/>
        <v>3.92</v>
      </c>
      <c r="H804">
        <v>14.71</v>
      </c>
      <c r="M804" s="277">
        <f>(M3884*10000)*TEA!$I$15*10^-6</f>
        <v>36.31397136615</v>
      </c>
      <c r="N804" s="277">
        <f>(N3884*10000)*TEA!$J$15*10^-6</f>
        <v>36.31397136615</v>
      </c>
      <c r="W804">
        <f t="shared" si="39"/>
        <v>1</v>
      </c>
      <c r="X804" s="251">
        <v>19083</v>
      </c>
      <c r="Y804" s="251">
        <v>39664</v>
      </c>
      <c r="Z804" s="251">
        <f t="shared" si="38"/>
        <v>39664</v>
      </c>
      <c r="AA804" s="226">
        <v>77970</v>
      </c>
    </row>
    <row r="805" spans="1:27" x14ac:dyDescent="0.25">
      <c r="A805" s="251">
        <v>19085</v>
      </c>
      <c r="B805" s="251" t="s">
        <v>1086</v>
      </c>
      <c r="C805" s="251" t="s">
        <v>1055</v>
      </c>
      <c r="D805" s="251">
        <v>-95.815220999999994</v>
      </c>
      <c r="E805" s="251">
        <v>41.682479999999998</v>
      </c>
      <c r="F805">
        <v>3.57</v>
      </c>
      <c r="G805">
        <f t="shared" si="37"/>
        <v>3.57</v>
      </c>
      <c r="H805">
        <v>13.34</v>
      </c>
      <c r="M805" s="277">
        <f>(M3885*10000)*TEA!$I$15*10^-6</f>
        <v>38.810669456250004</v>
      </c>
      <c r="N805" s="277">
        <f>(N3885*10000)*TEA!$J$15*10^-6</f>
        <v>38.810669456250004</v>
      </c>
      <c r="W805">
        <f t="shared" si="39"/>
        <v>1</v>
      </c>
      <c r="X805" s="251">
        <v>19085</v>
      </c>
      <c r="Y805" s="251">
        <v>54941</v>
      </c>
      <c r="Z805" s="251">
        <f t="shared" si="38"/>
        <v>54941</v>
      </c>
      <c r="AA805" s="226">
        <v>70131</v>
      </c>
    </row>
    <row r="806" spans="1:27" x14ac:dyDescent="0.25">
      <c r="A806" s="251">
        <v>19087</v>
      </c>
      <c r="B806" s="251" t="s">
        <v>1086</v>
      </c>
      <c r="C806" s="251" t="s">
        <v>554</v>
      </c>
      <c r="D806" s="251">
        <v>-91.528731699999994</v>
      </c>
      <c r="E806" s="251">
        <v>40.997779999999999</v>
      </c>
      <c r="F806">
        <v>3.86</v>
      </c>
      <c r="G806">
        <f t="shared" si="37"/>
        <v>3.86</v>
      </c>
      <c r="H806">
        <v>13.25</v>
      </c>
      <c r="M806" s="277">
        <f>(M3886*10000)*TEA!$I$15*10^-6</f>
        <v>39.539545486199998</v>
      </c>
      <c r="N806" s="277">
        <f>(N3886*10000)*TEA!$J$15*10^-6</f>
        <v>39.539545486199998</v>
      </c>
      <c r="W806">
        <f t="shared" si="39"/>
        <v>1</v>
      </c>
      <c r="X806" s="251">
        <v>19087</v>
      </c>
      <c r="Y806" s="251">
        <v>34047</v>
      </c>
      <c r="Z806" s="251">
        <f t="shared" si="38"/>
        <v>34047</v>
      </c>
      <c r="AA806" s="226">
        <v>37088</v>
      </c>
    </row>
    <row r="807" spans="1:27" x14ac:dyDescent="0.25">
      <c r="A807" s="251">
        <v>19089</v>
      </c>
      <c r="B807" s="251" t="s">
        <v>1086</v>
      </c>
      <c r="C807" s="251" t="s">
        <v>629</v>
      </c>
      <c r="D807" s="251">
        <v>-92.316031499999994</v>
      </c>
      <c r="E807" s="251">
        <v>43.362870000000001</v>
      </c>
      <c r="F807">
        <v>3.47</v>
      </c>
      <c r="G807">
        <f t="shared" si="37"/>
        <v>3.47</v>
      </c>
      <c r="H807">
        <v>13.85</v>
      </c>
      <c r="M807" s="277">
        <f>(M3887*10000)*TEA!$I$15*10^-6</f>
        <v>33.2122385268</v>
      </c>
      <c r="N807" s="277">
        <f>(N3887*10000)*TEA!$J$15*10^-6</f>
        <v>33.2122385268</v>
      </c>
      <c r="W807">
        <f t="shared" si="39"/>
        <v>1</v>
      </c>
      <c r="X807" s="251">
        <v>19089</v>
      </c>
      <c r="Y807" s="251">
        <v>41726</v>
      </c>
      <c r="Z807" s="251">
        <f t="shared" si="38"/>
        <v>41726</v>
      </c>
      <c r="AA807" s="226">
        <v>55391</v>
      </c>
    </row>
    <row r="808" spans="1:27" x14ac:dyDescent="0.25">
      <c r="A808" s="251">
        <v>19091</v>
      </c>
      <c r="B808" s="251" t="s">
        <v>1086</v>
      </c>
      <c r="C808" s="251" t="s">
        <v>674</v>
      </c>
      <c r="D808" s="251">
        <v>-94.205722800000004</v>
      </c>
      <c r="E808" s="251">
        <v>42.779890000000002</v>
      </c>
      <c r="F808">
        <v>3.72</v>
      </c>
      <c r="G808">
        <f t="shared" si="37"/>
        <v>3.72</v>
      </c>
      <c r="H808">
        <v>13.89</v>
      </c>
      <c r="M808" s="277">
        <f>(M3888*10000)*TEA!$I$15*10^-6</f>
        <v>35.71302069315</v>
      </c>
      <c r="N808" s="277">
        <f>(N3888*10000)*TEA!$J$15*10^-6</f>
        <v>35.71302069315</v>
      </c>
      <c r="W808">
        <f t="shared" si="39"/>
        <v>1</v>
      </c>
      <c r="X808" s="251">
        <v>19091</v>
      </c>
      <c r="Y808" s="251">
        <v>40889</v>
      </c>
      <c r="Z808" s="251">
        <f t="shared" si="38"/>
        <v>40889</v>
      </c>
      <c r="AA808" s="226">
        <v>45947</v>
      </c>
    </row>
    <row r="809" spans="1:27" x14ac:dyDescent="0.25">
      <c r="A809" s="251">
        <v>19093</v>
      </c>
      <c r="B809" s="251" t="s">
        <v>1086</v>
      </c>
      <c r="C809" s="251" t="s">
        <v>1104</v>
      </c>
      <c r="D809" s="251">
        <v>-95.520453000000003</v>
      </c>
      <c r="E809" s="251">
        <v>42.384520000000002</v>
      </c>
      <c r="F809">
        <v>4.0999999999999996</v>
      </c>
      <c r="G809">
        <f t="shared" si="37"/>
        <v>4.0999999999999996</v>
      </c>
      <c r="H809">
        <v>14.32</v>
      </c>
      <c r="M809" s="277">
        <f>(M3889*10000)*TEA!$I$15*10^-6</f>
        <v>37.126141199099997</v>
      </c>
      <c r="N809" s="277">
        <f>(N3889*10000)*TEA!$J$15*10^-6</f>
        <v>37.126141199099997</v>
      </c>
      <c r="W809">
        <f t="shared" si="39"/>
        <v>1</v>
      </c>
      <c r="X809" s="251">
        <v>19093</v>
      </c>
      <c r="Y809" s="251">
        <v>39497</v>
      </c>
      <c r="Z809" s="251">
        <f t="shared" si="38"/>
        <v>39497</v>
      </c>
      <c r="AA809" s="226">
        <v>50192</v>
      </c>
    </row>
    <row r="810" spans="1:27" x14ac:dyDescent="0.25">
      <c r="A810" s="251">
        <v>19095</v>
      </c>
      <c r="B810" s="251" t="s">
        <v>1086</v>
      </c>
      <c r="C810" s="251" t="s">
        <v>1105</v>
      </c>
      <c r="D810" s="251">
        <v>-92.051415599999999</v>
      </c>
      <c r="E810" s="251">
        <v>41.695689999999999</v>
      </c>
      <c r="F810">
        <v>3.76</v>
      </c>
      <c r="G810">
        <f t="shared" si="37"/>
        <v>3.76</v>
      </c>
      <c r="H810">
        <v>14.03</v>
      </c>
      <c r="M810" s="277">
        <f>(M3890*10000)*TEA!$I$15*10^-6</f>
        <v>37.983505930650004</v>
      </c>
      <c r="N810" s="277">
        <f>(N3890*10000)*TEA!$J$15*10^-6</f>
        <v>37.983505930650004</v>
      </c>
      <c r="W810">
        <f t="shared" si="39"/>
        <v>1</v>
      </c>
      <c r="X810" s="251">
        <v>19095</v>
      </c>
      <c r="Y810" s="251">
        <v>41614</v>
      </c>
      <c r="Z810" s="251">
        <f t="shared" si="38"/>
        <v>41614</v>
      </c>
      <c r="AA810" s="226">
        <v>51484</v>
      </c>
    </row>
    <row r="811" spans="1:27" x14ac:dyDescent="0.25">
      <c r="A811" s="251">
        <v>19097</v>
      </c>
      <c r="B811" s="251" t="s">
        <v>1086</v>
      </c>
      <c r="C811" s="251" t="s">
        <v>556</v>
      </c>
      <c r="D811" s="251">
        <v>-90.559217599999997</v>
      </c>
      <c r="E811" s="251">
        <v>42.17539</v>
      </c>
      <c r="F811">
        <v>3.67</v>
      </c>
      <c r="G811">
        <f t="shared" si="37"/>
        <v>3.67</v>
      </c>
      <c r="H811">
        <v>14.28</v>
      </c>
      <c r="M811" s="277">
        <f>(M3891*10000)*TEA!$I$15*10^-6</f>
        <v>36.583707643650001</v>
      </c>
      <c r="N811" s="277">
        <f>(N3891*10000)*TEA!$J$15*10^-6</f>
        <v>36.583707643650001</v>
      </c>
      <c r="W811">
        <f t="shared" si="39"/>
        <v>1</v>
      </c>
      <c r="X811" s="251">
        <v>19097</v>
      </c>
      <c r="Y811" s="251">
        <v>19594</v>
      </c>
      <c r="Z811" s="251">
        <f t="shared" si="38"/>
        <v>19594</v>
      </c>
      <c r="AA811" s="226">
        <v>44592</v>
      </c>
    </row>
    <row r="812" spans="1:27" x14ac:dyDescent="0.25">
      <c r="A812" s="251">
        <v>19099</v>
      </c>
      <c r="B812" s="251" t="s">
        <v>1086</v>
      </c>
      <c r="C812" s="251" t="s">
        <v>898</v>
      </c>
      <c r="D812" s="251">
        <v>-93.051147</v>
      </c>
      <c r="E812" s="251">
        <v>41.689360000000001</v>
      </c>
      <c r="F812">
        <v>3.96</v>
      </c>
      <c r="G812">
        <f t="shared" si="37"/>
        <v>3.96</v>
      </c>
      <c r="H812">
        <v>14.68</v>
      </c>
      <c r="M812" s="277">
        <f>(M3892*10000)*TEA!$I$15*10^-6</f>
        <v>38.018253083849999</v>
      </c>
      <c r="N812" s="277">
        <f>(N3892*10000)*TEA!$J$15*10^-6</f>
        <v>38.018253083849999</v>
      </c>
      <c r="W812">
        <f t="shared" si="39"/>
        <v>1</v>
      </c>
      <c r="X812" s="251">
        <v>19099</v>
      </c>
      <c r="Y812" s="251">
        <v>53834</v>
      </c>
      <c r="Z812" s="251">
        <f t="shared" si="38"/>
        <v>53834</v>
      </c>
      <c r="AA812" s="226">
        <v>63127</v>
      </c>
    </row>
    <row r="813" spans="1:27" x14ac:dyDescent="0.25">
      <c r="A813" s="251">
        <v>19101</v>
      </c>
      <c r="B813" s="251" t="s">
        <v>1086</v>
      </c>
      <c r="C813" s="251" t="s">
        <v>557</v>
      </c>
      <c r="D813" s="251">
        <v>-91.934520899999995</v>
      </c>
      <c r="E813" s="251">
        <v>41.037089999999999</v>
      </c>
      <c r="F813">
        <v>3.17</v>
      </c>
      <c r="G813">
        <f t="shared" si="37"/>
        <v>3.17</v>
      </c>
      <c r="H813">
        <v>11.78</v>
      </c>
      <c r="M813" s="277">
        <f>(M3893*10000)*TEA!$I$15*10^-6</f>
        <v>39.5179360992</v>
      </c>
      <c r="N813" s="277">
        <f>(N3893*10000)*TEA!$J$15*10^-6</f>
        <v>39.5179360992</v>
      </c>
      <c r="W813">
        <f t="shared" si="39"/>
        <v>1</v>
      </c>
      <c r="X813" s="251">
        <v>19101</v>
      </c>
      <c r="Y813" s="251">
        <v>25507</v>
      </c>
      <c r="Z813" s="251">
        <f t="shared" si="38"/>
        <v>25507</v>
      </c>
      <c r="AA813" s="226">
        <v>28268</v>
      </c>
    </row>
    <row r="814" spans="1:27" x14ac:dyDescent="0.25">
      <c r="A814" s="251">
        <v>19103</v>
      </c>
      <c r="B814" s="251" t="s">
        <v>1086</v>
      </c>
      <c r="C814" s="251" t="s">
        <v>632</v>
      </c>
      <c r="D814" s="251">
        <v>-91.574762000000007</v>
      </c>
      <c r="E814" s="251">
        <v>41.679630000000003</v>
      </c>
      <c r="F814">
        <v>3.66</v>
      </c>
      <c r="G814">
        <f t="shared" si="37"/>
        <v>3.66</v>
      </c>
      <c r="H814">
        <v>14.68</v>
      </c>
      <c r="M814" s="277">
        <f>(M3894*10000)*TEA!$I$15*10^-6</f>
        <v>37.958605072200001</v>
      </c>
      <c r="N814" s="277">
        <f>(N3894*10000)*TEA!$J$15*10^-6</f>
        <v>37.958605072200001</v>
      </c>
      <c r="W814">
        <f t="shared" si="39"/>
        <v>1</v>
      </c>
      <c r="X814" s="251">
        <v>19103</v>
      </c>
      <c r="Y814" s="251">
        <v>43580</v>
      </c>
      <c r="Z814" s="251">
        <f t="shared" si="38"/>
        <v>43580</v>
      </c>
      <c r="AA814" s="226">
        <v>47809</v>
      </c>
    </row>
    <row r="815" spans="1:27" x14ac:dyDescent="0.25">
      <c r="A815" s="251">
        <v>19105</v>
      </c>
      <c r="B815" s="251" t="s">
        <v>1086</v>
      </c>
      <c r="C815" s="251" t="s">
        <v>901</v>
      </c>
      <c r="D815" s="251">
        <v>-91.113875800000002</v>
      </c>
      <c r="E815" s="251">
        <v>42.127330000000001</v>
      </c>
      <c r="F815">
        <v>3.72</v>
      </c>
      <c r="G815">
        <f t="shared" si="37"/>
        <v>3.72</v>
      </c>
      <c r="H815">
        <v>14.87</v>
      </c>
      <c r="M815" s="277">
        <f>(M3895*10000)*TEA!$I$15*10^-6</f>
        <v>36.849075035399999</v>
      </c>
      <c r="N815" s="277">
        <f>(N3895*10000)*TEA!$J$15*10^-6</f>
        <v>36.849075035399999</v>
      </c>
      <c r="W815">
        <f t="shared" si="39"/>
        <v>1</v>
      </c>
      <c r="X815" s="251">
        <v>19105</v>
      </c>
      <c r="Y815" s="251">
        <v>33092</v>
      </c>
      <c r="Z815" s="251">
        <f t="shared" si="38"/>
        <v>33092</v>
      </c>
      <c r="AA815" s="226">
        <v>65204</v>
      </c>
    </row>
    <row r="816" spans="1:27" x14ac:dyDescent="0.25">
      <c r="A816" s="251">
        <v>19107</v>
      </c>
      <c r="B816" s="251" t="s">
        <v>1086</v>
      </c>
      <c r="C816" s="251" t="s">
        <v>1106</v>
      </c>
      <c r="D816" s="251">
        <v>-92.166718799999998</v>
      </c>
      <c r="E816" s="251">
        <v>41.345759999999999</v>
      </c>
      <c r="F816">
        <v>3.51</v>
      </c>
      <c r="G816">
        <f t="shared" si="37"/>
        <v>3.51</v>
      </c>
      <c r="H816">
        <v>12.68</v>
      </c>
      <c r="M816" s="277">
        <f>(M3896*10000)*TEA!$I$15*10^-6</f>
        <v>38.807276938199998</v>
      </c>
      <c r="N816" s="277">
        <f>(N3896*10000)*TEA!$J$15*10^-6</f>
        <v>38.807276938199998</v>
      </c>
      <c r="W816">
        <f t="shared" si="39"/>
        <v>1</v>
      </c>
      <c r="X816" s="251">
        <v>19107</v>
      </c>
      <c r="Y816" s="251">
        <v>38524</v>
      </c>
      <c r="Z816" s="251">
        <f t="shared" si="38"/>
        <v>38524</v>
      </c>
      <c r="AA816" s="226">
        <v>43678</v>
      </c>
    </row>
    <row r="817" spans="1:27" x14ac:dyDescent="0.25">
      <c r="A817" s="251">
        <v>19109</v>
      </c>
      <c r="B817" s="251" t="s">
        <v>1086</v>
      </c>
      <c r="C817" s="251" t="s">
        <v>1107</v>
      </c>
      <c r="D817" s="251">
        <v>-94.209564299999997</v>
      </c>
      <c r="E817" s="251">
        <v>43.21266</v>
      </c>
      <c r="F817">
        <v>3.88</v>
      </c>
      <c r="G817">
        <f t="shared" si="37"/>
        <v>3.88</v>
      </c>
      <c r="H817">
        <v>13.95</v>
      </c>
      <c r="M817" s="277">
        <f>(M3897*10000)*TEA!$I$15*10^-6</f>
        <v>34.79491772414999</v>
      </c>
      <c r="N817" s="277">
        <f>(N3897*10000)*TEA!$J$15*10^-6</f>
        <v>34.79491772414999</v>
      </c>
      <c r="W817">
        <f t="shared" si="39"/>
        <v>1</v>
      </c>
      <c r="X817" s="251">
        <v>19109</v>
      </c>
      <c r="Y817" s="251">
        <v>89799</v>
      </c>
      <c r="Z817" s="251">
        <f t="shared" si="38"/>
        <v>89799</v>
      </c>
      <c r="AA817" s="226">
        <v>124437</v>
      </c>
    </row>
    <row r="818" spans="1:27" x14ac:dyDescent="0.25">
      <c r="A818" s="251">
        <v>19111</v>
      </c>
      <c r="B818" s="251" t="s">
        <v>1086</v>
      </c>
      <c r="C818" s="251" t="s">
        <v>561</v>
      </c>
      <c r="D818" s="251">
        <v>-91.463915400000005</v>
      </c>
      <c r="E818" s="251">
        <v>40.659480000000002</v>
      </c>
      <c r="F818">
        <v>3.4</v>
      </c>
      <c r="G818">
        <f t="shared" si="37"/>
        <v>3.4</v>
      </c>
      <c r="H818">
        <v>12.07</v>
      </c>
      <c r="M818" s="277">
        <f>(M3898*10000)*TEA!$I$15*10^-6</f>
        <v>40.361665551299993</v>
      </c>
      <c r="N818" s="277">
        <f>(N3898*10000)*TEA!$J$15*10^-6</f>
        <v>40.361665551299993</v>
      </c>
      <c r="W818">
        <f t="shared" si="39"/>
        <v>1</v>
      </c>
      <c r="X818" s="251">
        <v>19111</v>
      </c>
      <c r="Y818" s="251">
        <v>25887</v>
      </c>
      <c r="Z818" s="251">
        <f t="shared" si="38"/>
        <v>25887</v>
      </c>
      <c r="AA818" s="226">
        <v>28313</v>
      </c>
    </row>
    <row r="819" spans="1:27" x14ac:dyDescent="0.25">
      <c r="A819" s="251">
        <v>19113</v>
      </c>
      <c r="B819" s="251" t="s">
        <v>1086</v>
      </c>
      <c r="C819" s="251" t="s">
        <v>1108</v>
      </c>
      <c r="D819" s="251">
        <v>-91.587303199999994</v>
      </c>
      <c r="E819" s="251">
        <v>42.08661</v>
      </c>
      <c r="F819">
        <v>3.78</v>
      </c>
      <c r="G819">
        <f t="shared" si="37"/>
        <v>3.78</v>
      </c>
      <c r="H819">
        <v>15.16</v>
      </c>
      <c r="M819" s="277">
        <f>(M3899*10000)*TEA!$I$15*10^-6</f>
        <v>36.9860187357</v>
      </c>
      <c r="N819" s="277">
        <f>(N3899*10000)*TEA!$J$15*10^-6</f>
        <v>36.9860187357</v>
      </c>
      <c r="W819">
        <f t="shared" si="39"/>
        <v>1</v>
      </c>
      <c r="X819" s="251">
        <v>19113</v>
      </c>
      <c r="Y819" s="251">
        <v>43045</v>
      </c>
      <c r="Z819" s="251">
        <f t="shared" si="38"/>
        <v>43045</v>
      </c>
      <c r="AA819" s="226">
        <v>58348</v>
      </c>
    </row>
    <row r="820" spans="1:27" x14ac:dyDescent="0.25">
      <c r="A820" s="251">
        <v>19115</v>
      </c>
      <c r="B820" s="251" t="s">
        <v>1086</v>
      </c>
      <c r="C820" s="251" t="s">
        <v>1109</v>
      </c>
      <c r="D820" s="251">
        <v>-91.248410199999995</v>
      </c>
      <c r="E820" s="251">
        <v>41.230530000000002</v>
      </c>
      <c r="F820">
        <v>3.9</v>
      </c>
      <c r="G820">
        <f t="shared" si="37"/>
        <v>3.9</v>
      </c>
      <c r="H820">
        <v>14.78</v>
      </c>
      <c r="M820" s="277">
        <f>(M3900*10000)*TEA!$I$15*10^-6</f>
        <v>38.990539696950002</v>
      </c>
      <c r="N820" s="277">
        <f>(N3900*10000)*TEA!$J$15*10^-6</f>
        <v>38.990539696950002</v>
      </c>
      <c r="W820">
        <f t="shared" si="39"/>
        <v>1</v>
      </c>
      <c r="X820" s="251">
        <v>19115</v>
      </c>
      <c r="Y820" s="251">
        <v>26879</v>
      </c>
      <c r="Z820" s="251">
        <f t="shared" si="38"/>
        <v>26879</v>
      </c>
      <c r="AA820" s="226">
        <v>32298</v>
      </c>
    </row>
    <row r="821" spans="1:27" x14ac:dyDescent="0.25">
      <c r="A821" s="251">
        <v>19117</v>
      </c>
      <c r="B821" s="251" t="s">
        <v>1086</v>
      </c>
      <c r="C821" s="251" t="s">
        <v>1110</v>
      </c>
      <c r="D821" s="251">
        <v>-93.3339833</v>
      </c>
      <c r="E821" s="251">
        <v>41.033099999999997</v>
      </c>
      <c r="F821">
        <v>2.92</v>
      </c>
      <c r="G821">
        <f t="shared" si="37"/>
        <v>2.92</v>
      </c>
      <c r="H821">
        <v>9.6300000000000008</v>
      </c>
      <c r="M821" s="277">
        <f>(M3901*10000)*TEA!$I$15*10^-6</f>
        <v>39.589660789199996</v>
      </c>
      <c r="N821" s="277">
        <f>(N3901*10000)*TEA!$J$15*10^-6</f>
        <v>39.589660789199996</v>
      </c>
      <c r="W821">
        <f t="shared" si="39"/>
        <v>1</v>
      </c>
      <c r="X821" s="251">
        <v>19117</v>
      </c>
      <c r="Y821" s="251">
        <v>10943</v>
      </c>
      <c r="Z821" s="251">
        <f t="shared" si="38"/>
        <v>10943</v>
      </c>
      <c r="AA821" s="226">
        <v>9535</v>
      </c>
    </row>
    <row r="822" spans="1:27" x14ac:dyDescent="0.25">
      <c r="A822" s="251">
        <v>19119</v>
      </c>
      <c r="B822" s="251" t="s">
        <v>1086</v>
      </c>
      <c r="C822" s="251" t="s">
        <v>1111</v>
      </c>
      <c r="D822" s="251">
        <v>-96.206919999999997</v>
      </c>
      <c r="E822" s="251">
        <v>43.380890000000001</v>
      </c>
      <c r="F822">
        <v>4.09</v>
      </c>
      <c r="G822">
        <f t="shared" si="37"/>
        <v>4.09</v>
      </c>
      <c r="H822">
        <v>14.85</v>
      </c>
      <c r="M822" s="277">
        <f>(M3902*10000)*TEA!$I$15*10^-6</f>
        <v>34.949510185499996</v>
      </c>
      <c r="N822" s="277">
        <f>(N3902*10000)*TEA!$J$15*10^-6</f>
        <v>34.949510185499996</v>
      </c>
      <c r="W822">
        <f t="shared" si="39"/>
        <v>1</v>
      </c>
      <c r="X822" s="251">
        <v>19119</v>
      </c>
      <c r="Y822" s="251">
        <v>49807</v>
      </c>
      <c r="Z822" s="251">
        <f t="shared" si="38"/>
        <v>49807</v>
      </c>
      <c r="AA822" s="226">
        <v>68313</v>
      </c>
    </row>
    <row r="823" spans="1:27" x14ac:dyDescent="0.25">
      <c r="A823" s="251">
        <v>19121</v>
      </c>
      <c r="B823" s="251" t="s">
        <v>1086</v>
      </c>
      <c r="C823" s="251" t="s">
        <v>565</v>
      </c>
      <c r="D823" s="251">
        <v>-94.025113200000007</v>
      </c>
      <c r="E823" s="251">
        <v>41.334690000000002</v>
      </c>
      <c r="F823">
        <v>3.47</v>
      </c>
      <c r="G823">
        <f t="shared" si="37"/>
        <v>3.47</v>
      </c>
      <c r="H823">
        <v>11.58</v>
      </c>
      <c r="M823" s="277">
        <f>(M3903*10000)*TEA!$I$15*10^-6</f>
        <v>39.004181316450001</v>
      </c>
      <c r="N823" s="277">
        <f>(N3903*10000)*TEA!$J$15*10^-6</f>
        <v>39.004181316450001</v>
      </c>
      <c r="W823">
        <f t="shared" si="39"/>
        <v>1</v>
      </c>
      <c r="X823" s="251">
        <v>19121</v>
      </c>
      <c r="Y823" s="251">
        <v>27143</v>
      </c>
      <c r="Z823" s="251">
        <f t="shared" si="38"/>
        <v>27143</v>
      </c>
      <c r="AA823" s="226">
        <v>25437</v>
      </c>
    </row>
    <row r="824" spans="1:27" x14ac:dyDescent="0.25">
      <c r="A824" s="251">
        <v>19123</v>
      </c>
      <c r="B824" s="251" t="s">
        <v>1086</v>
      </c>
      <c r="C824" s="251" t="s">
        <v>1112</v>
      </c>
      <c r="D824" s="251">
        <v>-92.631377400000005</v>
      </c>
      <c r="E824" s="251">
        <v>41.342480000000002</v>
      </c>
      <c r="F824">
        <v>3.51</v>
      </c>
      <c r="G824">
        <f t="shared" si="37"/>
        <v>3.51</v>
      </c>
      <c r="H824">
        <v>12.13</v>
      </c>
      <c r="M824" s="277">
        <f>(M3904*10000)*TEA!$I$15*10^-6</f>
        <v>38.843353925099997</v>
      </c>
      <c r="N824" s="277">
        <f>(N3904*10000)*TEA!$J$15*10^-6</f>
        <v>38.843353925099997</v>
      </c>
      <c r="W824">
        <f t="shared" si="39"/>
        <v>1</v>
      </c>
      <c r="X824" s="251">
        <v>19123</v>
      </c>
      <c r="Y824" s="251">
        <v>38590</v>
      </c>
      <c r="Z824" s="251">
        <f t="shared" si="38"/>
        <v>38590</v>
      </c>
      <c r="AA824" s="226">
        <v>49431</v>
      </c>
    </row>
    <row r="825" spans="1:27" x14ac:dyDescent="0.25">
      <c r="A825" s="251">
        <v>19125</v>
      </c>
      <c r="B825" s="251" t="s">
        <v>1086</v>
      </c>
      <c r="C825" s="251" t="s">
        <v>567</v>
      </c>
      <c r="D825" s="251">
        <v>-93.096375699999996</v>
      </c>
      <c r="E825" s="251">
        <v>41.338230000000003</v>
      </c>
      <c r="F825">
        <v>3.55</v>
      </c>
      <c r="G825">
        <f t="shared" si="37"/>
        <v>3.55</v>
      </c>
      <c r="H825">
        <v>11.99</v>
      </c>
      <c r="M825" s="277">
        <f>(M3905*10000)*TEA!$I$15*10^-6</f>
        <v>38.867599656000003</v>
      </c>
      <c r="N825" s="277">
        <f>(N3905*10000)*TEA!$J$15*10^-6</f>
        <v>38.867599656000003</v>
      </c>
      <c r="W825">
        <f t="shared" si="39"/>
        <v>1</v>
      </c>
      <c r="X825" s="251">
        <v>19125</v>
      </c>
      <c r="Y825" s="251">
        <v>30535</v>
      </c>
      <c r="Z825" s="251">
        <f t="shared" si="38"/>
        <v>30535</v>
      </c>
      <c r="AA825" s="226">
        <v>29211</v>
      </c>
    </row>
    <row r="826" spans="1:27" x14ac:dyDescent="0.25">
      <c r="A826" s="251">
        <v>19127</v>
      </c>
      <c r="B826" s="251" t="s">
        <v>1086</v>
      </c>
      <c r="C826" s="251" t="s">
        <v>568</v>
      </c>
      <c r="D826" s="251">
        <v>-92.996776199999999</v>
      </c>
      <c r="E826" s="251">
        <v>42.041499999999999</v>
      </c>
      <c r="F826">
        <v>4.04</v>
      </c>
      <c r="G826">
        <f t="shared" si="37"/>
        <v>4.04</v>
      </c>
      <c r="H826">
        <v>15.02</v>
      </c>
      <c r="M826" s="277">
        <f>(M3906*10000)*TEA!$I$15*10^-6</f>
        <v>37.170599994900002</v>
      </c>
      <c r="N826" s="277">
        <f>(N3906*10000)*TEA!$J$15*10^-6</f>
        <v>37.170599994900002</v>
      </c>
      <c r="W826">
        <f t="shared" si="39"/>
        <v>1</v>
      </c>
      <c r="X826" s="251">
        <v>19127</v>
      </c>
      <c r="Y826" s="251">
        <v>49598</v>
      </c>
      <c r="Z826" s="251">
        <f t="shared" si="38"/>
        <v>49598</v>
      </c>
      <c r="AA826" s="226">
        <v>57234</v>
      </c>
    </row>
    <row r="827" spans="1:27" x14ac:dyDescent="0.25">
      <c r="A827" s="251">
        <v>19129</v>
      </c>
      <c r="B827" s="251" t="s">
        <v>1086</v>
      </c>
      <c r="C827" s="251" t="s">
        <v>1113</v>
      </c>
      <c r="D827" s="251">
        <v>-95.616871000000003</v>
      </c>
      <c r="E827" s="251">
        <v>41.034999999999997</v>
      </c>
      <c r="F827">
        <v>3.64</v>
      </c>
      <c r="G827">
        <f t="shared" si="37"/>
        <v>3.64</v>
      </c>
      <c r="H827">
        <v>12.89</v>
      </c>
      <c r="M827" s="277">
        <f>(M3907*10000)*TEA!$I$15*10^-6</f>
        <v>40.057443869400004</v>
      </c>
      <c r="N827" s="277">
        <f>(N3907*10000)*TEA!$J$15*10^-6</f>
        <v>40.057443869400004</v>
      </c>
      <c r="W827">
        <f t="shared" si="39"/>
        <v>1</v>
      </c>
      <c r="X827" s="251">
        <v>19129</v>
      </c>
      <c r="Y827" s="251">
        <v>36147</v>
      </c>
      <c r="Z827" s="251">
        <f t="shared" si="38"/>
        <v>36147</v>
      </c>
      <c r="AA827" s="226">
        <v>35202</v>
      </c>
    </row>
    <row r="828" spans="1:27" x14ac:dyDescent="0.25">
      <c r="A828" s="251">
        <v>19131</v>
      </c>
      <c r="B828" s="251" t="s">
        <v>1086</v>
      </c>
      <c r="C828" s="251" t="s">
        <v>909</v>
      </c>
      <c r="D828" s="251">
        <v>-92.789080600000005</v>
      </c>
      <c r="E828" s="251">
        <v>43.367469999999997</v>
      </c>
      <c r="F828">
        <v>3.62</v>
      </c>
      <c r="G828">
        <f t="shared" si="37"/>
        <v>3.62</v>
      </c>
      <c r="H828">
        <v>14.63</v>
      </c>
      <c r="M828" s="277">
        <f>(M3908*10000)*TEA!$I$15*10^-6</f>
        <v>33.472914807149998</v>
      </c>
      <c r="N828" s="277">
        <f>(N3908*10000)*TEA!$J$15*10^-6</f>
        <v>33.472914807149998</v>
      </c>
      <c r="W828">
        <f t="shared" si="39"/>
        <v>1</v>
      </c>
      <c r="X828" s="251">
        <v>19131</v>
      </c>
      <c r="Y828" s="251">
        <v>38162</v>
      </c>
      <c r="Z828" s="251">
        <f t="shared" si="38"/>
        <v>38162</v>
      </c>
      <c r="AA828" s="226">
        <v>59235</v>
      </c>
    </row>
    <row r="829" spans="1:27" x14ac:dyDescent="0.25">
      <c r="A829" s="251">
        <v>19133</v>
      </c>
      <c r="B829" s="251" t="s">
        <v>1086</v>
      </c>
      <c r="C829" s="251" t="s">
        <v>1114</v>
      </c>
      <c r="D829" s="251">
        <v>-95.961235200000004</v>
      </c>
      <c r="E829" s="251">
        <v>42.046680000000002</v>
      </c>
      <c r="F829">
        <v>3.62</v>
      </c>
      <c r="G829">
        <f t="shared" si="37"/>
        <v>3.62</v>
      </c>
      <c r="H829">
        <v>13.92</v>
      </c>
      <c r="M829" s="277">
        <f>(M3909*10000)*TEA!$I$15*10^-6</f>
        <v>38.057397308100001</v>
      </c>
      <c r="N829" s="277">
        <f>(N3909*10000)*TEA!$J$15*10^-6</f>
        <v>38.057397308100001</v>
      </c>
      <c r="W829">
        <f t="shared" si="39"/>
        <v>1</v>
      </c>
      <c r="X829" s="251">
        <v>19133</v>
      </c>
      <c r="Y829" s="251">
        <v>46104</v>
      </c>
      <c r="Z829" s="251">
        <f t="shared" si="38"/>
        <v>46104</v>
      </c>
      <c r="AA829" s="226">
        <v>60829</v>
      </c>
    </row>
    <row r="830" spans="1:27" x14ac:dyDescent="0.25">
      <c r="A830" s="251">
        <v>19135</v>
      </c>
      <c r="B830" s="251" t="s">
        <v>1086</v>
      </c>
      <c r="C830" s="251" t="s">
        <v>570</v>
      </c>
      <c r="D830" s="251">
        <v>-92.869294100000005</v>
      </c>
      <c r="E830" s="251">
        <v>41.034970000000001</v>
      </c>
      <c r="F830">
        <v>3.21</v>
      </c>
      <c r="G830">
        <f t="shared" si="37"/>
        <v>3.21</v>
      </c>
      <c r="H830">
        <v>11.03</v>
      </c>
      <c r="M830" s="277">
        <f>(M3910*10000)*TEA!$I$15*10^-6</f>
        <v>39.576225237749995</v>
      </c>
      <c r="N830" s="277">
        <f>(N3910*10000)*TEA!$J$15*10^-6</f>
        <v>39.576225237749995</v>
      </c>
      <c r="W830">
        <f t="shared" si="39"/>
        <v>1</v>
      </c>
      <c r="X830" s="251">
        <v>19135</v>
      </c>
      <c r="Y830" s="251">
        <v>10772</v>
      </c>
      <c r="Z830" s="251">
        <f t="shared" si="38"/>
        <v>10772</v>
      </c>
      <c r="AA830" s="226">
        <v>12031</v>
      </c>
    </row>
    <row r="831" spans="1:27" x14ac:dyDescent="0.25">
      <c r="A831" s="251">
        <v>19137</v>
      </c>
      <c r="B831" s="251" t="s">
        <v>1086</v>
      </c>
      <c r="C831" s="251" t="s">
        <v>571</v>
      </c>
      <c r="D831" s="251">
        <v>-95.158488000000006</v>
      </c>
      <c r="E831" s="251">
        <v>41.028770000000002</v>
      </c>
      <c r="F831">
        <v>3.69</v>
      </c>
      <c r="G831">
        <f t="shared" si="37"/>
        <v>3.69</v>
      </c>
      <c r="H831">
        <v>13.09</v>
      </c>
      <c r="M831" s="277">
        <f>(M3911*10000)*TEA!$I$15*10^-6</f>
        <v>39.929512205249992</v>
      </c>
      <c r="N831" s="277">
        <f>(N3911*10000)*TEA!$J$15*10^-6</f>
        <v>39.929512205249992</v>
      </c>
      <c r="W831">
        <f t="shared" si="39"/>
        <v>1</v>
      </c>
      <c r="X831" s="251">
        <v>19137</v>
      </c>
      <c r="Y831" s="251">
        <v>36926</v>
      </c>
      <c r="Z831" s="251">
        <f t="shared" si="38"/>
        <v>36926</v>
      </c>
      <c r="AA831" s="226">
        <v>37538</v>
      </c>
    </row>
    <row r="832" spans="1:27" x14ac:dyDescent="0.25">
      <c r="A832" s="251">
        <v>19139</v>
      </c>
      <c r="B832" s="251" t="s">
        <v>1086</v>
      </c>
      <c r="C832" s="251" t="s">
        <v>1115</v>
      </c>
      <c r="D832" s="251">
        <v>-91.094268900000003</v>
      </c>
      <c r="E832" s="251">
        <v>41.493189999999998</v>
      </c>
      <c r="F832">
        <v>3.78</v>
      </c>
      <c r="G832">
        <f t="shared" si="37"/>
        <v>3.78</v>
      </c>
      <c r="H832">
        <v>14.08</v>
      </c>
      <c r="M832" s="277">
        <f>(M3912*10000)*TEA!$I$15*10^-6</f>
        <v>38.363658515099999</v>
      </c>
      <c r="N832" s="277">
        <f>(N3912*10000)*TEA!$J$15*10^-6</f>
        <v>38.363658515099999</v>
      </c>
      <c r="W832">
        <f t="shared" si="39"/>
        <v>1</v>
      </c>
      <c r="X832" s="251">
        <v>19139</v>
      </c>
      <c r="Y832" s="251">
        <v>30960</v>
      </c>
      <c r="Z832" s="251">
        <f t="shared" si="38"/>
        <v>30960</v>
      </c>
      <c r="AA832" s="226">
        <v>35975</v>
      </c>
    </row>
    <row r="833" spans="1:27" x14ac:dyDescent="0.25">
      <c r="A833" s="251">
        <v>19141</v>
      </c>
      <c r="B833" s="251" t="s">
        <v>1086</v>
      </c>
      <c r="C833" s="251" t="s">
        <v>1116</v>
      </c>
      <c r="D833" s="251">
        <v>-95.627288399999998</v>
      </c>
      <c r="E833" s="251">
        <v>43.08858</v>
      </c>
      <c r="F833">
        <v>4.1399999999999997</v>
      </c>
      <c r="G833">
        <f t="shared" si="37"/>
        <v>4.1399999999999997</v>
      </c>
      <c r="H833">
        <v>14.8</v>
      </c>
      <c r="M833" s="277">
        <f>(M3913*10000)*TEA!$I$15*10^-6</f>
        <v>35.539918603649994</v>
      </c>
      <c r="N833" s="277">
        <f>(N3913*10000)*TEA!$J$15*10^-6</f>
        <v>35.539918603649994</v>
      </c>
      <c r="W833">
        <f t="shared" si="39"/>
        <v>1</v>
      </c>
      <c r="X833" s="251">
        <v>19141</v>
      </c>
      <c r="Y833" s="251">
        <v>52669</v>
      </c>
      <c r="Z833" s="251">
        <f t="shared" si="38"/>
        <v>52669</v>
      </c>
      <c r="AA833" s="226">
        <v>59677</v>
      </c>
    </row>
    <row r="834" spans="1:27" x14ac:dyDescent="0.25">
      <c r="A834" s="251">
        <v>19143</v>
      </c>
      <c r="B834" s="251" t="s">
        <v>1086</v>
      </c>
      <c r="C834" s="251" t="s">
        <v>825</v>
      </c>
      <c r="D834" s="251">
        <v>-95.626651800000005</v>
      </c>
      <c r="E834" s="251">
        <v>43.384360000000001</v>
      </c>
      <c r="F834">
        <v>3.95</v>
      </c>
      <c r="G834">
        <f t="shared" si="37"/>
        <v>3.95</v>
      </c>
      <c r="H834">
        <v>14.57</v>
      </c>
      <c r="M834" s="277">
        <f>(M3914*10000)*TEA!$I$15*10^-6</f>
        <v>34.9083993303</v>
      </c>
      <c r="N834" s="277">
        <f>(N3914*10000)*TEA!$J$15*10^-6</f>
        <v>34.9083993303</v>
      </c>
      <c r="W834">
        <f t="shared" si="39"/>
        <v>1</v>
      </c>
      <c r="X834" s="251">
        <v>19143</v>
      </c>
      <c r="Y834" s="251">
        <v>38385</v>
      </c>
      <c r="Z834" s="251">
        <f t="shared" si="38"/>
        <v>38385</v>
      </c>
      <c r="AA834" s="226">
        <v>47115</v>
      </c>
    </row>
    <row r="835" spans="1:27" x14ac:dyDescent="0.25">
      <c r="A835" s="251">
        <v>19145</v>
      </c>
      <c r="B835" s="251" t="s">
        <v>1086</v>
      </c>
      <c r="C835" s="251" t="s">
        <v>1117</v>
      </c>
      <c r="D835" s="251">
        <v>-95.151385700000006</v>
      </c>
      <c r="E835" s="251">
        <v>40.751559999999998</v>
      </c>
      <c r="F835">
        <v>3.64</v>
      </c>
      <c r="G835">
        <f t="shared" si="37"/>
        <v>3.64</v>
      </c>
      <c r="H835">
        <v>13.19</v>
      </c>
      <c r="M835" s="277">
        <f>(M3915*10000)*TEA!$I$15*10^-6</f>
        <v>40.470241207050002</v>
      </c>
      <c r="N835" s="277">
        <f>(N3915*10000)*TEA!$J$15*10^-6</f>
        <v>40.470241207050002</v>
      </c>
      <c r="W835">
        <f t="shared" si="39"/>
        <v>1</v>
      </c>
      <c r="X835" s="251">
        <v>19145</v>
      </c>
      <c r="Y835" s="251">
        <v>50081</v>
      </c>
      <c r="Z835" s="251">
        <f t="shared" si="38"/>
        <v>50081</v>
      </c>
      <c r="AA835" s="226">
        <v>48822</v>
      </c>
    </row>
    <row r="836" spans="1:27" x14ac:dyDescent="0.25">
      <c r="A836" s="251">
        <v>19147</v>
      </c>
      <c r="B836" s="251" t="s">
        <v>1086</v>
      </c>
      <c r="C836" s="251" t="s">
        <v>1118</v>
      </c>
      <c r="D836" s="251">
        <v>-94.6841297</v>
      </c>
      <c r="E836" s="251">
        <v>43.091470000000001</v>
      </c>
      <c r="F836">
        <v>3.76</v>
      </c>
      <c r="G836">
        <f t="shared" ref="G836:G899" si="40">F836</f>
        <v>3.76</v>
      </c>
      <c r="H836">
        <v>13.85</v>
      </c>
      <c r="M836" s="277">
        <f>(M3916*10000)*TEA!$I$15*10^-6</f>
        <v>35.211781267649997</v>
      </c>
      <c r="N836" s="277">
        <f>(N3916*10000)*TEA!$J$15*10^-6</f>
        <v>35.211781267649997</v>
      </c>
      <c r="W836">
        <f t="shared" si="39"/>
        <v>1</v>
      </c>
      <c r="X836" s="251">
        <v>19147</v>
      </c>
      <c r="Y836" s="251">
        <v>48196</v>
      </c>
      <c r="Z836" s="251">
        <f t="shared" ref="Z836:Z899" si="41">Y836</f>
        <v>48196</v>
      </c>
      <c r="AA836" s="226">
        <v>74197</v>
      </c>
    </row>
    <row r="837" spans="1:27" x14ac:dyDescent="0.25">
      <c r="A837" s="251">
        <v>19149</v>
      </c>
      <c r="B837" s="251" t="s">
        <v>1086</v>
      </c>
      <c r="C837" s="251" t="s">
        <v>1119</v>
      </c>
      <c r="D837" s="251">
        <v>-96.204106199999998</v>
      </c>
      <c r="E837" s="251">
        <v>42.730420000000002</v>
      </c>
      <c r="F837">
        <v>3.95</v>
      </c>
      <c r="G837">
        <f t="shared" si="40"/>
        <v>3.95</v>
      </c>
      <c r="H837">
        <v>13.89</v>
      </c>
      <c r="M837" s="277">
        <f>(M3917*10000)*TEA!$I$15*10^-6</f>
        <v>36.44800777575</v>
      </c>
      <c r="N837" s="277">
        <f>(N3917*10000)*TEA!$J$15*10^-6</f>
        <v>36.44800777575</v>
      </c>
      <c r="W837">
        <f t="shared" si="39"/>
        <v>1</v>
      </c>
      <c r="X837" s="251">
        <v>19149</v>
      </c>
      <c r="Y837" s="251">
        <v>78392</v>
      </c>
      <c r="Z837" s="251">
        <f t="shared" si="41"/>
        <v>78392</v>
      </c>
      <c r="AA837" s="226">
        <v>89705</v>
      </c>
    </row>
    <row r="838" spans="1:27" x14ac:dyDescent="0.25">
      <c r="A838" s="251">
        <v>19151</v>
      </c>
      <c r="B838" s="251" t="s">
        <v>1086</v>
      </c>
      <c r="C838" s="251" t="s">
        <v>1120</v>
      </c>
      <c r="D838" s="251">
        <v>-94.680996500000006</v>
      </c>
      <c r="E838" s="251">
        <v>42.73856</v>
      </c>
      <c r="F838">
        <v>3.71</v>
      </c>
      <c r="G838">
        <f t="shared" si="40"/>
        <v>3.71</v>
      </c>
      <c r="H838">
        <v>13.12</v>
      </c>
      <c r="M838" s="277">
        <f>(M3918*10000)*TEA!$I$15*10^-6</f>
        <v>35.972302983749998</v>
      </c>
      <c r="N838" s="277">
        <f>(N3918*10000)*TEA!$J$15*10^-6</f>
        <v>35.972302983749998</v>
      </c>
      <c r="W838">
        <f t="shared" si="39"/>
        <v>1</v>
      </c>
      <c r="X838" s="251">
        <v>19151</v>
      </c>
      <c r="Y838" s="251">
        <v>56959</v>
      </c>
      <c r="Z838" s="251">
        <f t="shared" si="41"/>
        <v>56959</v>
      </c>
      <c r="AA838" s="226">
        <v>66994</v>
      </c>
    </row>
    <row r="839" spans="1:27" x14ac:dyDescent="0.25">
      <c r="A839" s="251">
        <v>19153</v>
      </c>
      <c r="B839" s="251" t="s">
        <v>1086</v>
      </c>
      <c r="C839" s="251" t="s">
        <v>645</v>
      </c>
      <c r="D839" s="251">
        <v>-93.579495100000003</v>
      </c>
      <c r="E839" s="251">
        <v>41.68618</v>
      </c>
      <c r="F839">
        <v>3.73</v>
      </c>
      <c r="G839">
        <f t="shared" si="40"/>
        <v>3.73</v>
      </c>
      <c r="H839">
        <v>13.57</v>
      </c>
      <c r="M839" s="277">
        <f>(M3919*10000)*TEA!$I$15*10^-6</f>
        <v>38.0983487094</v>
      </c>
      <c r="N839" s="277">
        <f>(N3919*10000)*TEA!$J$15*10^-6</f>
        <v>38.0983487094</v>
      </c>
      <c r="W839">
        <f t="shared" si="39"/>
        <v>1</v>
      </c>
      <c r="X839" s="251">
        <v>19153</v>
      </c>
      <c r="Y839" s="251">
        <v>29529</v>
      </c>
      <c r="Z839" s="251">
        <f t="shared" si="41"/>
        <v>29529</v>
      </c>
      <c r="AA839" s="226">
        <v>34003</v>
      </c>
    </row>
    <row r="840" spans="1:27" x14ac:dyDescent="0.25">
      <c r="A840" s="251">
        <v>19155</v>
      </c>
      <c r="B840" s="251" t="s">
        <v>1086</v>
      </c>
      <c r="C840" s="251" t="s">
        <v>1121</v>
      </c>
      <c r="D840" s="251">
        <v>-95.541864000000004</v>
      </c>
      <c r="E840" s="251">
        <v>41.336129999999997</v>
      </c>
      <c r="F840">
        <v>3.73</v>
      </c>
      <c r="G840">
        <f t="shared" si="40"/>
        <v>3.73</v>
      </c>
      <c r="H840">
        <v>13.82</v>
      </c>
      <c r="M840" s="277">
        <f>(M3920*10000)*TEA!$I$15*10^-6</f>
        <v>39.447882455849999</v>
      </c>
      <c r="N840" s="277">
        <f>(N3920*10000)*TEA!$J$15*10^-6</f>
        <v>39.447882455849999</v>
      </c>
      <c r="W840">
        <f t="shared" si="39"/>
        <v>1</v>
      </c>
      <c r="X840" s="251">
        <v>19155</v>
      </c>
      <c r="Y840" s="251">
        <v>82376</v>
      </c>
      <c r="Z840" s="251">
        <f t="shared" si="41"/>
        <v>82376</v>
      </c>
      <c r="AA840" s="226">
        <v>95274</v>
      </c>
    </row>
    <row r="841" spans="1:27" x14ac:dyDescent="0.25">
      <c r="A841" s="251">
        <v>19157</v>
      </c>
      <c r="B841" s="251" t="s">
        <v>1086</v>
      </c>
      <c r="C841" s="251" t="s">
        <v>1122</v>
      </c>
      <c r="D841" s="251">
        <v>-92.5192646</v>
      </c>
      <c r="E841" s="251">
        <v>41.696739999999998</v>
      </c>
      <c r="F841">
        <v>3.76</v>
      </c>
      <c r="G841">
        <f t="shared" si="40"/>
        <v>3.76</v>
      </c>
      <c r="H841">
        <v>14.36</v>
      </c>
      <c r="M841" s="277">
        <f>(M3921*10000)*TEA!$I$15*10^-6</f>
        <v>37.968520910399995</v>
      </c>
      <c r="N841" s="277">
        <f>(N3921*10000)*TEA!$J$15*10^-6</f>
        <v>37.968520910399995</v>
      </c>
      <c r="W841">
        <f t="shared" si="39"/>
        <v>1</v>
      </c>
      <c r="X841" s="251">
        <v>19157</v>
      </c>
      <c r="Y841" s="251">
        <v>45345</v>
      </c>
      <c r="Z841" s="251">
        <f t="shared" si="41"/>
        <v>45345</v>
      </c>
      <c r="AA841" s="226">
        <v>54645</v>
      </c>
    </row>
    <row r="842" spans="1:27" x14ac:dyDescent="0.25">
      <c r="A842" s="251">
        <v>19159</v>
      </c>
      <c r="B842" s="251" t="s">
        <v>1086</v>
      </c>
      <c r="C842" s="251" t="s">
        <v>1123</v>
      </c>
      <c r="D842" s="251">
        <v>-94.250836000000007</v>
      </c>
      <c r="E842" s="251">
        <v>40.749760000000002</v>
      </c>
      <c r="F842">
        <v>3.24</v>
      </c>
      <c r="G842">
        <f t="shared" si="40"/>
        <v>3.24</v>
      </c>
      <c r="H842">
        <v>10.57</v>
      </c>
      <c r="M842" s="277">
        <f>(M3922*10000)*TEA!$I$15*10^-6</f>
        <v>40.342374158849999</v>
      </c>
      <c r="N842" s="277">
        <f>(N3922*10000)*TEA!$J$15*10^-6</f>
        <v>40.342374158849999</v>
      </c>
      <c r="W842">
        <f t="shared" si="39"/>
        <v>1</v>
      </c>
      <c r="X842" s="251">
        <v>19159</v>
      </c>
      <c r="Y842" s="251">
        <v>22462</v>
      </c>
      <c r="Z842" s="251">
        <f t="shared" si="41"/>
        <v>22462</v>
      </c>
      <c r="AA842" s="226">
        <v>18147</v>
      </c>
    </row>
    <row r="843" spans="1:27" x14ac:dyDescent="0.25">
      <c r="A843" s="251">
        <v>19161</v>
      </c>
      <c r="B843" s="251" t="s">
        <v>1086</v>
      </c>
      <c r="C843" s="251" t="s">
        <v>1124</v>
      </c>
      <c r="D843" s="251">
        <v>-95.117636899999994</v>
      </c>
      <c r="E843" s="251">
        <v>42.384039999999999</v>
      </c>
      <c r="F843">
        <v>3.92</v>
      </c>
      <c r="G843">
        <f t="shared" si="40"/>
        <v>3.92</v>
      </c>
      <c r="H843">
        <v>13.6</v>
      </c>
      <c r="M843" s="277">
        <f>(M3923*10000)*TEA!$I$15*10^-6</f>
        <v>36.969355606049994</v>
      </c>
      <c r="N843" s="277">
        <f>(N3923*10000)*TEA!$J$15*10^-6</f>
        <v>36.969355606049994</v>
      </c>
      <c r="W843">
        <f t="shared" si="39"/>
        <v>1</v>
      </c>
      <c r="X843" s="251">
        <v>19161</v>
      </c>
      <c r="Y843" s="251">
        <v>56507</v>
      </c>
      <c r="Z843" s="251">
        <f t="shared" si="41"/>
        <v>56507</v>
      </c>
      <c r="AA843" s="226">
        <v>67963</v>
      </c>
    </row>
    <row r="844" spans="1:27" x14ac:dyDescent="0.25">
      <c r="A844" s="251">
        <v>19163</v>
      </c>
      <c r="B844" s="251" t="s">
        <v>1086</v>
      </c>
      <c r="C844" s="251" t="s">
        <v>651</v>
      </c>
      <c r="D844" s="251">
        <v>-90.612257</v>
      </c>
      <c r="E844" s="251">
        <v>41.647979999999997</v>
      </c>
      <c r="F844">
        <v>4.2300000000000004</v>
      </c>
      <c r="G844">
        <f t="shared" si="40"/>
        <v>4.2300000000000004</v>
      </c>
      <c r="H844">
        <v>15.46</v>
      </c>
      <c r="M844" s="277">
        <f>(M3924*10000)*TEA!$I$15*10^-6</f>
        <v>37.848808940399998</v>
      </c>
      <c r="N844" s="277">
        <f>(N3924*10000)*TEA!$J$15*10^-6</f>
        <v>37.848808940399998</v>
      </c>
      <c r="W844">
        <f t="shared" si="39"/>
        <v>1</v>
      </c>
      <c r="X844" s="251">
        <v>19163</v>
      </c>
      <c r="Y844" s="251">
        <v>29796</v>
      </c>
      <c r="Z844" s="251">
        <f t="shared" si="41"/>
        <v>29796</v>
      </c>
      <c r="AA844" s="226">
        <v>44837</v>
      </c>
    </row>
    <row r="845" spans="1:27" x14ac:dyDescent="0.25">
      <c r="A845" s="251">
        <v>19165</v>
      </c>
      <c r="B845" s="251" t="s">
        <v>1086</v>
      </c>
      <c r="C845" s="251" t="s">
        <v>579</v>
      </c>
      <c r="D845" s="251">
        <v>-95.315396899999996</v>
      </c>
      <c r="E845" s="251">
        <v>41.683929999999997</v>
      </c>
      <c r="F845">
        <v>3.95</v>
      </c>
      <c r="G845">
        <f t="shared" si="40"/>
        <v>3.95</v>
      </c>
      <c r="H845">
        <v>14.61</v>
      </c>
      <c r="M845" s="277">
        <f>(M3925*10000)*TEA!$I$15*10^-6</f>
        <v>38.635988102999995</v>
      </c>
      <c r="N845" s="277">
        <f>(N3925*10000)*TEA!$J$15*10^-6</f>
        <v>38.635988102999995</v>
      </c>
      <c r="W845">
        <f t="shared" si="39"/>
        <v>1</v>
      </c>
      <c r="X845" s="251">
        <v>19165</v>
      </c>
      <c r="Y845" s="251">
        <v>59369</v>
      </c>
      <c r="Z845" s="251">
        <f t="shared" si="41"/>
        <v>59369</v>
      </c>
      <c r="AA845" s="226">
        <v>67452</v>
      </c>
    </row>
    <row r="846" spans="1:27" x14ac:dyDescent="0.25">
      <c r="A846" s="251">
        <v>19167</v>
      </c>
      <c r="B846" s="251" t="s">
        <v>1086</v>
      </c>
      <c r="C846" s="251" t="s">
        <v>1125</v>
      </c>
      <c r="D846" s="251">
        <v>-96.170181299999996</v>
      </c>
      <c r="E846" s="251">
        <v>43.082470000000001</v>
      </c>
      <c r="F846">
        <v>4.29</v>
      </c>
      <c r="G846">
        <f t="shared" si="40"/>
        <v>4.29</v>
      </c>
      <c r="H846">
        <v>14.81</v>
      </c>
      <c r="M846" s="277">
        <f>(M3926*10000)*TEA!$I$15*10^-6</f>
        <v>35.601523588349998</v>
      </c>
      <c r="N846" s="277">
        <f>(N3926*10000)*TEA!$J$15*10^-6</f>
        <v>35.601523588349998</v>
      </c>
      <c r="W846">
        <f t="shared" si="39"/>
        <v>1</v>
      </c>
      <c r="X846" s="251">
        <v>19167</v>
      </c>
      <c r="Y846" s="251">
        <v>65598</v>
      </c>
      <c r="Z846" s="251">
        <f t="shared" si="41"/>
        <v>65598</v>
      </c>
      <c r="AA846" s="226">
        <v>90992</v>
      </c>
    </row>
    <row r="847" spans="1:27" x14ac:dyDescent="0.25">
      <c r="A847" s="251">
        <v>19169</v>
      </c>
      <c r="B847" s="251" t="s">
        <v>1086</v>
      </c>
      <c r="C847" s="251" t="s">
        <v>1126</v>
      </c>
      <c r="D847" s="251">
        <v>-93.467000200000001</v>
      </c>
      <c r="E847" s="251">
        <v>42.035400000000003</v>
      </c>
      <c r="F847">
        <v>3.77</v>
      </c>
      <c r="G847">
        <f t="shared" si="40"/>
        <v>3.77</v>
      </c>
      <c r="H847">
        <v>14.19</v>
      </c>
      <c r="M847" s="277">
        <f>(M3927*10000)*TEA!$I$15*10^-6</f>
        <v>37.235011223699999</v>
      </c>
      <c r="N847" s="277">
        <f>(N3927*10000)*TEA!$J$15*10^-6</f>
        <v>37.235011223699999</v>
      </c>
      <c r="W847">
        <f t="shared" si="39"/>
        <v>1</v>
      </c>
      <c r="X847" s="251">
        <v>19169</v>
      </c>
      <c r="Y847" s="251">
        <v>42444</v>
      </c>
      <c r="Z847" s="251">
        <f t="shared" si="41"/>
        <v>42444</v>
      </c>
      <c r="AA847" s="226">
        <v>64045</v>
      </c>
    </row>
    <row r="848" spans="1:27" x14ac:dyDescent="0.25">
      <c r="A848" s="251">
        <v>19171</v>
      </c>
      <c r="B848" s="251" t="s">
        <v>1086</v>
      </c>
      <c r="C848" s="251" t="s">
        <v>1127</v>
      </c>
      <c r="D848" s="251">
        <v>-92.522652600000001</v>
      </c>
      <c r="E848" s="251">
        <v>42.086190000000002</v>
      </c>
      <c r="F848">
        <v>3.87</v>
      </c>
      <c r="G848">
        <f t="shared" si="40"/>
        <v>3.87</v>
      </c>
      <c r="H848">
        <v>14.96</v>
      </c>
      <c r="M848" s="277">
        <f>(M3928*10000)*TEA!$I$15*10^-6</f>
        <v>37.044560392199998</v>
      </c>
      <c r="N848" s="277">
        <f>(N3928*10000)*TEA!$J$15*10^-6</f>
        <v>37.044560392199998</v>
      </c>
      <c r="W848">
        <f t="shared" si="39"/>
        <v>1</v>
      </c>
      <c r="X848" s="251">
        <v>19171</v>
      </c>
      <c r="Y848" s="251">
        <v>59596</v>
      </c>
      <c r="Z848" s="251">
        <f t="shared" si="41"/>
        <v>59596</v>
      </c>
      <c r="AA848" s="226">
        <v>67974</v>
      </c>
    </row>
    <row r="849" spans="1:27" x14ac:dyDescent="0.25">
      <c r="A849" s="251">
        <v>19173</v>
      </c>
      <c r="B849" s="251" t="s">
        <v>1086</v>
      </c>
      <c r="C849" s="251" t="s">
        <v>836</v>
      </c>
      <c r="D849" s="251">
        <v>-94.704514599999996</v>
      </c>
      <c r="E849" s="251">
        <v>40.750660000000003</v>
      </c>
      <c r="F849">
        <v>3.43</v>
      </c>
      <c r="G849">
        <f t="shared" si="40"/>
        <v>3.43</v>
      </c>
      <c r="H849">
        <v>11.64</v>
      </c>
      <c r="M849" s="277">
        <f>(M3929*10000)*TEA!$I$15*10^-6</f>
        <v>40.402085998049998</v>
      </c>
      <c r="N849" s="277">
        <f>(N3929*10000)*TEA!$J$15*10^-6</f>
        <v>40.402085998049998</v>
      </c>
      <c r="W849">
        <f t="shared" si="39"/>
        <v>1</v>
      </c>
      <c r="X849" s="251">
        <v>19173</v>
      </c>
      <c r="Y849" s="251">
        <v>34305</v>
      </c>
      <c r="Z849" s="251">
        <f t="shared" si="41"/>
        <v>34305</v>
      </c>
      <c r="AA849" s="226">
        <v>32554</v>
      </c>
    </row>
    <row r="850" spans="1:27" x14ac:dyDescent="0.25">
      <c r="A850" s="251">
        <v>19175</v>
      </c>
      <c r="B850" s="251" t="s">
        <v>1086</v>
      </c>
      <c r="C850" s="251" t="s">
        <v>657</v>
      </c>
      <c r="D850" s="251">
        <v>-94.251556399999998</v>
      </c>
      <c r="E850" s="251">
        <v>41.03237</v>
      </c>
      <c r="F850">
        <v>3.04</v>
      </c>
      <c r="G850">
        <f t="shared" si="40"/>
        <v>3.04</v>
      </c>
      <c r="H850">
        <v>9.5299999999999994</v>
      </c>
      <c r="M850" s="277">
        <f>(M3930*10000)*TEA!$I$15*10^-6</f>
        <v>39.7287005823</v>
      </c>
      <c r="N850" s="277">
        <f>(N3930*10000)*TEA!$J$15*10^-6</f>
        <v>39.7287005823</v>
      </c>
      <c r="W850">
        <f t="shared" si="39"/>
        <v>1</v>
      </c>
      <c r="X850" s="251">
        <v>19175</v>
      </c>
      <c r="Y850" s="251">
        <v>25409</v>
      </c>
      <c r="Z850" s="251">
        <f t="shared" si="41"/>
        <v>25409</v>
      </c>
      <c r="AA850" s="226">
        <v>24919</v>
      </c>
    </row>
    <row r="851" spans="1:27" x14ac:dyDescent="0.25">
      <c r="A851" s="251">
        <v>19177</v>
      </c>
      <c r="B851" s="251" t="s">
        <v>1086</v>
      </c>
      <c r="C851" s="251" t="s">
        <v>658</v>
      </c>
      <c r="D851" s="251">
        <v>-91.938238999999996</v>
      </c>
      <c r="E851" s="251">
        <v>40.760089999999998</v>
      </c>
      <c r="F851">
        <v>2.84</v>
      </c>
      <c r="G851">
        <f t="shared" si="40"/>
        <v>2.84</v>
      </c>
      <c r="H851">
        <v>10.050000000000001</v>
      </c>
      <c r="M851" s="277">
        <f>(M3931*10000)*TEA!$I$15*10^-6</f>
        <v>40.204790014950007</v>
      </c>
      <c r="N851" s="277">
        <f>(N3931*10000)*TEA!$J$15*10^-6</f>
        <v>40.204790014950007</v>
      </c>
      <c r="W851">
        <f t="shared" si="39"/>
        <v>1</v>
      </c>
      <c r="X851" s="251">
        <v>19177</v>
      </c>
      <c r="Y851" s="251">
        <v>17804</v>
      </c>
      <c r="Z851" s="251">
        <f t="shared" si="41"/>
        <v>17804</v>
      </c>
      <c r="AA851" s="226">
        <v>17618</v>
      </c>
    </row>
    <row r="852" spans="1:27" x14ac:dyDescent="0.25">
      <c r="A852" s="251">
        <v>19179</v>
      </c>
      <c r="B852" s="251" t="s">
        <v>1086</v>
      </c>
      <c r="C852" s="251" t="s">
        <v>1128</v>
      </c>
      <c r="D852" s="251">
        <v>-92.400882899999999</v>
      </c>
      <c r="E852" s="251">
        <v>41.037230000000001</v>
      </c>
      <c r="F852">
        <v>2.97</v>
      </c>
      <c r="G852">
        <f t="shared" si="40"/>
        <v>2.97</v>
      </c>
      <c r="H852">
        <v>11.19</v>
      </c>
      <c r="M852" s="277">
        <f>(M3932*10000)*TEA!$I$15*10^-6</f>
        <v>39.541653240750001</v>
      </c>
      <c r="N852" s="277">
        <f>(N3932*10000)*TEA!$J$15*10^-6</f>
        <v>39.541653240750001</v>
      </c>
      <c r="W852">
        <f t="shared" si="39"/>
        <v>1</v>
      </c>
      <c r="X852" s="251">
        <v>19179</v>
      </c>
      <c r="Y852" s="251">
        <v>22740</v>
      </c>
      <c r="Z852" s="251">
        <f t="shared" si="41"/>
        <v>22740</v>
      </c>
      <c r="AA852" s="226">
        <v>23580</v>
      </c>
    </row>
    <row r="853" spans="1:27" x14ac:dyDescent="0.25">
      <c r="A853" s="251">
        <v>19181</v>
      </c>
      <c r="B853" s="251" t="s">
        <v>1086</v>
      </c>
      <c r="C853" s="251" t="s">
        <v>941</v>
      </c>
      <c r="D853" s="251">
        <v>-93.569697700000006</v>
      </c>
      <c r="E853" s="251">
        <v>41.33746</v>
      </c>
      <c r="F853">
        <v>3.3</v>
      </c>
      <c r="G853">
        <f t="shared" si="40"/>
        <v>3.3</v>
      </c>
      <c r="H853">
        <v>11.42</v>
      </c>
      <c r="M853" s="277">
        <f>(M3933*10000)*TEA!$I$15*10^-6</f>
        <v>38.904326317349998</v>
      </c>
      <c r="N853" s="277">
        <f>(N3933*10000)*TEA!$J$15*10^-6</f>
        <v>38.904326317349998</v>
      </c>
      <c r="W853">
        <f t="shared" si="39"/>
        <v>1</v>
      </c>
      <c r="X853" s="251">
        <v>19181</v>
      </c>
      <c r="Y853" s="251">
        <v>27824</v>
      </c>
      <c r="Z853" s="251">
        <f t="shared" si="41"/>
        <v>27824</v>
      </c>
      <c r="AA853" s="226">
        <v>25676</v>
      </c>
    </row>
    <row r="854" spans="1:27" x14ac:dyDescent="0.25">
      <c r="A854" s="251">
        <v>19183</v>
      </c>
      <c r="B854" s="251" t="s">
        <v>1086</v>
      </c>
      <c r="C854" s="251" t="s">
        <v>585</v>
      </c>
      <c r="D854" s="251">
        <v>-91.701228700000001</v>
      </c>
      <c r="E854" s="251">
        <v>41.344079999999998</v>
      </c>
      <c r="F854">
        <v>4.01</v>
      </c>
      <c r="G854">
        <f t="shared" si="40"/>
        <v>4.01</v>
      </c>
      <c r="H854">
        <v>14.93</v>
      </c>
      <c r="M854" s="277">
        <f>(M3934*10000)*TEA!$I$15*10^-6</f>
        <v>38.777803096950002</v>
      </c>
      <c r="N854" s="277">
        <f>(N3934*10000)*TEA!$J$15*10^-6</f>
        <v>38.777803096950002</v>
      </c>
      <c r="W854">
        <f t="shared" si="39"/>
        <v>1</v>
      </c>
      <c r="X854" s="251">
        <v>19183</v>
      </c>
      <c r="Y854" s="251">
        <v>39548</v>
      </c>
      <c r="Z854" s="251">
        <f t="shared" si="41"/>
        <v>39548</v>
      </c>
      <c r="AA854" s="226">
        <v>47237</v>
      </c>
    </row>
    <row r="855" spans="1:27" x14ac:dyDescent="0.25">
      <c r="A855" s="251">
        <v>19185</v>
      </c>
      <c r="B855" s="251" t="s">
        <v>1086</v>
      </c>
      <c r="C855" s="251" t="s">
        <v>942</v>
      </c>
      <c r="D855" s="251">
        <v>-93.335605299999997</v>
      </c>
      <c r="E855" s="251">
        <v>40.751829999999998</v>
      </c>
      <c r="F855">
        <v>3</v>
      </c>
      <c r="G855">
        <f t="shared" si="40"/>
        <v>3</v>
      </c>
      <c r="H855">
        <v>8.5</v>
      </c>
      <c r="M855" s="277">
        <f>(M3935*10000)*TEA!$I$15*10^-6</f>
        <v>40.238623051200001</v>
      </c>
      <c r="N855" s="277">
        <f>(N3935*10000)*TEA!$J$15*10^-6</f>
        <v>40.238623051200001</v>
      </c>
      <c r="W855">
        <f t="shared" si="39"/>
        <v>1</v>
      </c>
      <c r="X855" s="251">
        <v>19185</v>
      </c>
      <c r="Y855" s="251">
        <v>27872</v>
      </c>
      <c r="Z855" s="251">
        <f t="shared" si="41"/>
        <v>27872</v>
      </c>
      <c r="AA855" s="226">
        <v>22543</v>
      </c>
    </row>
    <row r="856" spans="1:27" x14ac:dyDescent="0.25">
      <c r="A856" s="251">
        <v>19187</v>
      </c>
      <c r="B856" s="251" t="s">
        <v>1086</v>
      </c>
      <c r="C856" s="251" t="s">
        <v>943</v>
      </c>
      <c r="D856" s="251">
        <v>-94.182714300000001</v>
      </c>
      <c r="E856" s="251">
        <v>42.426290000000002</v>
      </c>
      <c r="F856">
        <v>3.76</v>
      </c>
      <c r="G856">
        <f t="shared" si="40"/>
        <v>3.76</v>
      </c>
      <c r="H856">
        <v>13.62</v>
      </c>
      <c r="M856" s="277">
        <f>(M3936*10000)*TEA!$I$15*10^-6</f>
        <v>36.506249051850006</v>
      </c>
      <c r="N856" s="277">
        <f>(N3936*10000)*TEA!$J$15*10^-6</f>
        <v>36.506249051850006</v>
      </c>
      <c r="W856">
        <f t="shared" si="39"/>
        <v>1</v>
      </c>
      <c r="X856" s="251">
        <v>19187</v>
      </c>
      <c r="Y856" s="251">
        <v>65649</v>
      </c>
      <c r="Z856" s="251">
        <f t="shared" si="41"/>
        <v>65649</v>
      </c>
      <c r="AA856" s="226">
        <v>82968</v>
      </c>
    </row>
    <row r="857" spans="1:27" x14ac:dyDescent="0.25">
      <c r="A857" s="251">
        <v>19189</v>
      </c>
      <c r="B857" s="251" t="s">
        <v>1086</v>
      </c>
      <c r="C857" s="251" t="s">
        <v>1042</v>
      </c>
      <c r="D857" s="251">
        <v>-93.736817200000004</v>
      </c>
      <c r="E857" s="251">
        <v>43.386290000000002</v>
      </c>
      <c r="F857">
        <v>3.91</v>
      </c>
      <c r="G857">
        <f t="shared" si="40"/>
        <v>3.91</v>
      </c>
      <c r="H857">
        <v>14.6</v>
      </c>
      <c r="M857" s="277">
        <f>(M3937*10000)*TEA!$I$15*10^-6</f>
        <v>34.167342618900001</v>
      </c>
      <c r="N857" s="277">
        <f>(N3937*10000)*TEA!$J$15*10^-6</f>
        <v>34.167342618900001</v>
      </c>
      <c r="W857">
        <f t="shared" si="39"/>
        <v>1</v>
      </c>
      <c r="X857" s="251">
        <v>19189</v>
      </c>
      <c r="Y857" s="251">
        <v>35893</v>
      </c>
      <c r="Z857" s="251">
        <f t="shared" si="41"/>
        <v>35893</v>
      </c>
      <c r="AA857" s="226">
        <v>50157</v>
      </c>
    </row>
    <row r="858" spans="1:27" x14ac:dyDescent="0.25">
      <c r="A858" s="251">
        <v>19191</v>
      </c>
      <c r="B858" s="251" t="s">
        <v>1086</v>
      </c>
      <c r="C858" s="251" t="s">
        <v>1129</v>
      </c>
      <c r="D858" s="251">
        <v>-91.839918499999996</v>
      </c>
      <c r="E858" s="251">
        <v>43.296840000000003</v>
      </c>
      <c r="F858">
        <v>3.54</v>
      </c>
      <c r="G858">
        <f t="shared" si="40"/>
        <v>3.54</v>
      </c>
      <c r="H858">
        <v>13.48</v>
      </c>
      <c r="M858" s="277">
        <f>(M3938*10000)*TEA!$I$15*10^-6</f>
        <v>33.689393153550007</v>
      </c>
      <c r="N858" s="277">
        <f>(N3938*10000)*TEA!$J$15*10^-6</f>
        <v>33.689393153550007</v>
      </c>
      <c r="W858">
        <f t="shared" ref="W858:W921" si="42">IF(X858=A858,1,0)</f>
        <v>1</v>
      </c>
      <c r="X858" s="251">
        <v>19191</v>
      </c>
      <c r="Y858" s="251">
        <v>30369</v>
      </c>
      <c r="Z858" s="251">
        <f t="shared" si="41"/>
        <v>30369</v>
      </c>
      <c r="AA858" s="226">
        <v>66243</v>
      </c>
    </row>
    <row r="859" spans="1:27" x14ac:dyDescent="0.25">
      <c r="A859" s="251">
        <v>19193</v>
      </c>
      <c r="B859" s="251" t="s">
        <v>1086</v>
      </c>
      <c r="C859" s="251" t="s">
        <v>1130</v>
      </c>
      <c r="D859" s="251">
        <v>-96.041965300000001</v>
      </c>
      <c r="E859" s="251">
        <v>42.381720000000001</v>
      </c>
      <c r="F859">
        <v>3.72</v>
      </c>
      <c r="G859">
        <f t="shared" si="40"/>
        <v>3.72</v>
      </c>
      <c r="H859">
        <v>13.26</v>
      </c>
      <c r="M859" s="277">
        <f>(M3939*10000)*TEA!$I$15*10^-6</f>
        <v>37.298597391899996</v>
      </c>
      <c r="N859" s="277">
        <f>(N3939*10000)*TEA!$J$15*10^-6</f>
        <v>37.298597391899996</v>
      </c>
      <c r="W859">
        <f t="shared" si="42"/>
        <v>1</v>
      </c>
      <c r="X859" s="251">
        <v>19193</v>
      </c>
      <c r="Y859" s="251">
        <v>64575</v>
      </c>
      <c r="Z859" s="251">
        <f t="shared" si="41"/>
        <v>64575</v>
      </c>
      <c r="AA859" s="226">
        <v>75668</v>
      </c>
    </row>
    <row r="860" spans="1:27" x14ac:dyDescent="0.25">
      <c r="A860" s="251">
        <v>19195</v>
      </c>
      <c r="B860" s="251" t="s">
        <v>1086</v>
      </c>
      <c r="C860" s="251" t="s">
        <v>948</v>
      </c>
      <c r="D860" s="251">
        <v>-93.260875100000007</v>
      </c>
      <c r="E860" s="251">
        <v>43.385539999999999</v>
      </c>
      <c r="F860">
        <v>3.71</v>
      </c>
      <c r="G860">
        <f t="shared" si="40"/>
        <v>3.71</v>
      </c>
      <c r="H860">
        <v>14.51</v>
      </c>
      <c r="M860" s="277">
        <f>(M3940*10000)*TEA!$I$15*10^-6</f>
        <v>33.830979774299998</v>
      </c>
      <c r="N860" s="277">
        <f>(N3940*10000)*TEA!$J$15*10^-6</f>
        <v>33.830979774299998</v>
      </c>
      <c r="W860">
        <f t="shared" si="42"/>
        <v>1</v>
      </c>
      <c r="X860" s="251">
        <v>19195</v>
      </c>
      <c r="Y860" s="251">
        <v>37888</v>
      </c>
      <c r="Z860" s="251">
        <f t="shared" si="41"/>
        <v>37888</v>
      </c>
      <c r="AA860" s="226">
        <v>46145</v>
      </c>
    </row>
    <row r="861" spans="1:27" x14ac:dyDescent="0.25">
      <c r="A861" s="251">
        <v>19197</v>
      </c>
      <c r="B861" s="251" t="s">
        <v>1086</v>
      </c>
      <c r="C861" s="251" t="s">
        <v>1131</v>
      </c>
      <c r="D861" s="251">
        <v>-93.732710900000001</v>
      </c>
      <c r="E861" s="251">
        <v>42.737130000000001</v>
      </c>
      <c r="F861">
        <v>3.72</v>
      </c>
      <c r="G861">
        <f t="shared" si="40"/>
        <v>3.72</v>
      </c>
      <c r="H861">
        <v>14.13</v>
      </c>
      <c r="M861" s="277">
        <f>(M3941*10000)*TEA!$I$15*10^-6</f>
        <v>35.621078799150006</v>
      </c>
      <c r="N861" s="277">
        <f>(N3941*10000)*TEA!$J$15*10^-6</f>
        <v>35.621078799150006</v>
      </c>
      <c r="W861">
        <f t="shared" si="42"/>
        <v>1</v>
      </c>
      <c r="X861" s="251">
        <v>19197</v>
      </c>
      <c r="Y861" s="251">
        <v>55895</v>
      </c>
      <c r="Z861" s="251">
        <f t="shared" si="41"/>
        <v>55895</v>
      </c>
      <c r="AA861" s="226">
        <v>73709</v>
      </c>
    </row>
    <row r="862" spans="1:27" x14ac:dyDescent="0.25">
      <c r="A862" s="251">
        <v>20001</v>
      </c>
      <c r="B862" s="251" t="s">
        <v>1132</v>
      </c>
      <c r="C862" s="251" t="s">
        <v>1045</v>
      </c>
      <c r="D862" s="251">
        <v>-95.317926400000005</v>
      </c>
      <c r="E862" s="251">
        <v>37.882899999999999</v>
      </c>
      <c r="F862">
        <v>2.64</v>
      </c>
      <c r="G862">
        <f t="shared" si="40"/>
        <v>2.64</v>
      </c>
      <c r="H862">
        <v>8.0399999999999991</v>
      </c>
      <c r="M862" s="277">
        <f>(M3942*10000)*TEA!$I$15*10^-6</f>
        <v>46.083521289149999</v>
      </c>
      <c r="N862" s="277">
        <f>(N3942*10000)*TEA!$J$15*10^-6</f>
        <v>46.083521289149999</v>
      </c>
      <c r="W862">
        <f t="shared" si="42"/>
        <v>1</v>
      </c>
      <c r="X862" s="251">
        <v>20001</v>
      </c>
      <c r="Y862" s="251">
        <v>23153</v>
      </c>
      <c r="Z862" s="251">
        <f t="shared" si="41"/>
        <v>23153</v>
      </c>
      <c r="AA862" s="226">
        <v>9192</v>
      </c>
    </row>
    <row r="863" spans="1:27" x14ac:dyDescent="0.25">
      <c r="A863" s="251">
        <v>20003</v>
      </c>
      <c r="B863" s="251" t="s">
        <v>1132</v>
      </c>
      <c r="C863" s="251" t="s">
        <v>1133</v>
      </c>
      <c r="D863" s="251">
        <v>-95.304443599999999</v>
      </c>
      <c r="E863" s="251">
        <v>38.212699999999998</v>
      </c>
      <c r="F863">
        <v>3.1</v>
      </c>
      <c r="G863">
        <f t="shared" si="40"/>
        <v>3.1</v>
      </c>
      <c r="H863">
        <v>8.52</v>
      </c>
      <c r="M863" s="277">
        <f>(M3943*10000)*TEA!$I$15*10^-6</f>
        <v>45.443564394749998</v>
      </c>
      <c r="N863" s="277">
        <f>(N3943*10000)*TEA!$J$15*10^-6</f>
        <v>45.443564394749998</v>
      </c>
      <c r="W863">
        <f t="shared" si="42"/>
        <v>1</v>
      </c>
      <c r="X863" s="251">
        <v>20003</v>
      </c>
      <c r="Y863" s="251">
        <v>47520</v>
      </c>
      <c r="Z863" s="251">
        <f t="shared" si="41"/>
        <v>47520</v>
      </c>
      <c r="AA863" s="226">
        <v>25715</v>
      </c>
    </row>
    <row r="864" spans="1:27" x14ac:dyDescent="0.25">
      <c r="A864" s="251">
        <v>20005</v>
      </c>
      <c r="B864" s="251" t="s">
        <v>1132</v>
      </c>
      <c r="C864" s="251" t="s">
        <v>1134</v>
      </c>
      <c r="D864" s="251">
        <v>-95.317374200000003</v>
      </c>
      <c r="E864" s="251">
        <v>39.528779999999998</v>
      </c>
      <c r="F864">
        <v>3.52</v>
      </c>
      <c r="G864">
        <f t="shared" si="40"/>
        <v>3.52</v>
      </c>
      <c r="H864">
        <v>10.32</v>
      </c>
      <c r="M864" s="277">
        <f>(M3944*10000)*TEA!$I$15*10^-6</f>
        <v>42.652256795550002</v>
      </c>
      <c r="N864" s="277">
        <f>(N3944*10000)*TEA!$J$15*10^-6</f>
        <v>42.652256795550002</v>
      </c>
      <c r="W864">
        <f t="shared" si="42"/>
        <v>1</v>
      </c>
      <c r="X864" s="251">
        <v>20005</v>
      </c>
      <c r="Y864" s="251">
        <v>28848</v>
      </c>
      <c r="Z864" s="251">
        <f t="shared" si="41"/>
        <v>28848</v>
      </c>
      <c r="AA864" s="226">
        <v>26627</v>
      </c>
    </row>
    <row r="865" spans="1:27" x14ac:dyDescent="0.25">
      <c r="A865" s="251">
        <v>20007</v>
      </c>
      <c r="B865" s="251" t="s">
        <v>1132</v>
      </c>
      <c r="C865" s="251" t="s">
        <v>1135</v>
      </c>
      <c r="D865" s="251">
        <v>-98.693292</v>
      </c>
      <c r="E865" s="251">
        <v>37.22484</v>
      </c>
      <c r="F865">
        <v>2.17</v>
      </c>
      <c r="G865">
        <f t="shared" si="40"/>
        <v>2.17</v>
      </c>
      <c r="H865">
        <v>9.69</v>
      </c>
      <c r="M865" s="277">
        <f>(M3945*10000)*TEA!$I$15*10^-6</f>
        <v>47.24326675575</v>
      </c>
      <c r="N865" s="277">
        <f>(N3945*10000)*TEA!$J$15*10^-6</f>
        <v>47.24326675575</v>
      </c>
      <c r="W865">
        <f t="shared" si="42"/>
        <v>1</v>
      </c>
      <c r="X865" s="251">
        <v>20007</v>
      </c>
      <c r="Y865" s="251">
        <v>7431</v>
      </c>
      <c r="Z865" s="251">
        <f t="shared" si="41"/>
        <v>7431</v>
      </c>
      <c r="AA865" s="226">
        <v>3828</v>
      </c>
    </row>
    <row r="866" spans="1:27" x14ac:dyDescent="0.25">
      <c r="A866" s="251">
        <v>20009</v>
      </c>
      <c r="B866" s="251" t="s">
        <v>1132</v>
      </c>
      <c r="C866" s="251" t="s">
        <v>1136</v>
      </c>
      <c r="D866" s="251">
        <v>-98.755728300000001</v>
      </c>
      <c r="E866" s="251">
        <v>38.474960000000003</v>
      </c>
      <c r="F866">
        <v>2.27</v>
      </c>
      <c r="G866">
        <f t="shared" si="40"/>
        <v>2.27</v>
      </c>
      <c r="H866">
        <v>8.7200000000000006</v>
      </c>
      <c r="M866" s="277">
        <f>(M3946*10000)*TEA!$I$15*10^-6</f>
        <v>44.74482607169999</v>
      </c>
      <c r="N866" s="277">
        <f>(N3946*10000)*TEA!$J$15*10^-6</f>
        <v>44.74482607169999</v>
      </c>
      <c r="W866">
        <f t="shared" si="42"/>
        <v>1</v>
      </c>
      <c r="X866" s="251">
        <v>20009</v>
      </c>
      <c r="Y866" s="251">
        <v>16490</v>
      </c>
      <c r="Z866" s="251">
        <f t="shared" si="41"/>
        <v>16490</v>
      </c>
      <c r="AA866" s="226">
        <v>13206</v>
      </c>
    </row>
    <row r="867" spans="1:27" x14ac:dyDescent="0.25">
      <c r="A867" s="251">
        <v>20011</v>
      </c>
      <c r="B867" s="251" t="s">
        <v>1132</v>
      </c>
      <c r="C867" s="251" t="s">
        <v>1137</v>
      </c>
      <c r="D867" s="251">
        <v>-94.859588900000006</v>
      </c>
      <c r="E867" s="251">
        <v>37.854869999999998</v>
      </c>
      <c r="F867">
        <v>2.85</v>
      </c>
      <c r="G867">
        <f t="shared" si="40"/>
        <v>2.85</v>
      </c>
      <c r="H867">
        <v>8.2899999999999991</v>
      </c>
      <c r="M867" s="277">
        <f>(M3947*10000)*TEA!$I$15*10^-6</f>
        <v>46.061555151149996</v>
      </c>
      <c r="N867" s="277">
        <f>(N3947*10000)*TEA!$J$15*10^-6</f>
        <v>46.061555151149996</v>
      </c>
      <c r="W867">
        <f t="shared" si="42"/>
        <v>1</v>
      </c>
      <c r="X867" s="251">
        <v>20011</v>
      </c>
      <c r="Y867" s="251">
        <v>16066</v>
      </c>
      <c r="Z867" s="251">
        <f t="shared" si="41"/>
        <v>16066</v>
      </c>
      <c r="AA867" s="226">
        <v>5620</v>
      </c>
    </row>
    <row r="868" spans="1:27" x14ac:dyDescent="0.25">
      <c r="A868" s="251">
        <v>20013</v>
      </c>
      <c r="B868" s="251" t="s">
        <v>1132</v>
      </c>
      <c r="C868" s="251" t="s">
        <v>992</v>
      </c>
      <c r="D868" s="251">
        <v>-95.572232999999997</v>
      </c>
      <c r="E868" s="251">
        <v>39.830629999999999</v>
      </c>
      <c r="F868">
        <v>3.46</v>
      </c>
      <c r="G868">
        <f t="shared" si="40"/>
        <v>3.46</v>
      </c>
      <c r="H868">
        <v>10.23</v>
      </c>
      <c r="M868" s="277">
        <f>(M3948*10000)*TEA!$I$15*10^-6</f>
        <v>42.127977398399999</v>
      </c>
      <c r="N868" s="277">
        <f>(N3948*10000)*TEA!$J$15*10^-6</f>
        <v>42.127977398399999</v>
      </c>
      <c r="W868">
        <f t="shared" si="42"/>
        <v>1</v>
      </c>
      <c r="X868" s="251">
        <v>20013</v>
      </c>
      <c r="Y868" s="251">
        <v>47718</v>
      </c>
      <c r="Z868" s="251">
        <f t="shared" si="41"/>
        <v>47718</v>
      </c>
      <c r="AA868" s="226">
        <v>45255</v>
      </c>
    </row>
    <row r="869" spans="1:27" x14ac:dyDescent="0.25">
      <c r="A869" s="251">
        <v>20015</v>
      </c>
      <c r="B869" s="251" t="s">
        <v>1132</v>
      </c>
      <c r="C869" s="251" t="s">
        <v>527</v>
      </c>
      <c r="D869" s="251">
        <v>-96.852519299999997</v>
      </c>
      <c r="E869" s="251">
        <v>37.762369999999997</v>
      </c>
      <c r="F869">
        <v>2.4500000000000002</v>
      </c>
      <c r="G869">
        <f t="shared" si="40"/>
        <v>2.4500000000000002</v>
      </c>
      <c r="H869">
        <v>8.2899999999999991</v>
      </c>
      <c r="M869" s="277">
        <f>(M3949*10000)*TEA!$I$15*10^-6</f>
        <v>46.720282272749998</v>
      </c>
      <c r="N869" s="277">
        <f>(N3949*10000)*TEA!$J$15*10^-6</f>
        <v>46.720282272749998</v>
      </c>
      <c r="W869">
        <f t="shared" si="42"/>
        <v>1</v>
      </c>
      <c r="X869" s="251">
        <v>20015</v>
      </c>
      <c r="Y869" s="251">
        <v>39902</v>
      </c>
      <c r="Z869" s="251">
        <f t="shared" si="41"/>
        <v>39902</v>
      </c>
      <c r="AA869" s="226">
        <v>34399</v>
      </c>
    </row>
    <row r="870" spans="1:27" x14ac:dyDescent="0.25">
      <c r="A870" s="251">
        <v>20017</v>
      </c>
      <c r="B870" s="251" t="s">
        <v>1132</v>
      </c>
      <c r="C870" s="251" t="s">
        <v>1138</v>
      </c>
      <c r="D870" s="251">
        <v>-96.603133299999996</v>
      </c>
      <c r="E870" s="251">
        <v>38.288609999999998</v>
      </c>
      <c r="F870">
        <v>3.01</v>
      </c>
      <c r="G870">
        <f t="shared" si="40"/>
        <v>3.01</v>
      </c>
      <c r="H870">
        <v>8.7200000000000006</v>
      </c>
      <c r="M870" s="277">
        <f>(M3950*10000)*TEA!$I$15*10^-6</f>
        <v>45.532551825449993</v>
      </c>
      <c r="N870" s="277">
        <f>(N3950*10000)*TEA!$J$15*10^-6</f>
        <v>45.532551825449993</v>
      </c>
      <c r="W870">
        <f t="shared" si="42"/>
        <v>1</v>
      </c>
      <c r="X870" s="251">
        <v>20017</v>
      </c>
      <c r="Y870" s="251">
        <v>11944</v>
      </c>
      <c r="Z870" s="251">
        <f t="shared" si="41"/>
        <v>11944</v>
      </c>
      <c r="AA870" s="226">
        <v>3997</v>
      </c>
    </row>
    <row r="871" spans="1:27" x14ac:dyDescent="0.25">
      <c r="A871" s="251">
        <v>20019</v>
      </c>
      <c r="B871" s="251" t="s">
        <v>1132</v>
      </c>
      <c r="C871" s="251" t="s">
        <v>1139</v>
      </c>
      <c r="D871" s="251">
        <v>-96.254259000000005</v>
      </c>
      <c r="E871" s="251">
        <v>37.147889999999997</v>
      </c>
      <c r="F871">
        <v>2.06</v>
      </c>
      <c r="G871">
        <f t="shared" si="40"/>
        <v>2.06</v>
      </c>
      <c r="H871">
        <v>5.15</v>
      </c>
      <c r="M871" s="277">
        <f>(M3951*10000)*TEA!$I$15*10^-6</f>
        <v>47.7671167377</v>
      </c>
      <c r="N871" s="277">
        <f>(N3951*10000)*TEA!$J$15*10^-6</f>
        <v>47.7671167377</v>
      </c>
      <c r="W871">
        <f t="shared" si="42"/>
        <v>1</v>
      </c>
      <c r="X871" s="251">
        <v>20019</v>
      </c>
      <c r="Y871" s="251">
        <v>4373</v>
      </c>
      <c r="Z871" s="251">
        <f t="shared" si="41"/>
        <v>4373</v>
      </c>
      <c r="AA871" s="226">
        <v>1399</v>
      </c>
    </row>
    <row r="872" spans="1:27" x14ac:dyDescent="0.25">
      <c r="A872" s="251">
        <v>20021</v>
      </c>
      <c r="B872" s="251" t="s">
        <v>1132</v>
      </c>
      <c r="C872" s="251" t="s">
        <v>530</v>
      </c>
      <c r="D872" s="251">
        <v>-94.863225299999996</v>
      </c>
      <c r="E872" s="251">
        <v>37.181570000000001</v>
      </c>
      <c r="F872">
        <v>2.75</v>
      </c>
      <c r="G872">
        <f t="shared" si="40"/>
        <v>2.75</v>
      </c>
      <c r="H872">
        <v>9.02</v>
      </c>
      <c r="M872" s="277">
        <f>(M3952*10000)*TEA!$I$15*10^-6</f>
        <v>47.334399390000002</v>
      </c>
      <c r="N872" s="277">
        <f>(N3952*10000)*TEA!$J$15*10^-6</f>
        <v>47.334399390000002</v>
      </c>
      <c r="W872">
        <f t="shared" si="42"/>
        <v>1</v>
      </c>
      <c r="X872" s="251">
        <v>20021</v>
      </c>
      <c r="Y872" s="251">
        <v>41480</v>
      </c>
      <c r="Z872" s="251">
        <f t="shared" si="41"/>
        <v>41480</v>
      </c>
      <c r="AA872" s="226">
        <v>28800</v>
      </c>
    </row>
    <row r="873" spans="1:27" x14ac:dyDescent="0.25">
      <c r="A873" s="251">
        <v>20023</v>
      </c>
      <c r="B873" s="251" t="s">
        <v>1132</v>
      </c>
      <c r="C873" s="251" t="s">
        <v>729</v>
      </c>
      <c r="D873" s="251">
        <v>-101.73508</v>
      </c>
      <c r="E873" s="251">
        <v>39.790799999999997</v>
      </c>
      <c r="F873">
        <v>3.82</v>
      </c>
      <c r="G873">
        <f t="shared" si="40"/>
        <v>3.82</v>
      </c>
      <c r="H873">
        <v>10.44</v>
      </c>
      <c r="M873" s="277">
        <f>(M3953*10000)*TEA!$I$15*10^-6</f>
        <v>40.060728705149991</v>
      </c>
      <c r="N873" s="277">
        <f>(N3953*10000)*TEA!$J$15*10^-6</f>
        <v>40.060728705149991</v>
      </c>
      <c r="W873">
        <f t="shared" si="42"/>
        <v>1</v>
      </c>
      <c r="X873" s="251">
        <v>20023</v>
      </c>
      <c r="Y873" s="251">
        <v>2642</v>
      </c>
      <c r="Z873" s="251">
        <f t="shared" si="41"/>
        <v>2642</v>
      </c>
      <c r="AA873" s="226">
        <v>24476</v>
      </c>
    </row>
    <row r="874" spans="1:27" x14ac:dyDescent="0.25">
      <c r="A874" s="251">
        <v>20025</v>
      </c>
      <c r="B874" s="251" t="s">
        <v>1132</v>
      </c>
      <c r="C874" s="251" t="s">
        <v>613</v>
      </c>
      <c r="D874" s="251">
        <v>-99.8214246</v>
      </c>
      <c r="E874" s="251">
        <v>37.229590000000002</v>
      </c>
      <c r="F874">
        <v>3.34</v>
      </c>
      <c r="G874">
        <f t="shared" si="40"/>
        <v>3.34</v>
      </c>
      <c r="H874">
        <v>5.41</v>
      </c>
      <c r="M874" s="277">
        <f>(M3954*10000)*TEA!$I$15*10^-6</f>
        <v>46.540881754199994</v>
      </c>
      <c r="N874" s="277">
        <f>(N3954*10000)*TEA!$J$15*10^-6</f>
        <v>46.540881754199994</v>
      </c>
      <c r="W874">
        <f t="shared" si="42"/>
        <v>1</v>
      </c>
      <c r="X874" s="251">
        <v>20025</v>
      </c>
      <c r="Y874" s="251">
        <v>573</v>
      </c>
      <c r="Z874" s="251">
        <f t="shared" si="41"/>
        <v>573</v>
      </c>
      <c r="AA874" s="226">
        <v>638</v>
      </c>
    </row>
    <row r="875" spans="1:27" x14ac:dyDescent="0.25">
      <c r="A875" s="251">
        <v>20027</v>
      </c>
      <c r="B875" s="251" t="s">
        <v>1132</v>
      </c>
      <c r="C875" s="251" t="s">
        <v>534</v>
      </c>
      <c r="D875" s="251">
        <v>-97.166169199999999</v>
      </c>
      <c r="E875" s="251">
        <v>39.335850000000001</v>
      </c>
      <c r="F875">
        <v>2.81</v>
      </c>
      <c r="G875">
        <f t="shared" si="40"/>
        <v>2.81</v>
      </c>
      <c r="H875">
        <v>10.35</v>
      </c>
      <c r="M875" s="277">
        <f>(M3955*10000)*TEA!$I$15*10^-6</f>
        <v>43.169359124700001</v>
      </c>
      <c r="N875" s="277">
        <f>(N3955*10000)*TEA!$J$15*10^-6</f>
        <v>43.169359124700001</v>
      </c>
      <c r="W875">
        <f t="shared" si="42"/>
        <v>1</v>
      </c>
      <c r="X875" s="251">
        <v>20027</v>
      </c>
      <c r="Y875" s="251">
        <v>44934</v>
      </c>
      <c r="Z875" s="251">
        <f t="shared" si="41"/>
        <v>44934</v>
      </c>
      <c r="AA875" s="226">
        <v>20028</v>
      </c>
    </row>
    <row r="876" spans="1:27" x14ac:dyDescent="0.25">
      <c r="A876" s="251">
        <v>20029</v>
      </c>
      <c r="B876" s="251" t="s">
        <v>1132</v>
      </c>
      <c r="C876" s="251" t="s">
        <v>1140</v>
      </c>
      <c r="D876" s="251">
        <v>-97.649196599999996</v>
      </c>
      <c r="E876" s="251">
        <v>39.465330000000002</v>
      </c>
      <c r="F876">
        <v>2.61</v>
      </c>
      <c r="G876">
        <f t="shared" si="40"/>
        <v>2.61</v>
      </c>
      <c r="H876">
        <v>10.52</v>
      </c>
      <c r="M876" s="277">
        <f>(M3956*10000)*TEA!$I$15*10^-6</f>
        <v>42.831153789300004</v>
      </c>
      <c r="N876" s="277">
        <f>(N3956*10000)*TEA!$J$15*10^-6</f>
        <v>42.831153789300004</v>
      </c>
      <c r="W876">
        <f t="shared" si="42"/>
        <v>1</v>
      </c>
      <c r="X876" s="251">
        <v>20029</v>
      </c>
      <c r="Y876" s="251">
        <v>29804</v>
      </c>
      <c r="Z876" s="251">
        <f t="shared" si="41"/>
        <v>29804</v>
      </c>
      <c r="AA876" s="226">
        <v>13378</v>
      </c>
    </row>
    <row r="877" spans="1:27" x14ac:dyDescent="0.25">
      <c r="A877" s="251">
        <v>20031</v>
      </c>
      <c r="B877" s="251" t="s">
        <v>1132</v>
      </c>
      <c r="C877" s="251" t="s">
        <v>1141</v>
      </c>
      <c r="D877" s="251">
        <v>-95.745741600000002</v>
      </c>
      <c r="E877" s="251">
        <v>38.230260000000001</v>
      </c>
      <c r="F877">
        <v>2.66</v>
      </c>
      <c r="G877">
        <f t="shared" si="40"/>
        <v>2.66</v>
      </c>
      <c r="H877">
        <v>8.3699999999999992</v>
      </c>
      <c r="M877" s="277">
        <f>(M3957*10000)*TEA!$I$15*10^-6</f>
        <v>45.43983427725</v>
      </c>
      <c r="N877" s="277">
        <f>(N3957*10000)*TEA!$J$15*10^-6</f>
        <v>45.43983427725</v>
      </c>
      <c r="W877">
        <f t="shared" si="42"/>
        <v>1</v>
      </c>
      <c r="X877" s="251">
        <v>20031</v>
      </c>
      <c r="Y877" s="251">
        <v>32367</v>
      </c>
      <c r="Z877" s="251">
        <f t="shared" si="41"/>
        <v>32367</v>
      </c>
      <c r="AA877" s="226">
        <v>13149</v>
      </c>
    </row>
    <row r="878" spans="1:27" x14ac:dyDescent="0.25">
      <c r="A878" s="251">
        <v>20033</v>
      </c>
      <c r="B878" s="251" t="s">
        <v>1132</v>
      </c>
      <c r="C878" s="251" t="s">
        <v>1142</v>
      </c>
      <c r="D878" s="251">
        <v>-99.284309500000006</v>
      </c>
      <c r="E878" s="251">
        <v>37.182989999999997</v>
      </c>
      <c r="F878">
        <v>4.6500000000000004</v>
      </c>
      <c r="G878">
        <f t="shared" si="40"/>
        <v>4.6500000000000004</v>
      </c>
      <c r="H878">
        <v>8.4600000000000009</v>
      </c>
      <c r="M878" s="277">
        <f>(M3958*10000)*TEA!$I$15*10^-6</f>
        <v>47.017470638249989</v>
      </c>
      <c r="N878" s="277">
        <f>(N3958*10000)*TEA!$J$15*10^-6</f>
        <v>47.017470638249989</v>
      </c>
      <c r="W878">
        <f t="shared" si="42"/>
        <v>1</v>
      </c>
      <c r="X878" s="251">
        <v>20033</v>
      </c>
      <c r="Y878" s="251">
        <v>681</v>
      </c>
      <c r="Z878" s="251">
        <f t="shared" si="41"/>
        <v>681</v>
      </c>
      <c r="AA878" s="226">
        <v>955</v>
      </c>
    </row>
    <row r="879" spans="1:27" x14ac:dyDescent="0.25">
      <c r="A879" s="251">
        <v>20035</v>
      </c>
      <c r="B879" s="251" t="s">
        <v>1132</v>
      </c>
      <c r="C879" s="251" t="s">
        <v>1143</v>
      </c>
      <c r="D879" s="251">
        <v>-96.850530199999994</v>
      </c>
      <c r="E879" s="251">
        <v>37.225200000000001</v>
      </c>
      <c r="F879">
        <v>2.0499999999999998</v>
      </c>
      <c r="G879">
        <f t="shared" si="40"/>
        <v>2.0499999999999998</v>
      </c>
      <c r="H879">
        <v>5.64</v>
      </c>
      <c r="M879" s="277">
        <f>(M3959*10000)*TEA!$I$15*10^-6</f>
        <v>47.792060301150002</v>
      </c>
      <c r="N879" s="277">
        <f>(N3959*10000)*TEA!$J$15*10^-6</f>
        <v>47.792060301150002</v>
      </c>
      <c r="W879">
        <f t="shared" si="42"/>
        <v>1</v>
      </c>
      <c r="X879" s="251">
        <v>20035</v>
      </c>
      <c r="Y879" s="251">
        <v>41713</v>
      </c>
      <c r="Z879" s="251">
        <f t="shared" si="41"/>
        <v>41713</v>
      </c>
      <c r="AA879" s="226">
        <v>10642</v>
      </c>
    </row>
    <row r="880" spans="1:27" x14ac:dyDescent="0.25">
      <c r="A880" s="251">
        <v>20037</v>
      </c>
      <c r="B880" s="251" t="s">
        <v>1132</v>
      </c>
      <c r="C880" s="251" t="s">
        <v>618</v>
      </c>
      <c r="D880" s="251">
        <v>-94.863771299999996</v>
      </c>
      <c r="E880" s="251">
        <v>37.510399999999997</v>
      </c>
      <c r="F880">
        <v>2.42</v>
      </c>
      <c r="G880">
        <f t="shared" si="40"/>
        <v>2.42</v>
      </c>
      <c r="H880">
        <v>8.75</v>
      </c>
      <c r="M880" s="277">
        <f>(M3960*10000)*TEA!$I$15*10^-6</f>
        <v>46.698855236099995</v>
      </c>
      <c r="N880" s="277">
        <f>(N3960*10000)*TEA!$J$15*10^-6</f>
        <v>46.698855236099995</v>
      </c>
      <c r="W880">
        <f t="shared" si="42"/>
        <v>1</v>
      </c>
      <c r="X880" s="251">
        <v>20037</v>
      </c>
      <c r="Y880" s="251">
        <v>38117</v>
      </c>
      <c r="Z880" s="251">
        <f t="shared" si="41"/>
        <v>38117</v>
      </c>
      <c r="AA880" s="226">
        <v>22456</v>
      </c>
    </row>
    <row r="881" spans="1:27" x14ac:dyDescent="0.25">
      <c r="A881" s="251">
        <v>20039</v>
      </c>
      <c r="B881" s="251" t="s">
        <v>1132</v>
      </c>
      <c r="C881" s="251" t="s">
        <v>872</v>
      </c>
      <c r="D881" s="251">
        <v>-100.455201</v>
      </c>
      <c r="E881" s="251">
        <v>39.788730000000001</v>
      </c>
      <c r="F881">
        <v>2.69</v>
      </c>
      <c r="G881">
        <f t="shared" si="40"/>
        <v>2.69</v>
      </c>
      <c r="H881">
        <v>8.52</v>
      </c>
      <c r="M881" s="277">
        <f>(M3961*10000)*TEA!$I$15*10^-6</f>
        <v>41.403688082549998</v>
      </c>
      <c r="N881" s="277">
        <f>(N3961*10000)*TEA!$J$15*10^-6</f>
        <v>41.403688082549998</v>
      </c>
      <c r="W881">
        <f t="shared" si="42"/>
        <v>1</v>
      </c>
      <c r="X881" s="251">
        <v>20039</v>
      </c>
      <c r="Y881" s="251">
        <v>1182</v>
      </c>
      <c r="Z881" s="251">
        <f t="shared" si="41"/>
        <v>1182</v>
      </c>
      <c r="AA881" s="226">
        <v>29287</v>
      </c>
    </row>
    <row r="882" spans="1:27" x14ac:dyDescent="0.25">
      <c r="A882" s="251">
        <v>20041</v>
      </c>
      <c r="B882" s="251" t="s">
        <v>1132</v>
      </c>
      <c r="C882" s="251" t="s">
        <v>1100</v>
      </c>
      <c r="D882" s="251">
        <v>-97.152560600000001</v>
      </c>
      <c r="E882" s="251">
        <v>38.854640000000003</v>
      </c>
      <c r="F882">
        <v>1.87</v>
      </c>
      <c r="G882">
        <f t="shared" si="40"/>
        <v>1.87</v>
      </c>
      <c r="H882">
        <v>7.74</v>
      </c>
      <c r="M882" s="277">
        <f>(M3962*10000)*TEA!$I$15*10^-6</f>
        <v>44.243157198150001</v>
      </c>
      <c r="N882" s="277">
        <f>(N3962*10000)*TEA!$J$15*10^-6</f>
        <v>44.243157198150001</v>
      </c>
      <c r="W882">
        <f t="shared" si="42"/>
        <v>1</v>
      </c>
      <c r="X882" s="251">
        <v>20041</v>
      </c>
      <c r="Y882" s="251">
        <v>47286</v>
      </c>
      <c r="Z882" s="251">
        <f t="shared" si="41"/>
        <v>47286</v>
      </c>
      <c r="AA882" s="226">
        <v>10647</v>
      </c>
    </row>
    <row r="883" spans="1:27" x14ac:dyDescent="0.25">
      <c r="A883" s="251">
        <v>20043</v>
      </c>
      <c r="B883" s="251" t="s">
        <v>1132</v>
      </c>
      <c r="C883" s="251" t="s">
        <v>1144</v>
      </c>
      <c r="D883" s="251">
        <v>-95.158534799999998</v>
      </c>
      <c r="E883" s="251">
        <v>39.799399999999999</v>
      </c>
      <c r="F883">
        <v>3.94</v>
      </c>
      <c r="G883">
        <f t="shared" si="40"/>
        <v>3.94</v>
      </c>
      <c r="H883">
        <v>13.24</v>
      </c>
      <c r="M883" s="277">
        <f>(M3963*10000)*TEA!$I$15*10^-6</f>
        <v>42.216819040800004</v>
      </c>
      <c r="N883" s="277">
        <f>(N3963*10000)*TEA!$J$15*10^-6</f>
        <v>42.216819040800004</v>
      </c>
      <c r="W883">
        <f t="shared" si="42"/>
        <v>1</v>
      </c>
      <c r="X883" s="251">
        <v>20043</v>
      </c>
      <c r="Y883" s="251">
        <v>25998</v>
      </c>
      <c r="Z883" s="251">
        <f t="shared" si="41"/>
        <v>25998</v>
      </c>
      <c r="AA883" s="226">
        <v>27190</v>
      </c>
    </row>
    <row r="884" spans="1:27" x14ac:dyDescent="0.25">
      <c r="A884" s="251">
        <v>20045</v>
      </c>
      <c r="B884" s="251" t="s">
        <v>1132</v>
      </c>
      <c r="C884" s="251" t="s">
        <v>738</v>
      </c>
      <c r="D884" s="251">
        <v>-95.312195500000001</v>
      </c>
      <c r="E884" s="251">
        <v>38.889220000000002</v>
      </c>
      <c r="F884">
        <v>3.11</v>
      </c>
      <c r="G884">
        <f t="shared" si="40"/>
        <v>3.11</v>
      </c>
      <c r="H884">
        <v>10.29</v>
      </c>
      <c r="M884" s="277">
        <f>(M3964*10000)*TEA!$I$15*10^-6</f>
        <v>44.027221566599998</v>
      </c>
      <c r="N884" s="277">
        <f>(N3964*10000)*TEA!$J$15*10^-6</f>
        <v>44.027221566599998</v>
      </c>
      <c r="W884">
        <f t="shared" si="42"/>
        <v>1</v>
      </c>
      <c r="X884" s="251">
        <v>20045</v>
      </c>
      <c r="Y884" s="251">
        <v>24429</v>
      </c>
      <c r="Z884" s="251">
        <f t="shared" si="41"/>
        <v>24429</v>
      </c>
      <c r="AA884" s="226">
        <v>15295</v>
      </c>
    </row>
    <row r="885" spans="1:27" x14ac:dyDescent="0.25">
      <c r="A885" s="251">
        <v>20047</v>
      </c>
      <c r="B885" s="251" t="s">
        <v>1132</v>
      </c>
      <c r="C885" s="251" t="s">
        <v>1003</v>
      </c>
      <c r="D885" s="251">
        <v>-99.310342899999995</v>
      </c>
      <c r="E885" s="251">
        <v>37.880699999999997</v>
      </c>
      <c r="F885">
        <v>3.67</v>
      </c>
      <c r="G885">
        <f t="shared" si="40"/>
        <v>3.67</v>
      </c>
      <c r="H885">
        <v>11.04</v>
      </c>
      <c r="M885" s="277">
        <f>(M3965*10000)*TEA!$I$15*10^-6</f>
        <v>45.647036440649998</v>
      </c>
      <c r="N885" s="277">
        <f>(N3965*10000)*TEA!$J$15*10^-6</f>
        <v>45.647036440649998</v>
      </c>
      <c r="W885">
        <f t="shared" si="42"/>
        <v>1</v>
      </c>
      <c r="X885" s="251">
        <v>20047</v>
      </c>
      <c r="Y885" s="251">
        <v>11293</v>
      </c>
      <c r="Z885" s="251">
        <f t="shared" si="41"/>
        <v>11293</v>
      </c>
      <c r="AA885" s="226">
        <v>22545</v>
      </c>
    </row>
    <row r="886" spans="1:27" x14ac:dyDescent="0.25">
      <c r="A886" s="251">
        <v>20049</v>
      </c>
      <c r="B886" s="251" t="s">
        <v>1132</v>
      </c>
      <c r="C886" s="251" t="s">
        <v>1145</v>
      </c>
      <c r="D886" s="251">
        <v>-96.253456</v>
      </c>
      <c r="E886" s="251">
        <v>37.440130000000003</v>
      </c>
      <c r="F886">
        <v>2.4300000000000002</v>
      </c>
      <c r="G886">
        <f t="shared" si="40"/>
        <v>2.4300000000000002</v>
      </c>
      <c r="H886">
        <v>8.09</v>
      </c>
      <c r="M886" s="277">
        <f>(M3966*10000)*TEA!$I$15*10^-6</f>
        <v>47.201714462249996</v>
      </c>
      <c r="N886" s="277">
        <f>(N3966*10000)*TEA!$J$15*10^-6</f>
        <v>47.201714462249996</v>
      </c>
      <c r="W886">
        <f t="shared" si="42"/>
        <v>1</v>
      </c>
      <c r="X886" s="251">
        <v>20049</v>
      </c>
      <c r="Y886" s="251">
        <v>7666</v>
      </c>
      <c r="Z886" s="251">
        <f t="shared" si="41"/>
        <v>7666</v>
      </c>
      <c r="AA886" s="226">
        <v>2492</v>
      </c>
    </row>
    <row r="887" spans="1:27" x14ac:dyDescent="0.25">
      <c r="A887" s="251">
        <v>20051</v>
      </c>
      <c r="B887" s="251" t="s">
        <v>1132</v>
      </c>
      <c r="C887" s="251" t="s">
        <v>1146</v>
      </c>
      <c r="D887" s="251">
        <v>-99.317668499999996</v>
      </c>
      <c r="E887" s="251">
        <v>38.912430000000001</v>
      </c>
      <c r="F887">
        <v>2.1</v>
      </c>
      <c r="G887">
        <f t="shared" si="40"/>
        <v>2.1</v>
      </c>
      <c r="H887">
        <v>4.25</v>
      </c>
      <c r="M887" s="277">
        <f>(M3967*10000)*TEA!$I$15*10^-6</f>
        <v>43.584348050099997</v>
      </c>
      <c r="N887" s="277">
        <f>(N3967*10000)*TEA!$J$15*10^-6</f>
        <v>43.584348050099997</v>
      </c>
      <c r="W887">
        <f t="shared" si="42"/>
        <v>1</v>
      </c>
      <c r="X887" s="251">
        <v>20051</v>
      </c>
      <c r="Y887" s="251">
        <v>318</v>
      </c>
      <c r="Z887" s="251">
        <f t="shared" si="41"/>
        <v>318</v>
      </c>
      <c r="AA887" s="226">
        <v>3939</v>
      </c>
    </row>
    <row r="888" spans="1:27" x14ac:dyDescent="0.25">
      <c r="A888" s="251">
        <v>20053</v>
      </c>
      <c r="B888" s="251" t="s">
        <v>1132</v>
      </c>
      <c r="C888" s="251" t="s">
        <v>1147</v>
      </c>
      <c r="D888" s="251">
        <v>-98.204482600000006</v>
      </c>
      <c r="E888" s="251">
        <v>38.69229</v>
      </c>
      <c r="F888">
        <v>1.81</v>
      </c>
      <c r="G888">
        <f t="shared" si="40"/>
        <v>1.81</v>
      </c>
      <c r="H888">
        <v>4.34</v>
      </c>
      <c r="M888" s="277">
        <f>(M3968*10000)*TEA!$I$15*10^-6</f>
        <v>44.475069624299991</v>
      </c>
      <c r="N888" s="277">
        <f>(N3968*10000)*TEA!$J$15*10^-6</f>
        <v>44.475069624299991</v>
      </c>
      <c r="W888">
        <f t="shared" si="42"/>
        <v>1</v>
      </c>
      <c r="X888" s="251">
        <v>20053</v>
      </c>
      <c r="Y888" s="251">
        <v>5287</v>
      </c>
      <c r="Z888" s="251">
        <f t="shared" si="41"/>
        <v>5287</v>
      </c>
      <c r="AA888" s="226">
        <v>3522</v>
      </c>
    </row>
    <row r="889" spans="1:27" x14ac:dyDescent="0.25">
      <c r="A889" s="251">
        <v>20055</v>
      </c>
      <c r="B889" s="251" t="s">
        <v>1132</v>
      </c>
      <c r="C889" s="251" t="s">
        <v>1148</v>
      </c>
      <c r="D889" s="251">
        <v>-100.73918399999999</v>
      </c>
      <c r="E889" s="251">
        <v>38.040480000000002</v>
      </c>
      <c r="F889">
        <v>3.62</v>
      </c>
      <c r="G889">
        <f t="shared" si="40"/>
        <v>3.62</v>
      </c>
      <c r="H889">
        <v>11.3</v>
      </c>
      <c r="M889" s="277">
        <f>(M3969*10000)*TEA!$I$15*10^-6</f>
        <v>44.090832240899999</v>
      </c>
      <c r="N889" s="277">
        <f>(N3969*10000)*TEA!$J$15*10^-6</f>
        <v>44.090832240899999</v>
      </c>
      <c r="W889">
        <f t="shared" si="42"/>
        <v>1</v>
      </c>
      <c r="X889" s="251">
        <v>20055</v>
      </c>
      <c r="Y889" s="251">
        <v>8246</v>
      </c>
      <c r="Z889" s="251">
        <f t="shared" si="41"/>
        <v>8246</v>
      </c>
      <c r="AA889" s="226">
        <v>55620</v>
      </c>
    </row>
    <row r="890" spans="1:27" x14ac:dyDescent="0.25">
      <c r="A890" s="251">
        <v>20057</v>
      </c>
      <c r="B890" s="251" t="s">
        <v>1132</v>
      </c>
      <c r="C890" s="251" t="s">
        <v>1004</v>
      </c>
      <c r="D890" s="251">
        <v>-99.886281499999996</v>
      </c>
      <c r="E890" s="251">
        <v>37.688809999999997</v>
      </c>
      <c r="F890">
        <v>3.81</v>
      </c>
      <c r="G890">
        <f t="shared" si="40"/>
        <v>3.81</v>
      </c>
      <c r="H890">
        <v>12.41</v>
      </c>
      <c r="M890" s="277">
        <f>(M3970*10000)*TEA!$I$15*10^-6</f>
        <v>45.654673901399995</v>
      </c>
      <c r="N890" s="277">
        <f>(N3970*10000)*TEA!$J$15*10^-6</f>
        <v>45.654673901399995</v>
      </c>
      <c r="W890">
        <f t="shared" si="42"/>
        <v>1</v>
      </c>
      <c r="X890" s="251">
        <v>20057</v>
      </c>
      <c r="Y890" s="251">
        <v>6653</v>
      </c>
      <c r="Z890" s="251">
        <f t="shared" si="41"/>
        <v>6653</v>
      </c>
      <c r="AA890" s="226">
        <v>19891</v>
      </c>
    </row>
    <row r="891" spans="1:27" x14ac:dyDescent="0.25">
      <c r="A891" s="251">
        <v>20059</v>
      </c>
      <c r="B891" s="251" t="s">
        <v>1132</v>
      </c>
      <c r="C891" s="251" t="s">
        <v>550</v>
      </c>
      <c r="D891" s="251">
        <v>-95.300211700000006</v>
      </c>
      <c r="E891" s="251">
        <v>38.565759999999997</v>
      </c>
      <c r="F891">
        <v>3.04</v>
      </c>
      <c r="G891">
        <f t="shared" si="40"/>
        <v>3.04</v>
      </c>
      <c r="H891">
        <v>10</v>
      </c>
      <c r="M891" s="277">
        <f>(M3971*10000)*TEA!$I$15*10^-6</f>
        <v>44.728660521000002</v>
      </c>
      <c r="N891" s="277">
        <f>(N3971*10000)*TEA!$J$15*10^-6</f>
        <v>44.728660521000002</v>
      </c>
      <c r="W891">
        <f t="shared" si="42"/>
        <v>1</v>
      </c>
      <c r="X891" s="251">
        <v>20059</v>
      </c>
      <c r="Y891" s="251">
        <v>39863</v>
      </c>
      <c r="Z891" s="251">
        <f t="shared" si="41"/>
        <v>39863</v>
      </c>
      <c r="AA891" s="226">
        <v>16907</v>
      </c>
    </row>
    <row r="892" spans="1:27" x14ac:dyDescent="0.25">
      <c r="A892" s="251">
        <v>20061</v>
      </c>
      <c r="B892" s="251" t="s">
        <v>1132</v>
      </c>
      <c r="C892" s="251" t="s">
        <v>1149</v>
      </c>
      <c r="D892" s="251">
        <v>-96.749580499999993</v>
      </c>
      <c r="E892" s="251">
        <v>38.989750000000001</v>
      </c>
      <c r="F892">
        <v>2.58</v>
      </c>
      <c r="G892">
        <f t="shared" si="40"/>
        <v>2.58</v>
      </c>
      <c r="H892">
        <v>9.57</v>
      </c>
      <c r="M892" s="277">
        <f>(M3972*10000)*TEA!$I$15*10^-6</f>
        <v>43.970258155499991</v>
      </c>
      <c r="N892" s="277">
        <f>(N3972*10000)*TEA!$J$15*10^-6</f>
        <v>43.970258155499991</v>
      </c>
      <c r="W892">
        <f t="shared" si="42"/>
        <v>1</v>
      </c>
      <c r="X892" s="251">
        <v>20061</v>
      </c>
      <c r="Y892" s="251">
        <v>7451</v>
      </c>
      <c r="Z892" s="251">
        <f t="shared" si="41"/>
        <v>7451</v>
      </c>
      <c r="AA892" s="226">
        <v>5413</v>
      </c>
    </row>
    <row r="893" spans="1:27" x14ac:dyDescent="0.25">
      <c r="A893" s="251">
        <v>20063</v>
      </c>
      <c r="B893" s="251" t="s">
        <v>1132</v>
      </c>
      <c r="C893" s="251" t="s">
        <v>1150</v>
      </c>
      <c r="D893" s="251">
        <v>-100.47872099999999</v>
      </c>
      <c r="E893" s="251">
        <v>38.919879999999999</v>
      </c>
      <c r="F893">
        <v>4.4800000000000004</v>
      </c>
      <c r="G893">
        <f t="shared" si="40"/>
        <v>4.4800000000000004</v>
      </c>
      <c r="H893">
        <v>7.91</v>
      </c>
      <c r="M893" s="277">
        <f>(M3973*10000)*TEA!$I$15*10^-6</f>
        <v>42.965130707549996</v>
      </c>
      <c r="N893" s="277">
        <f>(N3973*10000)*TEA!$J$15*10^-6</f>
        <v>42.965130707549996</v>
      </c>
      <c r="W893">
        <f t="shared" si="42"/>
        <v>1</v>
      </c>
      <c r="X893" s="251">
        <v>20063</v>
      </c>
      <c r="Y893" s="251">
        <v>352</v>
      </c>
      <c r="Z893" s="251">
        <f t="shared" si="41"/>
        <v>352</v>
      </c>
      <c r="AA893" s="226">
        <v>38777</v>
      </c>
    </row>
    <row r="894" spans="1:27" x14ac:dyDescent="0.25">
      <c r="A894" s="251">
        <v>20065</v>
      </c>
      <c r="B894" s="251" t="s">
        <v>1132</v>
      </c>
      <c r="C894" s="251" t="s">
        <v>593</v>
      </c>
      <c r="D894" s="251">
        <v>-99.880889600000003</v>
      </c>
      <c r="E894" s="251">
        <v>39.356409999999997</v>
      </c>
      <c r="F894">
        <v>2.88</v>
      </c>
      <c r="G894">
        <f t="shared" si="40"/>
        <v>2.88</v>
      </c>
      <c r="H894">
        <v>8.5399999999999991</v>
      </c>
      <c r="M894" s="277">
        <f>(M3974*10000)*TEA!$I$15*10^-6</f>
        <v>42.471822520349996</v>
      </c>
      <c r="N894" s="277">
        <f>(N3974*10000)*TEA!$J$15*10^-6</f>
        <v>42.471822520349996</v>
      </c>
      <c r="W894">
        <f t="shared" si="42"/>
        <v>1</v>
      </c>
      <c r="X894" s="251">
        <v>20065</v>
      </c>
      <c r="Y894" s="251">
        <v>1934</v>
      </c>
      <c r="Z894" s="251">
        <f t="shared" si="41"/>
        <v>1934</v>
      </c>
      <c r="AA894" s="226">
        <v>20098</v>
      </c>
    </row>
    <row r="895" spans="1:27" x14ac:dyDescent="0.25">
      <c r="A895" s="251">
        <v>20067</v>
      </c>
      <c r="B895" s="251" t="s">
        <v>1132</v>
      </c>
      <c r="C895" s="251" t="s">
        <v>626</v>
      </c>
      <c r="D895" s="251">
        <v>-101.30466800000001</v>
      </c>
      <c r="E895" s="251">
        <v>37.563110000000002</v>
      </c>
      <c r="F895">
        <v>4.05</v>
      </c>
      <c r="G895">
        <f t="shared" si="40"/>
        <v>4.05</v>
      </c>
      <c r="H895">
        <v>12.42</v>
      </c>
      <c r="M895" s="277">
        <f>(M3975*10000)*TEA!$I$15*10^-6</f>
        <v>44.04732553665</v>
      </c>
      <c r="N895" s="277">
        <f>(N3975*10000)*TEA!$J$15*10^-6</f>
        <v>44.04732553665</v>
      </c>
      <c r="W895">
        <f t="shared" si="42"/>
        <v>1</v>
      </c>
      <c r="X895" s="251">
        <v>20067</v>
      </c>
      <c r="Y895" s="251">
        <v>706</v>
      </c>
      <c r="Z895" s="251">
        <f t="shared" si="41"/>
        <v>706</v>
      </c>
      <c r="AA895" s="226">
        <v>32782</v>
      </c>
    </row>
    <row r="896" spans="1:27" x14ac:dyDescent="0.25">
      <c r="A896" s="251">
        <v>20069</v>
      </c>
      <c r="B896" s="251" t="s">
        <v>1132</v>
      </c>
      <c r="C896" s="251" t="s">
        <v>1151</v>
      </c>
      <c r="D896" s="251">
        <v>-100.429686</v>
      </c>
      <c r="E896" s="251">
        <v>37.735219999999998</v>
      </c>
      <c r="F896">
        <v>4.0199999999999996</v>
      </c>
      <c r="G896">
        <f t="shared" si="40"/>
        <v>4.0199999999999996</v>
      </c>
      <c r="H896">
        <v>12.37</v>
      </c>
      <c r="M896" s="277">
        <f>(M3976*10000)*TEA!$I$15*10^-6</f>
        <v>44.961510584700001</v>
      </c>
      <c r="N896" s="277">
        <f>(N3976*10000)*TEA!$J$15*10^-6</f>
        <v>44.961510584700001</v>
      </c>
      <c r="W896">
        <f t="shared" si="42"/>
        <v>1</v>
      </c>
      <c r="X896" s="251">
        <v>20069</v>
      </c>
      <c r="Y896" s="251">
        <v>6325</v>
      </c>
      <c r="Z896" s="251">
        <f t="shared" si="41"/>
        <v>6325</v>
      </c>
      <c r="AA896" s="226">
        <v>34328</v>
      </c>
    </row>
    <row r="897" spans="1:27" x14ac:dyDescent="0.25">
      <c r="A897" s="251">
        <v>20071</v>
      </c>
      <c r="B897" s="251" t="s">
        <v>1132</v>
      </c>
      <c r="C897" s="251" t="s">
        <v>1152</v>
      </c>
      <c r="D897" s="251">
        <v>-101.805477</v>
      </c>
      <c r="E897" s="251">
        <v>38.475549999999998</v>
      </c>
      <c r="F897">
        <v>0</v>
      </c>
      <c r="G897">
        <f t="shared" si="40"/>
        <v>0</v>
      </c>
      <c r="H897">
        <v>8.61</v>
      </c>
      <c r="M897" s="277">
        <f>(M3977*10000)*TEA!$I$15*10^-6</f>
        <v>41.582834210700007</v>
      </c>
      <c r="N897" s="277">
        <f>(N3977*10000)*TEA!$J$15*10^-6</f>
        <v>41.582834210700007</v>
      </c>
      <c r="W897">
        <f t="shared" si="42"/>
        <v>1</v>
      </c>
      <c r="X897" s="251">
        <v>20071</v>
      </c>
      <c r="Y897" s="251">
        <v>0</v>
      </c>
      <c r="Z897" s="251">
        <f t="shared" si="41"/>
        <v>0</v>
      </c>
      <c r="AA897" s="226">
        <v>21960</v>
      </c>
    </row>
    <row r="898" spans="1:27" x14ac:dyDescent="0.25">
      <c r="A898" s="251">
        <v>20073</v>
      </c>
      <c r="B898" s="251" t="s">
        <v>1132</v>
      </c>
      <c r="C898" s="251" t="s">
        <v>1153</v>
      </c>
      <c r="D898" s="251">
        <v>-96.240112699999997</v>
      </c>
      <c r="E898" s="251">
        <v>37.863880000000002</v>
      </c>
      <c r="F898">
        <v>2.2999999999999998</v>
      </c>
      <c r="G898">
        <f t="shared" si="40"/>
        <v>2.2999999999999998</v>
      </c>
      <c r="H898">
        <v>7.69</v>
      </c>
      <c r="M898" s="277">
        <f>(M3978*10000)*TEA!$I$15*10^-6</f>
        <v>46.347134589449993</v>
      </c>
      <c r="N898" s="277">
        <f>(N3978*10000)*TEA!$J$15*10^-6</f>
        <v>46.347134589449993</v>
      </c>
      <c r="W898">
        <f t="shared" si="42"/>
        <v>1</v>
      </c>
      <c r="X898" s="251">
        <v>20073</v>
      </c>
      <c r="Y898" s="251">
        <v>15924</v>
      </c>
      <c r="Z898" s="251">
        <f t="shared" si="41"/>
        <v>15924</v>
      </c>
      <c r="AA898" s="226">
        <v>2780</v>
      </c>
    </row>
    <row r="899" spans="1:27" x14ac:dyDescent="0.25">
      <c r="A899" s="251">
        <v>20075</v>
      </c>
      <c r="B899" s="251" t="s">
        <v>1132</v>
      </c>
      <c r="C899" s="251" t="s">
        <v>808</v>
      </c>
      <c r="D899" s="251">
        <v>-101.791749</v>
      </c>
      <c r="E899" s="251">
        <v>37.995060000000002</v>
      </c>
      <c r="F899">
        <v>0</v>
      </c>
      <c r="G899">
        <f t="shared" si="40"/>
        <v>0</v>
      </c>
      <c r="H899">
        <v>8.4600000000000009</v>
      </c>
      <c r="M899" s="277">
        <f>(M3979*10000)*TEA!$I$15*10^-6</f>
        <v>42.293570799150004</v>
      </c>
      <c r="N899" s="277">
        <f>(N3979*10000)*TEA!$J$15*10^-6</f>
        <v>42.293570799150004</v>
      </c>
      <c r="W899">
        <f t="shared" si="42"/>
        <v>1</v>
      </c>
      <c r="X899" s="251">
        <v>20075</v>
      </c>
      <c r="Y899" s="251">
        <v>0</v>
      </c>
      <c r="Z899" s="251">
        <f t="shared" si="41"/>
        <v>0</v>
      </c>
      <c r="AA899" s="226">
        <v>6131</v>
      </c>
    </row>
    <row r="900" spans="1:27" x14ac:dyDescent="0.25">
      <c r="A900" s="251">
        <v>20077</v>
      </c>
      <c r="B900" s="251" t="s">
        <v>1132</v>
      </c>
      <c r="C900" s="251" t="s">
        <v>1154</v>
      </c>
      <c r="D900" s="251">
        <v>-98.081779499999996</v>
      </c>
      <c r="E900" s="251">
        <v>37.184959999999997</v>
      </c>
      <c r="F900">
        <v>1.56</v>
      </c>
      <c r="G900">
        <f t="shared" ref="G900:G963" si="43">F900</f>
        <v>1.56</v>
      </c>
      <c r="H900">
        <v>4.45</v>
      </c>
      <c r="M900" s="277">
        <f>(M3980*10000)*TEA!$I$15*10^-6</f>
        <v>47.567714806799998</v>
      </c>
      <c r="N900" s="277">
        <f>(N3980*10000)*TEA!$J$15*10^-6</f>
        <v>47.567714806799998</v>
      </c>
      <c r="W900">
        <f t="shared" si="42"/>
        <v>1</v>
      </c>
      <c r="X900" s="251">
        <v>20077</v>
      </c>
      <c r="Y900" s="251">
        <v>11511</v>
      </c>
      <c r="Z900" s="251">
        <f t="shared" ref="Z900:Z963" si="44">Y900</f>
        <v>11511</v>
      </c>
      <c r="AA900" s="226">
        <v>1250</v>
      </c>
    </row>
    <row r="901" spans="1:27" x14ac:dyDescent="0.25">
      <c r="A901" s="251">
        <v>20079</v>
      </c>
      <c r="B901" s="251" t="s">
        <v>1132</v>
      </c>
      <c r="C901" s="251" t="s">
        <v>1155</v>
      </c>
      <c r="D901" s="251">
        <v>-97.434333800000005</v>
      </c>
      <c r="E901" s="251">
        <v>38.032940000000004</v>
      </c>
      <c r="F901">
        <v>2.2599999999999998</v>
      </c>
      <c r="G901">
        <f t="shared" si="43"/>
        <v>2.2599999999999998</v>
      </c>
      <c r="H901">
        <v>7.24</v>
      </c>
      <c r="M901" s="277">
        <f>(M3981*10000)*TEA!$I$15*10^-6</f>
        <v>46.153302934499997</v>
      </c>
      <c r="N901" s="277">
        <f>(N3981*10000)*TEA!$J$15*10^-6</f>
        <v>46.153302934499997</v>
      </c>
      <c r="W901">
        <f t="shared" si="42"/>
        <v>1</v>
      </c>
      <c r="X901" s="251">
        <v>20079</v>
      </c>
      <c r="Y901" s="251">
        <v>42483</v>
      </c>
      <c r="Z901" s="251">
        <f t="shared" si="44"/>
        <v>42483</v>
      </c>
      <c r="AA901" s="226">
        <v>29547</v>
      </c>
    </row>
    <row r="902" spans="1:27" x14ac:dyDescent="0.25">
      <c r="A902" s="251">
        <v>20081</v>
      </c>
      <c r="B902" s="251" t="s">
        <v>1132</v>
      </c>
      <c r="C902" s="251" t="s">
        <v>1156</v>
      </c>
      <c r="D902" s="251">
        <v>-100.863197</v>
      </c>
      <c r="E902" s="251">
        <v>37.561950000000003</v>
      </c>
      <c r="F902">
        <v>3.95</v>
      </c>
      <c r="G902">
        <f t="shared" si="43"/>
        <v>3.95</v>
      </c>
      <c r="H902">
        <v>12.06</v>
      </c>
      <c r="M902" s="277">
        <f>(M3982*10000)*TEA!$I$15*10^-6</f>
        <v>44.722177901999991</v>
      </c>
      <c r="N902" s="277">
        <f>(N3982*10000)*TEA!$J$15*10^-6</f>
        <v>44.722177901999991</v>
      </c>
      <c r="W902">
        <f t="shared" si="42"/>
        <v>1</v>
      </c>
      <c r="X902" s="251">
        <v>20081</v>
      </c>
      <c r="Y902" s="251">
        <v>3744</v>
      </c>
      <c r="Z902" s="251">
        <f t="shared" si="44"/>
        <v>3744</v>
      </c>
      <c r="AA902" s="226">
        <v>43224</v>
      </c>
    </row>
    <row r="903" spans="1:27" x14ac:dyDescent="0.25">
      <c r="A903" s="251">
        <v>20083</v>
      </c>
      <c r="B903" s="251" t="s">
        <v>1132</v>
      </c>
      <c r="C903" s="251" t="s">
        <v>1157</v>
      </c>
      <c r="D903" s="251">
        <v>-99.898461600000005</v>
      </c>
      <c r="E903" s="251">
        <v>38.085000000000001</v>
      </c>
      <c r="F903">
        <v>3.42</v>
      </c>
      <c r="G903">
        <f t="shared" si="43"/>
        <v>3.42</v>
      </c>
      <c r="H903">
        <v>9.61</v>
      </c>
      <c r="M903" s="277">
        <f>(M3983*10000)*TEA!$I$15*10^-6</f>
        <v>44.905303446299996</v>
      </c>
      <c r="N903" s="277">
        <f>(N3983*10000)*TEA!$J$15*10^-6</f>
        <v>44.905303446299996</v>
      </c>
      <c r="W903">
        <f t="shared" si="42"/>
        <v>1</v>
      </c>
      <c r="X903" s="251">
        <v>20083</v>
      </c>
      <c r="Y903" s="251">
        <v>1238</v>
      </c>
      <c r="Z903" s="251">
        <f t="shared" si="44"/>
        <v>1238</v>
      </c>
      <c r="AA903" s="226">
        <v>7762</v>
      </c>
    </row>
    <row r="904" spans="1:27" x14ac:dyDescent="0.25">
      <c r="A904" s="251">
        <v>20085</v>
      </c>
      <c r="B904" s="251" t="s">
        <v>1132</v>
      </c>
      <c r="C904" s="251" t="s">
        <v>556</v>
      </c>
      <c r="D904" s="251">
        <v>-95.797221399999998</v>
      </c>
      <c r="E904" s="251">
        <v>39.41339</v>
      </c>
      <c r="F904">
        <v>2.88</v>
      </c>
      <c r="G904">
        <f t="shared" si="43"/>
        <v>2.88</v>
      </c>
      <c r="H904">
        <v>8.43</v>
      </c>
      <c r="M904" s="277">
        <f>(M3984*10000)*TEA!$I$15*10^-6</f>
        <v>42.923223075599999</v>
      </c>
      <c r="N904" s="277">
        <f>(N3984*10000)*TEA!$J$15*10^-6</f>
        <v>42.923223075599999</v>
      </c>
      <c r="W904">
        <f t="shared" si="42"/>
        <v>1</v>
      </c>
      <c r="X904" s="251">
        <v>20085</v>
      </c>
      <c r="Y904" s="251">
        <v>21131</v>
      </c>
      <c r="Z904" s="251">
        <f t="shared" si="44"/>
        <v>21131</v>
      </c>
      <c r="AA904" s="226">
        <v>15762</v>
      </c>
    </row>
    <row r="905" spans="1:27" x14ac:dyDescent="0.25">
      <c r="A905" s="251">
        <v>20087</v>
      </c>
      <c r="B905" s="251" t="s">
        <v>1132</v>
      </c>
      <c r="C905" s="251" t="s">
        <v>557</v>
      </c>
      <c r="D905" s="251">
        <v>-95.393817400000003</v>
      </c>
      <c r="E905" s="251">
        <v>39.235999999999997</v>
      </c>
      <c r="F905">
        <v>3.21</v>
      </c>
      <c r="G905">
        <f t="shared" si="43"/>
        <v>3.21</v>
      </c>
      <c r="H905">
        <v>9.93</v>
      </c>
      <c r="M905" s="277">
        <f>(M3985*10000)*TEA!$I$15*10^-6</f>
        <v>43.232493145500001</v>
      </c>
      <c r="N905" s="277">
        <f>(N3985*10000)*TEA!$J$15*10^-6</f>
        <v>43.232493145500001</v>
      </c>
      <c r="W905">
        <f t="shared" si="42"/>
        <v>1</v>
      </c>
      <c r="X905" s="251">
        <v>20087</v>
      </c>
      <c r="Y905" s="251">
        <v>20777</v>
      </c>
      <c r="Z905" s="251">
        <f t="shared" si="44"/>
        <v>20777</v>
      </c>
      <c r="AA905" s="226">
        <v>15701</v>
      </c>
    </row>
    <row r="906" spans="1:27" x14ac:dyDescent="0.25">
      <c r="A906" s="251">
        <v>20089</v>
      </c>
      <c r="B906" s="251" t="s">
        <v>1132</v>
      </c>
      <c r="C906" s="251" t="s">
        <v>1158</v>
      </c>
      <c r="D906" s="251">
        <v>-98.2215025</v>
      </c>
      <c r="E906" s="251">
        <v>39.782299999999999</v>
      </c>
      <c r="F906">
        <v>2.78</v>
      </c>
      <c r="G906">
        <f t="shared" si="43"/>
        <v>2.78</v>
      </c>
      <c r="H906">
        <v>8.8000000000000007</v>
      </c>
      <c r="M906" s="277">
        <f>(M3986*10000)*TEA!$I$15*10^-6</f>
        <v>42.066138718799998</v>
      </c>
      <c r="N906" s="277">
        <f>(N3986*10000)*TEA!$J$15*10^-6</f>
        <v>42.066138718799998</v>
      </c>
      <c r="W906">
        <f t="shared" si="42"/>
        <v>1</v>
      </c>
      <c r="X906" s="251">
        <v>20089</v>
      </c>
      <c r="Y906" s="251">
        <v>40421</v>
      </c>
      <c r="Z906" s="251">
        <f t="shared" si="44"/>
        <v>40421</v>
      </c>
      <c r="AA906" s="226">
        <v>22994</v>
      </c>
    </row>
    <row r="907" spans="1:27" x14ac:dyDescent="0.25">
      <c r="A907" s="251">
        <v>20091</v>
      </c>
      <c r="B907" s="251" t="s">
        <v>1132</v>
      </c>
      <c r="C907" s="251" t="s">
        <v>632</v>
      </c>
      <c r="D907" s="251">
        <v>-94.834644699999998</v>
      </c>
      <c r="E907" s="251">
        <v>38.88691</v>
      </c>
      <c r="F907">
        <v>3.04</v>
      </c>
      <c r="G907">
        <f t="shared" si="43"/>
        <v>3.04</v>
      </c>
      <c r="H907">
        <v>9.84</v>
      </c>
      <c r="M907" s="277">
        <f>(M3987*10000)*TEA!$I$15*10^-6</f>
        <v>44.205161475599994</v>
      </c>
      <c r="N907" s="277">
        <f>(N3987*10000)*TEA!$J$15*10^-6</f>
        <v>44.205161475599994</v>
      </c>
      <c r="W907">
        <f t="shared" si="42"/>
        <v>1</v>
      </c>
      <c r="X907" s="251">
        <v>20091</v>
      </c>
      <c r="Y907" s="251">
        <v>7982</v>
      </c>
      <c r="Z907" s="251">
        <f t="shared" si="44"/>
        <v>7982</v>
      </c>
      <c r="AA907" s="226">
        <v>4554</v>
      </c>
    </row>
    <row r="908" spans="1:27" x14ac:dyDescent="0.25">
      <c r="A908" s="251">
        <v>20093</v>
      </c>
      <c r="B908" s="251" t="s">
        <v>1132</v>
      </c>
      <c r="C908" s="251" t="s">
        <v>1159</v>
      </c>
      <c r="D908" s="251">
        <v>-101.320108</v>
      </c>
      <c r="E908" s="251">
        <v>37.995620000000002</v>
      </c>
      <c r="F908">
        <v>2.16</v>
      </c>
      <c r="G908">
        <f t="shared" si="43"/>
        <v>2.16</v>
      </c>
      <c r="H908">
        <v>10.63</v>
      </c>
      <c r="M908" s="277">
        <f>(M3988*10000)*TEA!$I$15*10^-6</f>
        <v>43.312594519800001</v>
      </c>
      <c r="N908" s="277">
        <f>(N3988*10000)*TEA!$J$15*10^-6</f>
        <v>43.312594519800001</v>
      </c>
      <c r="W908">
        <f t="shared" si="42"/>
        <v>1</v>
      </c>
      <c r="X908" s="251">
        <v>20093</v>
      </c>
      <c r="Y908" s="251">
        <v>950</v>
      </c>
      <c r="Z908" s="251">
        <f t="shared" si="44"/>
        <v>950</v>
      </c>
      <c r="AA908" s="226">
        <v>18798</v>
      </c>
    </row>
    <row r="909" spans="1:27" x14ac:dyDescent="0.25">
      <c r="A909" s="251">
        <v>20095</v>
      </c>
      <c r="B909" s="251" t="s">
        <v>1132</v>
      </c>
      <c r="C909" s="251" t="s">
        <v>1160</v>
      </c>
      <c r="D909" s="251">
        <v>-98.138081200000002</v>
      </c>
      <c r="E909" s="251">
        <v>37.550919999999998</v>
      </c>
      <c r="F909">
        <v>2.16</v>
      </c>
      <c r="G909">
        <f t="shared" si="43"/>
        <v>2.16</v>
      </c>
      <c r="H909">
        <v>9.31</v>
      </c>
      <c r="M909" s="277">
        <f>(M3989*10000)*TEA!$I$15*10^-6</f>
        <v>46.852080841800003</v>
      </c>
      <c r="N909" s="277">
        <f>(N3989*10000)*TEA!$J$15*10^-6</f>
        <v>46.852080841800003</v>
      </c>
      <c r="W909">
        <f t="shared" si="42"/>
        <v>1</v>
      </c>
      <c r="X909" s="251">
        <v>20095</v>
      </c>
      <c r="Y909" s="251">
        <v>12799</v>
      </c>
      <c r="Z909" s="251">
        <f t="shared" si="44"/>
        <v>12799</v>
      </c>
      <c r="AA909" s="226">
        <v>4341</v>
      </c>
    </row>
    <row r="910" spans="1:27" x14ac:dyDescent="0.25">
      <c r="A910" s="251">
        <v>20097</v>
      </c>
      <c r="B910" s="251" t="s">
        <v>1132</v>
      </c>
      <c r="C910" s="251" t="s">
        <v>749</v>
      </c>
      <c r="D910" s="251">
        <v>-99.288546600000004</v>
      </c>
      <c r="E910" s="251">
        <v>37.545949999999998</v>
      </c>
      <c r="F910">
        <v>3.62</v>
      </c>
      <c r="G910">
        <f t="shared" si="43"/>
        <v>3.62</v>
      </c>
      <c r="H910">
        <v>11.55</v>
      </c>
      <c r="M910" s="277">
        <f>(M3990*10000)*TEA!$I$15*10^-6</f>
        <v>46.335274721099999</v>
      </c>
      <c r="N910" s="277">
        <f>(N3990*10000)*TEA!$J$15*10^-6</f>
        <v>46.335274721099999</v>
      </c>
      <c r="W910">
        <f t="shared" si="42"/>
        <v>1</v>
      </c>
      <c r="X910" s="251">
        <v>20097</v>
      </c>
      <c r="Y910" s="251">
        <v>11634</v>
      </c>
      <c r="Z910" s="251">
        <f t="shared" si="44"/>
        <v>11634</v>
      </c>
      <c r="AA910" s="226">
        <v>11972</v>
      </c>
    </row>
    <row r="911" spans="1:27" x14ac:dyDescent="0.25">
      <c r="A911" s="251">
        <v>20099</v>
      </c>
      <c r="B911" s="251" t="s">
        <v>1132</v>
      </c>
      <c r="C911" s="251" t="s">
        <v>1161</v>
      </c>
      <c r="D911" s="251">
        <v>-95.311153700000006</v>
      </c>
      <c r="E911" s="251">
        <v>37.199779999999997</v>
      </c>
      <c r="F911">
        <v>2.71</v>
      </c>
      <c r="G911">
        <f t="shared" si="43"/>
        <v>2.71</v>
      </c>
      <c r="H911">
        <v>7.79</v>
      </c>
      <c r="M911" s="277">
        <f>(M3991*10000)*TEA!$I$15*10^-6</f>
        <v>47.439265656599993</v>
      </c>
      <c r="N911" s="277">
        <f>(N3991*10000)*TEA!$J$15*10^-6</f>
        <v>47.439265656599993</v>
      </c>
      <c r="W911">
        <f t="shared" si="42"/>
        <v>1</v>
      </c>
      <c r="X911" s="251">
        <v>20099</v>
      </c>
      <c r="Y911" s="251">
        <v>38829</v>
      </c>
      <c r="Z911" s="251">
        <f t="shared" si="44"/>
        <v>38829</v>
      </c>
      <c r="AA911" s="226">
        <v>21714</v>
      </c>
    </row>
    <row r="912" spans="1:27" x14ac:dyDescent="0.25">
      <c r="A912" s="251">
        <v>20101</v>
      </c>
      <c r="B912" s="251" t="s">
        <v>1132</v>
      </c>
      <c r="C912" s="251" t="s">
        <v>1162</v>
      </c>
      <c r="D912" s="251">
        <v>-100.455737</v>
      </c>
      <c r="E912" s="251">
        <v>38.47889</v>
      </c>
      <c r="F912">
        <v>2.52</v>
      </c>
      <c r="G912">
        <f t="shared" si="43"/>
        <v>2.52</v>
      </c>
      <c r="H912">
        <v>7.47</v>
      </c>
      <c r="M912" s="277">
        <f>(M3992*10000)*TEA!$I$15*10^-6</f>
        <v>43.743714996149997</v>
      </c>
      <c r="N912" s="277">
        <f>(N3992*10000)*TEA!$J$15*10^-6</f>
        <v>43.743714996149997</v>
      </c>
      <c r="W912">
        <f t="shared" si="42"/>
        <v>1</v>
      </c>
      <c r="X912" s="251">
        <v>20101</v>
      </c>
      <c r="Y912" s="251">
        <v>725</v>
      </c>
      <c r="Z912" s="251">
        <f t="shared" si="44"/>
        <v>725</v>
      </c>
      <c r="AA912" s="226">
        <v>8119</v>
      </c>
    </row>
    <row r="913" spans="1:27" x14ac:dyDescent="0.25">
      <c r="A913" s="251">
        <v>20103</v>
      </c>
      <c r="B913" s="251" t="s">
        <v>1132</v>
      </c>
      <c r="C913" s="251" t="s">
        <v>1163</v>
      </c>
      <c r="D913" s="251">
        <v>-95.048575299999996</v>
      </c>
      <c r="E913" s="251">
        <v>39.205930000000002</v>
      </c>
      <c r="F913">
        <v>3.01</v>
      </c>
      <c r="G913">
        <f t="shared" si="43"/>
        <v>3.01</v>
      </c>
      <c r="H913">
        <v>9.44</v>
      </c>
      <c r="M913" s="277">
        <f>(M3993*10000)*TEA!$I$15*10^-6</f>
        <v>43.437616823700004</v>
      </c>
      <c r="N913" s="277">
        <f>(N3993*10000)*TEA!$J$15*10^-6</f>
        <v>43.437616823700004</v>
      </c>
      <c r="W913">
        <f t="shared" si="42"/>
        <v>1</v>
      </c>
      <c r="X913" s="251">
        <v>20103</v>
      </c>
      <c r="Y913" s="251">
        <v>13879</v>
      </c>
      <c r="Z913" s="251">
        <f t="shared" si="44"/>
        <v>13879</v>
      </c>
      <c r="AA913" s="226">
        <v>9394</v>
      </c>
    </row>
    <row r="914" spans="1:27" x14ac:dyDescent="0.25">
      <c r="A914" s="251">
        <v>20105</v>
      </c>
      <c r="B914" s="251" t="s">
        <v>1132</v>
      </c>
      <c r="C914" s="251" t="s">
        <v>634</v>
      </c>
      <c r="D914" s="251">
        <v>-98.210755599999999</v>
      </c>
      <c r="E914" s="251">
        <v>39.04119</v>
      </c>
      <c r="F914">
        <v>1.8</v>
      </c>
      <c r="G914">
        <f t="shared" si="43"/>
        <v>1.8</v>
      </c>
      <c r="H914">
        <v>5.12</v>
      </c>
      <c r="M914" s="277">
        <f>(M3994*10000)*TEA!$I$15*10^-6</f>
        <v>43.704853643249997</v>
      </c>
      <c r="N914" s="277">
        <f>(N3994*10000)*TEA!$J$15*10^-6</f>
        <v>43.704853643249997</v>
      </c>
      <c r="W914">
        <f t="shared" si="42"/>
        <v>1</v>
      </c>
      <c r="X914" s="251">
        <v>20105</v>
      </c>
      <c r="Y914" s="251">
        <v>14321</v>
      </c>
      <c r="Z914" s="251">
        <f t="shared" si="44"/>
        <v>14321</v>
      </c>
      <c r="AA914" s="226">
        <v>2480</v>
      </c>
    </row>
    <row r="915" spans="1:27" x14ac:dyDescent="0.25">
      <c r="A915" s="251">
        <v>20107</v>
      </c>
      <c r="B915" s="251" t="s">
        <v>1132</v>
      </c>
      <c r="C915" s="251" t="s">
        <v>1108</v>
      </c>
      <c r="D915" s="251">
        <v>-94.853736799999993</v>
      </c>
      <c r="E915" s="251">
        <v>38.215240000000001</v>
      </c>
      <c r="F915">
        <v>2.87</v>
      </c>
      <c r="G915">
        <f t="shared" si="43"/>
        <v>2.87</v>
      </c>
      <c r="H915">
        <v>8.3000000000000007</v>
      </c>
      <c r="M915" s="277">
        <f>(M3995*10000)*TEA!$I$15*10^-6</f>
        <v>45.422361033749993</v>
      </c>
      <c r="N915" s="277">
        <f>(N3995*10000)*TEA!$J$15*10^-6</f>
        <v>45.422361033749993</v>
      </c>
      <c r="W915">
        <f t="shared" si="42"/>
        <v>1</v>
      </c>
      <c r="X915" s="251">
        <v>20107</v>
      </c>
      <c r="Y915" s="251">
        <v>32323</v>
      </c>
      <c r="Z915" s="251">
        <f t="shared" si="44"/>
        <v>32323</v>
      </c>
      <c r="AA915" s="226">
        <v>7568</v>
      </c>
    </row>
    <row r="916" spans="1:27" x14ac:dyDescent="0.25">
      <c r="A916" s="251">
        <v>20109</v>
      </c>
      <c r="B916" s="251" t="s">
        <v>1132</v>
      </c>
      <c r="C916" s="251" t="s">
        <v>636</v>
      </c>
      <c r="D916" s="251">
        <v>-101.138997</v>
      </c>
      <c r="E916" s="251">
        <v>38.92295</v>
      </c>
      <c r="F916">
        <v>0</v>
      </c>
      <c r="G916">
        <f t="shared" si="43"/>
        <v>0</v>
      </c>
      <c r="H916">
        <v>6.9</v>
      </c>
      <c r="M916" s="277">
        <f>(M3996*10000)*TEA!$I$15*10^-6</f>
        <v>42.409298524050001</v>
      </c>
      <c r="N916" s="277">
        <f>(N3996*10000)*TEA!$J$15*10^-6</f>
        <v>42.409298524050001</v>
      </c>
      <c r="W916">
        <f t="shared" si="42"/>
        <v>1</v>
      </c>
      <c r="X916" s="251">
        <v>20109</v>
      </c>
      <c r="Y916" s="251">
        <v>0</v>
      </c>
      <c r="Z916" s="251">
        <f t="shared" si="44"/>
        <v>0</v>
      </c>
      <c r="AA916" s="226">
        <v>34145</v>
      </c>
    </row>
    <row r="917" spans="1:27" x14ac:dyDescent="0.25">
      <c r="A917" s="251">
        <v>20111</v>
      </c>
      <c r="B917" s="251" t="s">
        <v>1132</v>
      </c>
      <c r="C917" s="251" t="s">
        <v>1111</v>
      </c>
      <c r="D917" s="251">
        <v>-96.159899699999997</v>
      </c>
      <c r="E917" s="251">
        <v>38.440109999999997</v>
      </c>
      <c r="F917">
        <v>2.7</v>
      </c>
      <c r="G917">
        <f t="shared" si="43"/>
        <v>2.7</v>
      </c>
      <c r="H917">
        <v>7.92</v>
      </c>
      <c r="M917" s="277">
        <f>(M3997*10000)*TEA!$I$15*10^-6</f>
        <v>45.070232718600003</v>
      </c>
      <c r="N917" s="277">
        <f>(N3997*10000)*TEA!$J$15*10^-6</f>
        <v>45.070232718600003</v>
      </c>
      <c r="W917">
        <f t="shared" si="42"/>
        <v>1</v>
      </c>
      <c r="X917" s="251">
        <v>20111</v>
      </c>
      <c r="Y917" s="251">
        <v>43749</v>
      </c>
      <c r="Z917" s="251">
        <f t="shared" si="44"/>
        <v>43749</v>
      </c>
      <c r="AA917" s="226">
        <v>15242</v>
      </c>
    </row>
    <row r="918" spans="1:27" x14ac:dyDescent="0.25">
      <c r="A918" s="251">
        <v>20113</v>
      </c>
      <c r="B918" s="251" t="s">
        <v>1132</v>
      </c>
      <c r="C918" s="251" t="s">
        <v>1164</v>
      </c>
      <c r="D918" s="251">
        <v>-97.652061500000002</v>
      </c>
      <c r="E918" s="251">
        <v>38.383049999999997</v>
      </c>
      <c r="F918">
        <v>1.98</v>
      </c>
      <c r="G918">
        <f t="shared" si="43"/>
        <v>1.98</v>
      </c>
      <c r="H918">
        <v>8.1199999999999992</v>
      </c>
      <c r="M918" s="277">
        <f>(M3998*10000)*TEA!$I$15*10^-6</f>
        <v>45.311478880949998</v>
      </c>
      <c r="N918" s="277">
        <f>(N3998*10000)*TEA!$J$15*10^-6</f>
        <v>45.311478880949998</v>
      </c>
      <c r="W918">
        <f t="shared" si="42"/>
        <v>1</v>
      </c>
      <c r="X918" s="251">
        <v>20113</v>
      </c>
      <c r="Y918" s="251">
        <v>49656</v>
      </c>
      <c r="Z918" s="251">
        <f t="shared" si="44"/>
        <v>49656</v>
      </c>
      <c r="AA918" s="226">
        <v>21248</v>
      </c>
    </row>
    <row r="919" spans="1:27" x14ac:dyDescent="0.25">
      <c r="A919" s="251">
        <v>20115</v>
      </c>
      <c r="B919" s="251" t="s">
        <v>1132</v>
      </c>
      <c r="C919" s="251" t="s">
        <v>567</v>
      </c>
      <c r="D919" s="251">
        <v>-97.104634899999994</v>
      </c>
      <c r="E919" s="251">
        <v>38.34778</v>
      </c>
      <c r="F919">
        <v>1.82</v>
      </c>
      <c r="G919">
        <f t="shared" si="43"/>
        <v>1.82</v>
      </c>
      <c r="H919">
        <v>6.03</v>
      </c>
      <c r="M919" s="277">
        <f>(M3999*10000)*TEA!$I$15*10^-6</f>
        <v>45.408174334199991</v>
      </c>
      <c r="N919" s="277">
        <f>(N3999*10000)*TEA!$J$15*10^-6</f>
        <v>45.408174334199991</v>
      </c>
      <c r="W919">
        <f t="shared" si="42"/>
        <v>1</v>
      </c>
      <c r="X919" s="251">
        <v>20115</v>
      </c>
      <c r="Y919" s="251">
        <v>44557</v>
      </c>
      <c r="Z919" s="251">
        <f t="shared" si="44"/>
        <v>44557</v>
      </c>
      <c r="AA919" s="226">
        <v>23586</v>
      </c>
    </row>
    <row r="920" spans="1:27" x14ac:dyDescent="0.25">
      <c r="A920" s="251">
        <v>20117</v>
      </c>
      <c r="B920" s="251" t="s">
        <v>1132</v>
      </c>
      <c r="C920" s="251" t="s">
        <v>568</v>
      </c>
      <c r="D920" s="251">
        <v>-96.525299500000003</v>
      </c>
      <c r="E920" s="251">
        <v>39.77955</v>
      </c>
      <c r="F920">
        <v>1.99</v>
      </c>
      <c r="G920">
        <f t="shared" si="43"/>
        <v>1.99</v>
      </c>
      <c r="H920">
        <v>7.08</v>
      </c>
      <c r="M920" s="277">
        <f>(M4000*10000)*TEA!$I$15*10^-6</f>
        <v>42.310788403949999</v>
      </c>
      <c r="N920" s="277">
        <f>(N4000*10000)*TEA!$J$15*10^-6</f>
        <v>42.310788403949999</v>
      </c>
      <c r="W920">
        <f t="shared" si="42"/>
        <v>1</v>
      </c>
      <c r="X920" s="251">
        <v>20117</v>
      </c>
      <c r="Y920" s="251">
        <v>66493</v>
      </c>
      <c r="Z920" s="251">
        <f t="shared" si="44"/>
        <v>66493</v>
      </c>
      <c r="AA920" s="226">
        <v>50616</v>
      </c>
    </row>
    <row r="921" spans="1:27" x14ac:dyDescent="0.25">
      <c r="A921" s="251">
        <v>20119</v>
      </c>
      <c r="B921" s="251" t="s">
        <v>1132</v>
      </c>
      <c r="C921" s="251" t="s">
        <v>1165</v>
      </c>
      <c r="D921" s="251">
        <v>-100.357874</v>
      </c>
      <c r="E921" s="251">
        <v>37.236640000000001</v>
      </c>
      <c r="F921">
        <v>4.6500000000000004</v>
      </c>
      <c r="G921">
        <f t="shared" si="43"/>
        <v>4.6500000000000004</v>
      </c>
      <c r="H921">
        <v>13.15</v>
      </c>
      <c r="M921" s="277">
        <f>(M4001*10000)*TEA!$I$15*10^-6</f>
        <v>45.961761844349994</v>
      </c>
      <c r="N921" s="277">
        <f>(N4001*10000)*TEA!$J$15*10^-6</f>
        <v>45.961761844349994</v>
      </c>
      <c r="W921">
        <f t="shared" si="42"/>
        <v>1</v>
      </c>
      <c r="X921" s="251">
        <v>20119</v>
      </c>
      <c r="Y921" s="251">
        <v>10832</v>
      </c>
      <c r="Z921" s="251">
        <f t="shared" si="44"/>
        <v>10832</v>
      </c>
      <c r="AA921" s="226">
        <v>29811</v>
      </c>
    </row>
    <row r="922" spans="1:27" x14ac:dyDescent="0.25">
      <c r="A922" s="251">
        <v>20121</v>
      </c>
      <c r="B922" s="251" t="s">
        <v>1132</v>
      </c>
      <c r="C922" s="251" t="s">
        <v>1063</v>
      </c>
      <c r="D922" s="251">
        <v>-94.847431200000003</v>
      </c>
      <c r="E922" s="251">
        <v>38.56561</v>
      </c>
      <c r="F922">
        <v>2.91</v>
      </c>
      <c r="G922">
        <f t="shared" si="43"/>
        <v>2.91</v>
      </c>
      <c r="H922">
        <v>10.26</v>
      </c>
      <c r="M922" s="277">
        <f>(M4002*10000)*TEA!$I$15*10^-6</f>
        <v>44.789001766199995</v>
      </c>
      <c r="N922" s="277">
        <f>(N4002*10000)*TEA!$J$15*10^-6</f>
        <v>44.789001766199995</v>
      </c>
      <c r="W922">
        <f t="shared" ref="W922:W985" si="45">IF(X922=A922,1,0)</f>
        <v>1</v>
      </c>
      <c r="X922" s="251">
        <v>20121</v>
      </c>
      <c r="Y922" s="251">
        <v>26870</v>
      </c>
      <c r="Z922" s="251">
        <f t="shared" si="44"/>
        <v>26870</v>
      </c>
      <c r="AA922" s="226">
        <v>14603</v>
      </c>
    </row>
    <row r="923" spans="1:27" x14ac:dyDescent="0.25">
      <c r="A923" s="251">
        <v>20123</v>
      </c>
      <c r="B923" s="251" t="s">
        <v>1132</v>
      </c>
      <c r="C923" s="251" t="s">
        <v>909</v>
      </c>
      <c r="D923" s="251">
        <v>-98.208594099999999</v>
      </c>
      <c r="E923" s="251">
        <v>39.386560000000003</v>
      </c>
      <c r="F923">
        <v>2.34</v>
      </c>
      <c r="G923">
        <f t="shared" si="43"/>
        <v>2.34</v>
      </c>
      <c r="H923">
        <v>6.86</v>
      </c>
      <c r="M923" s="277">
        <f>(M4003*10000)*TEA!$I$15*10^-6</f>
        <v>42.948109184399996</v>
      </c>
      <c r="N923" s="277">
        <f>(N4003*10000)*TEA!$J$15*10^-6</f>
        <v>42.948109184399996</v>
      </c>
      <c r="W923">
        <f t="shared" si="45"/>
        <v>1</v>
      </c>
      <c r="X923" s="251">
        <v>20123</v>
      </c>
      <c r="Y923" s="251">
        <v>26325</v>
      </c>
      <c r="Z923" s="251">
        <f t="shared" si="44"/>
        <v>26325</v>
      </c>
      <c r="AA923" s="226">
        <v>12991</v>
      </c>
    </row>
    <row r="924" spans="1:27" x14ac:dyDescent="0.25">
      <c r="A924" s="251">
        <v>20125</v>
      </c>
      <c r="B924" s="251" t="s">
        <v>1132</v>
      </c>
      <c r="C924" s="251" t="s">
        <v>571</v>
      </c>
      <c r="D924" s="251">
        <v>-95.754372500000002</v>
      </c>
      <c r="E924" s="251">
        <v>37.202359999999999</v>
      </c>
      <c r="F924">
        <v>2.54</v>
      </c>
      <c r="G924">
        <f t="shared" si="43"/>
        <v>2.54</v>
      </c>
      <c r="H924">
        <v>7.73</v>
      </c>
      <c r="M924" s="277">
        <f>(M4004*10000)*TEA!$I$15*10^-6</f>
        <v>47.549593071449991</v>
      </c>
      <c r="N924" s="277">
        <f>(N4004*10000)*TEA!$J$15*10^-6</f>
        <v>47.549593071449991</v>
      </c>
      <c r="W924">
        <f t="shared" si="45"/>
        <v>1</v>
      </c>
      <c r="X924" s="251">
        <v>20125</v>
      </c>
      <c r="Y924" s="251">
        <v>36825</v>
      </c>
      <c r="Z924" s="251">
        <f t="shared" si="44"/>
        <v>36825</v>
      </c>
      <c r="AA924" s="226">
        <v>17835</v>
      </c>
    </row>
    <row r="925" spans="1:27" x14ac:dyDescent="0.25">
      <c r="A925" s="251">
        <v>20127</v>
      </c>
      <c r="B925" s="251" t="s">
        <v>1132</v>
      </c>
      <c r="C925" s="251" t="s">
        <v>1166</v>
      </c>
      <c r="D925" s="251">
        <v>-96.647402900000003</v>
      </c>
      <c r="E925" s="251">
        <v>38.675739999999998</v>
      </c>
      <c r="F925">
        <v>2.33</v>
      </c>
      <c r="G925">
        <f t="shared" si="43"/>
        <v>2.33</v>
      </c>
      <c r="H925">
        <v>7.5</v>
      </c>
      <c r="M925" s="277">
        <f>(M4005*10000)*TEA!$I$15*10^-6</f>
        <v>44.670410079749999</v>
      </c>
      <c r="N925" s="277">
        <f>(N4005*10000)*TEA!$J$15*10^-6</f>
        <v>44.670410079749999</v>
      </c>
      <c r="W925">
        <f t="shared" si="45"/>
        <v>1</v>
      </c>
      <c r="X925" s="251">
        <v>20127</v>
      </c>
      <c r="Y925" s="251">
        <v>22242</v>
      </c>
      <c r="Z925" s="251">
        <f t="shared" si="44"/>
        <v>22242</v>
      </c>
      <c r="AA925" s="226">
        <v>7637</v>
      </c>
    </row>
    <row r="926" spans="1:27" x14ac:dyDescent="0.25">
      <c r="A926" s="251">
        <v>20129</v>
      </c>
      <c r="B926" s="251" t="s">
        <v>1132</v>
      </c>
      <c r="C926" s="251" t="s">
        <v>1167</v>
      </c>
      <c r="D926" s="251">
        <v>-101.801631</v>
      </c>
      <c r="E926" s="251">
        <v>37.193930000000002</v>
      </c>
      <c r="F926">
        <v>3.3</v>
      </c>
      <c r="G926">
        <f t="shared" si="43"/>
        <v>3.3</v>
      </c>
      <c r="H926">
        <v>10.17</v>
      </c>
      <c r="M926" s="277">
        <f>(M4006*10000)*TEA!$I$15*10^-6</f>
        <v>43.811677047149999</v>
      </c>
      <c r="N926" s="277">
        <f>(N4006*10000)*TEA!$J$15*10^-6</f>
        <v>43.811677047149999</v>
      </c>
      <c r="W926">
        <f t="shared" si="45"/>
        <v>1</v>
      </c>
      <c r="X926" s="251">
        <v>20129</v>
      </c>
      <c r="Y926" s="251">
        <v>118</v>
      </c>
      <c r="Z926" s="251">
        <f t="shared" si="44"/>
        <v>118</v>
      </c>
      <c r="AA926" s="226">
        <v>13305</v>
      </c>
    </row>
    <row r="927" spans="1:27" x14ac:dyDescent="0.25">
      <c r="A927" s="251">
        <v>20131</v>
      </c>
      <c r="B927" s="251" t="s">
        <v>1132</v>
      </c>
      <c r="C927" s="251" t="s">
        <v>1168</v>
      </c>
      <c r="D927" s="251">
        <v>-96.015809099999998</v>
      </c>
      <c r="E927" s="251">
        <v>39.779949999999999</v>
      </c>
      <c r="F927">
        <v>2.42</v>
      </c>
      <c r="G927">
        <f t="shared" si="43"/>
        <v>2.42</v>
      </c>
      <c r="H927">
        <v>6.06</v>
      </c>
      <c r="M927" s="277">
        <f>(M4007*10000)*TEA!$I$15*10^-6</f>
        <v>42.272496374399999</v>
      </c>
      <c r="N927" s="277">
        <f>(N4007*10000)*TEA!$J$15*10^-6</f>
        <v>42.272496374399999</v>
      </c>
      <c r="W927">
        <f t="shared" si="45"/>
        <v>1</v>
      </c>
      <c r="X927" s="251">
        <v>20131</v>
      </c>
      <c r="Y927" s="251">
        <v>48707</v>
      </c>
      <c r="Z927" s="251">
        <f t="shared" si="44"/>
        <v>48707</v>
      </c>
      <c r="AA927" s="226">
        <v>43034</v>
      </c>
    </row>
    <row r="928" spans="1:27" x14ac:dyDescent="0.25">
      <c r="A928" s="251">
        <v>20133</v>
      </c>
      <c r="B928" s="251" t="s">
        <v>1132</v>
      </c>
      <c r="C928" s="251" t="s">
        <v>1169</v>
      </c>
      <c r="D928" s="251">
        <v>-95.316881499999994</v>
      </c>
      <c r="E928" s="251">
        <v>37.559190000000001</v>
      </c>
      <c r="F928">
        <v>2.61</v>
      </c>
      <c r="G928">
        <f t="shared" si="43"/>
        <v>2.61</v>
      </c>
      <c r="H928">
        <v>7.8</v>
      </c>
      <c r="M928" s="277">
        <f>(M4008*10000)*TEA!$I$15*10^-6</f>
        <v>46.715823312300003</v>
      </c>
      <c r="N928" s="277">
        <f>(N4008*10000)*TEA!$J$15*10^-6</f>
        <v>46.715823312300003</v>
      </c>
      <c r="W928">
        <f t="shared" si="45"/>
        <v>1</v>
      </c>
      <c r="X928" s="251">
        <v>20133</v>
      </c>
      <c r="Y928" s="251">
        <v>26762</v>
      </c>
      <c r="Z928" s="251">
        <f t="shared" si="44"/>
        <v>26762</v>
      </c>
      <c r="AA928" s="226">
        <v>18624</v>
      </c>
    </row>
    <row r="929" spans="1:27" x14ac:dyDescent="0.25">
      <c r="A929" s="251">
        <v>20135</v>
      </c>
      <c r="B929" s="251" t="s">
        <v>1132</v>
      </c>
      <c r="C929" s="251" t="s">
        <v>1170</v>
      </c>
      <c r="D929" s="251">
        <v>-99.910391899999993</v>
      </c>
      <c r="E929" s="251">
        <v>38.476309999999998</v>
      </c>
      <c r="F929">
        <v>2.4</v>
      </c>
      <c r="G929">
        <f t="shared" si="43"/>
        <v>2.4</v>
      </c>
      <c r="H929">
        <v>6.65</v>
      </c>
      <c r="M929" s="277">
        <f>(M4009*10000)*TEA!$I$15*10^-6</f>
        <v>44.146262936699998</v>
      </c>
      <c r="N929" s="277">
        <f>(N4009*10000)*TEA!$J$15*10^-6</f>
        <v>44.146262936699998</v>
      </c>
      <c r="W929">
        <f t="shared" si="45"/>
        <v>1</v>
      </c>
      <c r="X929" s="251">
        <v>20135</v>
      </c>
      <c r="Y929" s="251">
        <v>253</v>
      </c>
      <c r="Z929" s="251">
        <f t="shared" si="44"/>
        <v>253</v>
      </c>
      <c r="AA929" s="226">
        <v>7117</v>
      </c>
    </row>
    <row r="930" spans="1:27" x14ac:dyDescent="0.25">
      <c r="A930" s="251">
        <v>20137</v>
      </c>
      <c r="B930" s="251" t="s">
        <v>1132</v>
      </c>
      <c r="C930" s="251" t="s">
        <v>1171</v>
      </c>
      <c r="D930" s="251">
        <v>-99.903168300000004</v>
      </c>
      <c r="E930" s="251">
        <v>39.787649999999999</v>
      </c>
      <c r="F930">
        <v>2.39</v>
      </c>
      <c r="G930">
        <f t="shared" si="43"/>
        <v>2.39</v>
      </c>
      <c r="H930">
        <v>7.9</v>
      </c>
      <c r="M930" s="277">
        <f>(M4010*10000)*TEA!$I$15*10^-6</f>
        <v>41.646722303249994</v>
      </c>
      <c r="N930" s="277">
        <f>(N4010*10000)*TEA!$J$15*10^-6</f>
        <v>41.646722303249994</v>
      </c>
      <c r="W930">
        <f t="shared" si="45"/>
        <v>1</v>
      </c>
      <c r="X930" s="251">
        <v>20137</v>
      </c>
      <c r="Y930" s="251">
        <v>6021</v>
      </c>
      <c r="Z930" s="251">
        <f t="shared" si="44"/>
        <v>6021</v>
      </c>
      <c r="AA930" s="226">
        <v>45887</v>
      </c>
    </row>
    <row r="931" spans="1:27" x14ac:dyDescent="0.25">
      <c r="A931" s="251">
        <v>20139</v>
      </c>
      <c r="B931" s="251" t="s">
        <v>1132</v>
      </c>
      <c r="C931" s="251" t="s">
        <v>1172</v>
      </c>
      <c r="D931" s="251">
        <v>-95.739891499999999</v>
      </c>
      <c r="E931" s="251">
        <v>38.64564</v>
      </c>
      <c r="F931">
        <v>2.88</v>
      </c>
      <c r="G931">
        <f t="shared" si="43"/>
        <v>2.88</v>
      </c>
      <c r="H931">
        <v>9.32</v>
      </c>
      <c r="M931" s="277">
        <f>(M4011*10000)*TEA!$I$15*10^-6</f>
        <v>44.57199361499999</v>
      </c>
      <c r="N931" s="277">
        <f>(N4011*10000)*TEA!$J$15*10^-6</f>
        <v>44.57199361499999</v>
      </c>
      <c r="W931">
        <f t="shared" si="45"/>
        <v>1</v>
      </c>
      <c r="X931" s="251">
        <v>20139</v>
      </c>
      <c r="Y931" s="251">
        <v>44065</v>
      </c>
      <c r="Z931" s="251">
        <f t="shared" si="44"/>
        <v>44065</v>
      </c>
      <c r="AA931" s="226">
        <v>19291</v>
      </c>
    </row>
    <row r="932" spans="1:27" x14ac:dyDescent="0.25">
      <c r="A932" s="251">
        <v>20141</v>
      </c>
      <c r="B932" s="251" t="s">
        <v>1132</v>
      </c>
      <c r="C932" s="251" t="s">
        <v>1173</v>
      </c>
      <c r="D932" s="251">
        <v>-98.760950600000001</v>
      </c>
      <c r="E932" s="251">
        <v>39.345379999999999</v>
      </c>
      <c r="F932">
        <v>2.16</v>
      </c>
      <c r="G932">
        <f t="shared" si="43"/>
        <v>2.16</v>
      </c>
      <c r="H932">
        <v>7.21</v>
      </c>
      <c r="M932" s="277">
        <f>(M4012*10000)*TEA!$I$15*10^-6</f>
        <v>42.869097148950004</v>
      </c>
      <c r="N932" s="277">
        <f>(N4012*10000)*TEA!$J$15*10^-6</f>
        <v>42.869097148950004</v>
      </c>
      <c r="W932">
        <f t="shared" si="45"/>
        <v>1</v>
      </c>
      <c r="X932" s="251">
        <v>20141</v>
      </c>
      <c r="Y932" s="251">
        <v>14414</v>
      </c>
      <c r="Z932" s="251">
        <f t="shared" si="44"/>
        <v>14414</v>
      </c>
      <c r="AA932" s="226">
        <v>10705</v>
      </c>
    </row>
    <row r="933" spans="1:27" x14ac:dyDescent="0.25">
      <c r="A933" s="251">
        <v>20143</v>
      </c>
      <c r="B933" s="251" t="s">
        <v>1132</v>
      </c>
      <c r="C933" s="251" t="s">
        <v>1174</v>
      </c>
      <c r="D933" s="251">
        <v>-97.649909800000003</v>
      </c>
      <c r="E933" s="251">
        <v>39.121850000000002</v>
      </c>
      <c r="F933">
        <v>2.0499999999999998</v>
      </c>
      <c r="G933">
        <f t="shared" si="43"/>
        <v>2.0499999999999998</v>
      </c>
      <c r="H933">
        <v>6.68</v>
      </c>
      <c r="M933" s="277">
        <f>(M4013*10000)*TEA!$I$15*10^-6</f>
        <v>43.61136510555</v>
      </c>
      <c r="N933" s="277">
        <f>(N4013*10000)*TEA!$J$15*10^-6</f>
        <v>43.61136510555</v>
      </c>
      <c r="W933">
        <f t="shared" si="45"/>
        <v>1</v>
      </c>
      <c r="X933" s="251">
        <v>20143</v>
      </c>
      <c r="Y933" s="251">
        <v>31523</v>
      </c>
      <c r="Z933" s="251">
        <f t="shared" si="44"/>
        <v>31523</v>
      </c>
      <c r="AA933" s="226">
        <v>8268</v>
      </c>
    </row>
    <row r="934" spans="1:27" x14ac:dyDescent="0.25">
      <c r="A934" s="251">
        <v>20145</v>
      </c>
      <c r="B934" s="251" t="s">
        <v>1132</v>
      </c>
      <c r="C934" s="251" t="s">
        <v>1175</v>
      </c>
      <c r="D934" s="251">
        <v>-99.237743100000003</v>
      </c>
      <c r="E934" s="251">
        <v>38.17886</v>
      </c>
      <c r="F934">
        <v>3.47</v>
      </c>
      <c r="G934">
        <f t="shared" si="43"/>
        <v>3.47</v>
      </c>
      <c r="H934">
        <v>10.49</v>
      </c>
      <c r="M934" s="277">
        <f>(M4014*10000)*TEA!$I$15*10^-6</f>
        <v>45.125667980549999</v>
      </c>
      <c r="N934" s="277">
        <f>(N4014*10000)*TEA!$J$15*10^-6</f>
        <v>45.125667980549999</v>
      </c>
      <c r="W934">
        <f t="shared" si="45"/>
        <v>1</v>
      </c>
      <c r="X934" s="251">
        <v>20145</v>
      </c>
      <c r="Y934" s="251">
        <v>7758</v>
      </c>
      <c r="Z934" s="251">
        <f t="shared" si="44"/>
        <v>7758</v>
      </c>
      <c r="AA934" s="226">
        <v>20949</v>
      </c>
    </row>
    <row r="935" spans="1:27" x14ac:dyDescent="0.25">
      <c r="A935" s="251">
        <v>20147</v>
      </c>
      <c r="B935" s="251" t="s">
        <v>1132</v>
      </c>
      <c r="C935" s="251" t="s">
        <v>643</v>
      </c>
      <c r="D935" s="251">
        <v>-99.347055699999999</v>
      </c>
      <c r="E935" s="251">
        <v>39.782200000000003</v>
      </c>
      <c r="F935">
        <v>2.81</v>
      </c>
      <c r="G935">
        <f t="shared" si="43"/>
        <v>2.81</v>
      </c>
      <c r="H935">
        <v>7.81</v>
      </c>
      <c r="M935" s="277">
        <f>(M4015*10000)*TEA!$I$15*10^-6</f>
        <v>41.842266067349996</v>
      </c>
      <c r="N935" s="277">
        <f>(N4015*10000)*TEA!$J$15*10^-6</f>
        <v>41.842266067349996</v>
      </c>
      <c r="W935">
        <f t="shared" si="45"/>
        <v>1</v>
      </c>
      <c r="X935" s="251">
        <v>20147</v>
      </c>
      <c r="Y935" s="251">
        <v>11491</v>
      </c>
      <c r="Z935" s="251">
        <f t="shared" si="44"/>
        <v>11491</v>
      </c>
      <c r="AA935" s="226">
        <v>28969</v>
      </c>
    </row>
    <row r="936" spans="1:27" x14ac:dyDescent="0.25">
      <c r="A936" s="251">
        <v>20149</v>
      </c>
      <c r="B936" s="251" t="s">
        <v>1132</v>
      </c>
      <c r="C936" s="251" t="s">
        <v>1176</v>
      </c>
      <c r="D936" s="251">
        <v>-96.339755699999998</v>
      </c>
      <c r="E936" s="251">
        <v>39.369149999999998</v>
      </c>
      <c r="F936">
        <v>3.1</v>
      </c>
      <c r="G936">
        <f t="shared" si="43"/>
        <v>3.1</v>
      </c>
      <c r="H936">
        <v>10.36</v>
      </c>
      <c r="M936" s="277">
        <f>(M4016*10000)*TEA!$I$15*10^-6</f>
        <v>43.092433327049996</v>
      </c>
      <c r="N936" s="277">
        <f>(N4016*10000)*TEA!$J$15*10^-6</f>
        <v>43.092433327049996</v>
      </c>
      <c r="W936">
        <f t="shared" si="45"/>
        <v>1</v>
      </c>
      <c r="X936" s="251">
        <v>20149</v>
      </c>
      <c r="Y936" s="251">
        <v>17766</v>
      </c>
      <c r="Z936" s="251">
        <f t="shared" si="44"/>
        <v>17766</v>
      </c>
      <c r="AA936" s="226">
        <v>16563</v>
      </c>
    </row>
    <row r="937" spans="1:27" x14ac:dyDescent="0.25">
      <c r="A937" s="251">
        <v>20151</v>
      </c>
      <c r="B937" s="251" t="s">
        <v>1132</v>
      </c>
      <c r="C937" s="251" t="s">
        <v>1177</v>
      </c>
      <c r="D937" s="251">
        <v>-98.7413904</v>
      </c>
      <c r="E937" s="251">
        <v>37.638890000000004</v>
      </c>
      <c r="F937">
        <v>3.26</v>
      </c>
      <c r="G937">
        <f t="shared" si="43"/>
        <v>3.26</v>
      </c>
      <c r="H937">
        <v>10.74</v>
      </c>
      <c r="M937" s="277">
        <f>(M4017*10000)*TEA!$I$15*10^-6</f>
        <v>46.463945017499995</v>
      </c>
      <c r="N937" s="277">
        <f>(N4017*10000)*TEA!$J$15*10^-6</f>
        <v>46.463945017499995</v>
      </c>
      <c r="W937">
        <f t="shared" si="45"/>
        <v>1</v>
      </c>
      <c r="X937" s="251">
        <v>20151</v>
      </c>
      <c r="Y937" s="251">
        <v>17857</v>
      </c>
      <c r="Z937" s="251">
        <f t="shared" si="44"/>
        <v>17857</v>
      </c>
      <c r="AA937" s="226">
        <v>20129</v>
      </c>
    </row>
    <row r="938" spans="1:27" x14ac:dyDescent="0.25">
      <c r="A938" s="251">
        <v>20153</v>
      </c>
      <c r="B938" s="251" t="s">
        <v>1132</v>
      </c>
      <c r="C938" s="251" t="s">
        <v>1178</v>
      </c>
      <c r="D938" s="251">
        <v>-101.06957</v>
      </c>
      <c r="E938" s="251">
        <v>39.794530000000002</v>
      </c>
      <c r="F938">
        <v>4.05</v>
      </c>
      <c r="G938">
        <f t="shared" si="43"/>
        <v>4.05</v>
      </c>
      <c r="H938">
        <v>8.5500000000000007</v>
      </c>
      <c r="M938" s="277">
        <f>(M4018*10000)*TEA!$I$15*10^-6</f>
        <v>40.98919098735</v>
      </c>
      <c r="N938" s="277">
        <f>(N4018*10000)*TEA!$J$15*10^-6</f>
        <v>40.98919098735</v>
      </c>
      <c r="W938">
        <f t="shared" si="45"/>
        <v>1</v>
      </c>
      <c r="X938" s="251">
        <v>20153</v>
      </c>
      <c r="Y938" s="251">
        <v>1261</v>
      </c>
      <c r="Z938" s="251">
        <f t="shared" si="44"/>
        <v>1261</v>
      </c>
      <c r="AA938" s="226">
        <v>34829</v>
      </c>
    </row>
    <row r="939" spans="1:27" x14ac:dyDescent="0.25">
      <c r="A939" s="251">
        <v>20155</v>
      </c>
      <c r="B939" s="251" t="s">
        <v>1132</v>
      </c>
      <c r="C939" s="251" t="s">
        <v>1179</v>
      </c>
      <c r="D939" s="251">
        <v>-98.0845159</v>
      </c>
      <c r="E939" s="251">
        <v>37.94556</v>
      </c>
      <c r="F939">
        <v>2.1</v>
      </c>
      <c r="G939">
        <f t="shared" si="43"/>
        <v>2.1</v>
      </c>
      <c r="H939">
        <v>7.33</v>
      </c>
      <c r="M939" s="277">
        <f>(M4019*10000)*TEA!$I$15*10^-6</f>
        <v>46.104788904750002</v>
      </c>
      <c r="N939" s="277">
        <f>(N4019*10000)*TEA!$J$15*10^-6</f>
        <v>46.104788904750002</v>
      </c>
      <c r="W939">
        <f t="shared" si="45"/>
        <v>1</v>
      </c>
      <c r="X939" s="251">
        <v>20155</v>
      </c>
      <c r="Y939" s="251">
        <v>56615</v>
      </c>
      <c r="Z939" s="251">
        <f t="shared" si="44"/>
        <v>56615</v>
      </c>
      <c r="AA939" s="226">
        <v>19096</v>
      </c>
    </row>
    <row r="940" spans="1:27" x14ac:dyDescent="0.25">
      <c r="A940" s="251">
        <v>20157</v>
      </c>
      <c r="B940" s="251" t="s">
        <v>1132</v>
      </c>
      <c r="C940" s="251" t="s">
        <v>1180</v>
      </c>
      <c r="D940" s="251">
        <v>-97.655327799999995</v>
      </c>
      <c r="E940" s="251">
        <v>39.8215</v>
      </c>
      <c r="F940">
        <v>3</v>
      </c>
      <c r="G940">
        <f t="shared" si="43"/>
        <v>3</v>
      </c>
      <c r="H940">
        <v>10.57</v>
      </c>
      <c r="M940" s="277">
        <f>(M4020*10000)*TEA!$I$15*10^-6</f>
        <v>42.051136518</v>
      </c>
      <c r="N940" s="277">
        <f>(N4020*10000)*TEA!$J$15*10^-6</f>
        <v>42.051136518</v>
      </c>
      <c r="W940">
        <f t="shared" si="45"/>
        <v>1</v>
      </c>
      <c r="X940" s="251">
        <v>20157</v>
      </c>
      <c r="Y940" s="251">
        <v>40951</v>
      </c>
      <c r="Z940" s="251">
        <f t="shared" si="44"/>
        <v>40951</v>
      </c>
      <c r="AA940" s="226">
        <v>34674</v>
      </c>
    </row>
    <row r="941" spans="1:27" x14ac:dyDescent="0.25">
      <c r="A941" s="251">
        <v>20159</v>
      </c>
      <c r="B941" s="251" t="s">
        <v>1132</v>
      </c>
      <c r="C941" s="251" t="s">
        <v>1181</v>
      </c>
      <c r="D941" s="251">
        <v>-98.201654500000004</v>
      </c>
      <c r="E941" s="251">
        <v>38.33972</v>
      </c>
      <c r="F941">
        <v>2.13</v>
      </c>
      <c r="G941">
        <f t="shared" si="43"/>
        <v>2.13</v>
      </c>
      <c r="H941">
        <v>8</v>
      </c>
      <c r="M941" s="277">
        <f>(M4021*10000)*TEA!$I$15*10^-6</f>
        <v>45.263505200849998</v>
      </c>
      <c r="N941" s="277">
        <f>(N4021*10000)*TEA!$J$15*10^-6</f>
        <v>45.263505200849998</v>
      </c>
      <c r="W941">
        <f t="shared" si="45"/>
        <v>1</v>
      </c>
      <c r="X941" s="251">
        <v>20159</v>
      </c>
      <c r="Y941" s="251">
        <v>29942</v>
      </c>
      <c r="Z941" s="251">
        <f t="shared" si="44"/>
        <v>29942</v>
      </c>
      <c r="AA941" s="226">
        <v>18675</v>
      </c>
    </row>
    <row r="942" spans="1:27" x14ac:dyDescent="0.25">
      <c r="A942" s="251">
        <v>20161</v>
      </c>
      <c r="B942" s="251" t="s">
        <v>1132</v>
      </c>
      <c r="C942" s="251" t="s">
        <v>1182</v>
      </c>
      <c r="D942" s="251">
        <v>-96.737986800000002</v>
      </c>
      <c r="E942" s="251">
        <v>39.290529999999997</v>
      </c>
      <c r="F942">
        <v>2.5</v>
      </c>
      <c r="G942">
        <f t="shared" si="43"/>
        <v>2.5</v>
      </c>
      <c r="H942">
        <v>8.23</v>
      </c>
      <c r="M942" s="277">
        <f>(M4022*10000)*TEA!$I$15*10^-6</f>
        <v>43.325283949199999</v>
      </c>
      <c r="N942" s="277">
        <f>(N4022*10000)*TEA!$J$15*10^-6</f>
        <v>43.325283949199999</v>
      </c>
      <c r="W942">
        <f t="shared" si="45"/>
        <v>1</v>
      </c>
      <c r="X942" s="251">
        <v>20161</v>
      </c>
      <c r="Y942" s="251">
        <v>17605</v>
      </c>
      <c r="Z942" s="251">
        <f t="shared" si="44"/>
        <v>17605</v>
      </c>
      <c r="AA942" s="226">
        <v>6560</v>
      </c>
    </row>
    <row r="943" spans="1:27" x14ac:dyDescent="0.25">
      <c r="A943" s="251">
        <v>20163</v>
      </c>
      <c r="B943" s="251" t="s">
        <v>1132</v>
      </c>
      <c r="C943" s="251" t="s">
        <v>1183</v>
      </c>
      <c r="D943" s="251">
        <v>-99.319392899999997</v>
      </c>
      <c r="E943" s="251">
        <v>39.350679999999997</v>
      </c>
      <c r="F943">
        <v>1.77</v>
      </c>
      <c r="G943">
        <f t="shared" si="43"/>
        <v>1.77</v>
      </c>
      <c r="H943">
        <v>6.4</v>
      </c>
      <c r="M943" s="277">
        <f>(M4023*10000)*TEA!$I$15*10^-6</f>
        <v>42.722274960900002</v>
      </c>
      <c r="N943" s="277">
        <f>(N4023*10000)*TEA!$J$15*10^-6</f>
        <v>42.722274960900002</v>
      </c>
      <c r="W943">
        <f t="shared" si="45"/>
        <v>1</v>
      </c>
      <c r="X943" s="251">
        <v>20163</v>
      </c>
      <c r="Y943" s="251">
        <v>10747</v>
      </c>
      <c r="Z943" s="251">
        <f t="shared" si="44"/>
        <v>10747</v>
      </c>
      <c r="AA943" s="226">
        <v>5217</v>
      </c>
    </row>
    <row r="944" spans="1:27" x14ac:dyDescent="0.25">
      <c r="A944" s="251">
        <v>20165</v>
      </c>
      <c r="B944" s="251" t="s">
        <v>1132</v>
      </c>
      <c r="C944" s="251" t="s">
        <v>1071</v>
      </c>
      <c r="D944" s="251">
        <v>-99.305627200000004</v>
      </c>
      <c r="E944" s="251">
        <v>38.518509999999999</v>
      </c>
      <c r="F944">
        <v>2.0099999999999998</v>
      </c>
      <c r="G944">
        <f t="shared" si="43"/>
        <v>2.0099999999999998</v>
      </c>
      <c r="H944">
        <v>8.4700000000000006</v>
      </c>
      <c r="M944" s="277">
        <f>(M4024*10000)*TEA!$I$15*10^-6</f>
        <v>44.405171525699998</v>
      </c>
      <c r="N944" s="277">
        <f>(N4024*10000)*TEA!$J$15*10^-6</f>
        <v>44.405171525699998</v>
      </c>
      <c r="W944">
        <f t="shared" si="45"/>
        <v>1</v>
      </c>
      <c r="X944" s="251">
        <v>20165</v>
      </c>
      <c r="Y944" s="251">
        <v>2535</v>
      </c>
      <c r="Z944" s="251">
        <f t="shared" si="44"/>
        <v>2535</v>
      </c>
      <c r="AA944" s="226">
        <v>6506</v>
      </c>
    </row>
    <row r="945" spans="1:27" x14ac:dyDescent="0.25">
      <c r="A945" s="251">
        <v>20167</v>
      </c>
      <c r="B945" s="251" t="s">
        <v>1132</v>
      </c>
      <c r="C945" s="251" t="s">
        <v>577</v>
      </c>
      <c r="D945" s="251">
        <v>-98.763968500000004</v>
      </c>
      <c r="E945" s="251">
        <v>38.911090000000002</v>
      </c>
      <c r="F945">
        <v>1.98</v>
      </c>
      <c r="G945">
        <f t="shared" si="43"/>
        <v>1.98</v>
      </c>
      <c r="H945">
        <v>5.88</v>
      </c>
      <c r="M945" s="277">
        <f>(M4025*10000)*TEA!$I$15*10^-6</f>
        <v>43.786742517450001</v>
      </c>
      <c r="N945" s="277">
        <f>(N4025*10000)*TEA!$J$15*10^-6</f>
        <v>43.786742517450001</v>
      </c>
      <c r="W945">
        <f t="shared" si="45"/>
        <v>1</v>
      </c>
      <c r="X945" s="251">
        <v>20167</v>
      </c>
      <c r="Y945" s="251">
        <v>5701</v>
      </c>
      <c r="Z945" s="251">
        <f t="shared" si="44"/>
        <v>5701</v>
      </c>
      <c r="AA945" s="226">
        <v>2221</v>
      </c>
    </row>
    <row r="946" spans="1:27" x14ac:dyDescent="0.25">
      <c r="A946" s="251">
        <v>20169</v>
      </c>
      <c r="B946" s="251" t="s">
        <v>1132</v>
      </c>
      <c r="C946" s="251" t="s">
        <v>650</v>
      </c>
      <c r="D946" s="251">
        <v>-97.653203700000006</v>
      </c>
      <c r="E946" s="251">
        <v>38.775080000000003</v>
      </c>
      <c r="F946">
        <v>1.56</v>
      </c>
      <c r="G946">
        <f t="shared" si="43"/>
        <v>1.56</v>
      </c>
      <c r="H946">
        <v>6.82</v>
      </c>
      <c r="M946" s="277">
        <f>(M4026*10000)*TEA!$I$15*10^-6</f>
        <v>44.401175060399993</v>
      </c>
      <c r="N946" s="277">
        <f>(N4026*10000)*TEA!$J$15*10^-6</f>
        <v>44.401175060399993</v>
      </c>
      <c r="W946">
        <f t="shared" si="45"/>
        <v>1</v>
      </c>
      <c r="X946" s="251">
        <v>20169</v>
      </c>
      <c r="Y946" s="251">
        <v>27331</v>
      </c>
      <c r="Z946" s="251">
        <f t="shared" si="44"/>
        <v>27331</v>
      </c>
      <c r="AA946" s="226">
        <v>2941</v>
      </c>
    </row>
    <row r="947" spans="1:27" x14ac:dyDescent="0.25">
      <c r="A947" s="251">
        <v>20171</v>
      </c>
      <c r="B947" s="251" t="s">
        <v>1132</v>
      </c>
      <c r="C947" s="251" t="s">
        <v>651</v>
      </c>
      <c r="D947" s="251">
        <v>-100.90209299999999</v>
      </c>
      <c r="E947" s="251">
        <v>38.48216</v>
      </c>
      <c r="F947">
        <v>3.82</v>
      </c>
      <c r="G947">
        <f t="shared" si="43"/>
        <v>3.82</v>
      </c>
      <c r="H947">
        <v>9.23</v>
      </c>
      <c r="M947" s="277">
        <f>(M4027*10000)*TEA!$I$15*10^-6</f>
        <v>43.275418963200003</v>
      </c>
      <c r="N947" s="277">
        <f>(N4027*10000)*TEA!$J$15*10^-6</f>
        <v>43.275418963200003</v>
      </c>
      <c r="W947">
        <f t="shared" si="45"/>
        <v>1</v>
      </c>
      <c r="X947" s="251">
        <v>20171</v>
      </c>
      <c r="Y947" s="251">
        <v>809</v>
      </c>
      <c r="Z947" s="251">
        <f t="shared" si="44"/>
        <v>809</v>
      </c>
      <c r="AA947" s="226">
        <v>32620</v>
      </c>
    </row>
    <row r="948" spans="1:27" x14ac:dyDescent="0.25">
      <c r="A948" s="251">
        <v>20173</v>
      </c>
      <c r="B948" s="251" t="s">
        <v>1132</v>
      </c>
      <c r="C948" s="251" t="s">
        <v>771</v>
      </c>
      <c r="D948" s="251">
        <v>-97.469219600000002</v>
      </c>
      <c r="E948" s="251">
        <v>37.665349999999997</v>
      </c>
      <c r="F948">
        <v>2.0499999999999998</v>
      </c>
      <c r="G948">
        <f t="shared" si="43"/>
        <v>2.0499999999999998</v>
      </c>
      <c r="H948">
        <v>7.49</v>
      </c>
      <c r="M948" s="277">
        <f>(M4028*10000)*TEA!$I$15*10^-6</f>
        <v>46.955159772749994</v>
      </c>
      <c r="N948" s="277">
        <f>(N4028*10000)*TEA!$J$15*10^-6</f>
        <v>46.955159772749994</v>
      </c>
      <c r="W948">
        <f t="shared" si="45"/>
        <v>1</v>
      </c>
      <c r="X948" s="251">
        <v>20173</v>
      </c>
      <c r="Y948" s="251">
        <v>50824</v>
      </c>
      <c r="Z948" s="251">
        <f t="shared" si="44"/>
        <v>50824</v>
      </c>
      <c r="AA948" s="226">
        <v>20369</v>
      </c>
    </row>
    <row r="949" spans="1:27" x14ac:dyDescent="0.25">
      <c r="A949" s="251">
        <v>20175</v>
      </c>
      <c r="B949" s="251" t="s">
        <v>1132</v>
      </c>
      <c r="C949" s="251" t="s">
        <v>1184</v>
      </c>
      <c r="D949" s="251">
        <v>-100.846797</v>
      </c>
      <c r="E949" s="251">
        <v>37.194989999999997</v>
      </c>
      <c r="F949">
        <v>4.67</v>
      </c>
      <c r="G949">
        <f t="shared" si="43"/>
        <v>4.67</v>
      </c>
      <c r="H949">
        <v>12.98</v>
      </c>
      <c r="M949" s="277">
        <f>(M4029*10000)*TEA!$I$15*10^-6</f>
        <v>45.4489875027</v>
      </c>
      <c r="N949" s="277">
        <f>(N4029*10000)*TEA!$J$15*10^-6</f>
        <v>45.4489875027</v>
      </c>
      <c r="W949">
        <f t="shared" si="45"/>
        <v>1</v>
      </c>
      <c r="X949" s="251">
        <v>20175</v>
      </c>
      <c r="Y949" s="251">
        <v>8970</v>
      </c>
      <c r="Z949" s="251">
        <f t="shared" si="44"/>
        <v>8970</v>
      </c>
      <c r="AA949" s="226">
        <v>26737</v>
      </c>
    </row>
    <row r="950" spans="1:27" x14ac:dyDescent="0.25">
      <c r="A950" s="251">
        <v>20177</v>
      </c>
      <c r="B950" s="251" t="s">
        <v>1132</v>
      </c>
      <c r="C950" s="251" t="s">
        <v>1185</v>
      </c>
      <c r="D950" s="251">
        <v>-95.764478699999998</v>
      </c>
      <c r="E950" s="251">
        <v>39.041820000000001</v>
      </c>
      <c r="F950">
        <v>2.97</v>
      </c>
      <c r="G950">
        <f t="shared" si="43"/>
        <v>2.97</v>
      </c>
      <c r="H950">
        <v>9.89</v>
      </c>
      <c r="M950" s="277">
        <f>(M4030*10000)*TEA!$I$15*10^-6</f>
        <v>43.739236719899992</v>
      </c>
      <c r="N950" s="277">
        <f>(N4030*10000)*TEA!$J$15*10^-6</f>
        <v>43.739236719899992</v>
      </c>
      <c r="W950">
        <f t="shared" si="45"/>
        <v>1</v>
      </c>
      <c r="X950" s="251">
        <v>20177</v>
      </c>
      <c r="Y950" s="251">
        <v>19842</v>
      </c>
      <c r="Z950" s="251">
        <f t="shared" si="44"/>
        <v>19842</v>
      </c>
      <c r="AA950" s="226">
        <v>13497</v>
      </c>
    </row>
    <row r="951" spans="1:27" x14ac:dyDescent="0.25">
      <c r="A951" s="251">
        <v>20179</v>
      </c>
      <c r="B951" s="251" t="s">
        <v>1132</v>
      </c>
      <c r="C951" s="251" t="s">
        <v>1186</v>
      </c>
      <c r="D951" s="251">
        <v>-100.438675</v>
      </c>
      <c r="E951" s="251">
        <v>39.357520000000001</v>
      </c>
      <c r="F951">
        <v>3.45</v>
      </c>
      <c r="G951">
        <f t="shared" si="43"/>
        <v>3.45</v>
      </c>
      <c r="H951">
        <v>8.7100000000000009</v>
      </c>
      <c r="M951" s="277">
        <f>(M4031*10000)*TEA!$I$15*10^-6</f>
        <v>42.21055181925</v>
      </c>
      <c r="N951" s="277">
        <f>(N4031*10000)*TEA!$J$15*10^-6</f>
        <v>42.21055181925</v>
      </c>
      <c r="W951">
        <f t="shared" si="45"/>
        <v>1</v>
      </c>
      <c r="X951" s="251">
        <v>20179</v>
      </c>
      <c r="Y951" s="251">
        <v>7261</v>
      </c>
      <c r="Z951" s="251">
        <f t="shared" si="44"/>
        <v>7261</v>
      </c>
      <c r="AA951" s="226">
        <v>60742</v>
      </c>
    </row>
    <row r="952" spans="1:27" x14ac:dyDescent="0.25">
      <c r="A952" s="251">
        <v>20181</v>
      </c>
      <c r="B952" s="251" t="s">
        <v>1132</v>
      </c>
      <c r="C952" s="251" t="s">
        <v>1187</v>
      </c>
      <c r="D952" s="251">
        <v>-101.718204</v>
      </c>
      <c r="E952" s="251">
        <v>39.355870000000003</v>
      </c>
      <c r="F952">
        <v>3.42</v>
      </c>
      <c r="G952">
        <f t="shared" si="43"/>
        <v>3.42</v>
      </c>
      <c r="H952">
        <v>10.54</v>
      </c>
      <c r="M952" s="277">
        <f>(M4032*10000)*TEA!$I$15*10^-6</f>
        <v>40.836354194249999</v>
      </c>
      <c r="N952" s="277">
        <f>(N4032*10000)*TEA!$J$15*10^-6</f>
        <v>40.836354194249999</v>
      </c>
      <c r="W952">
        <f t="shared" si="45"/>
        <v>1</v>
      </c>
      <c r="X952" s="251">
        <v>20181</v>
      </c>
      <c r="Y952" s="251">
        <v>3718</v>
      </c>
      <c r="Z952" s="251">
        <f t="shared" si="44"/>
        <v>3718</v>
      </c>
      <c r="AA952" s="226">
        <v>56892</v>
      </c>
    </row>
    <row r="953" spans="1:27" x14ac:dyDescent="0.25">
      <c r="A953" s="251">
        <v>20183</v>
      </c>
      <c r="B953" s="251" t="s">
        <v>1132</v>
      </c>
      <c r="C953" s="251" t="s">
        <v>1188</v>
      </c>
      <c r="D953" s="251">
        <v>-98.787943200000001</v>
      </c>
      <c r="E953" s="251">
        <v>39.78295</v>
      </c>
      <c r="F953">
        <v>2.72</v>
      </c>
      <c r="G953">
        <f t="shared" si="43"/>
        <v>2.72</v>
      </c>
      <c r="H953">
        <v>9.41</v>
      </c>
      <c r="M953" s="277">
        <f>(M4033*10000)*TEA!$I$15*10^-6</f>
        <v>41.9578469199</v>
      </c>
      <c r="N953" s="277">
        <f>(N4033*10000)*TEA!$J$15*10^-6</f>
        <v>41.9578469199</v>
      </c>
      <c r="W953">
        <f t="shared" si="45"/>
        <v>1</v>
      </c>
      <c r="X953" s="251">
        <v>20183</v>
      </c>
      <c r="Y953" s="251">
        <v>36119</v>
      </c>
      <c r="Z953" s="251">
        <f t="shared" si="44"/>
        <v>36119</v>
      </c>
      <c r="AA953" s="226">
        <v>28542</v>
      </c>
    </row>
    <row r="954" spans="1:27" x14ac:dyDescent="0.25">
      <c r="A954" s="251">
        <v>20185</v>
      </c>
      <c r="B954" s="251" t="s">
        <v>1132</v>
      </c>
      <c r="C954" s="251" t="s">
        <v>1189</v>
      </c>
      <c r="D954" s="251">
        <v>-98.7171582</v>
      </c>
      <c r="E954" s="251">
        <v>38.024250000000002</v>
      </c>
      <c r="F954">
        <v>2.73</v>
      </c>
      <c r="G954">
        <f t="shared" si="43"/>
        <v>2.73</v>
      </c>
      <c r="H954">
        <v>9.07</v>
      </c>
      <c r="M954" s="277">
        <f>(M4034*10000)*TEA!$I$15*10^-6</f>
        <v>45.700320093300007</v>
      </c>
      <c r="N954" s="277">
        <f>(N4034*10000)*TEA!$J$15*10^-6</f>
        <v>45.700320093300007</v>
      </c>
      <c r="W954">
        <f t="shared" si="45"/>
        <v>1</v>
      </c>
      <c r="X954" s="251">
        <v>20185</v>
      </c>
      <c r="Y954" s="251">
        <v>17977</v>
      </c>
      <c r="Z954" s="251">
        <f t="shared" si="44"/>
        <v>17977</v>
      </c>
      <c r="AA954" s="226">
        <v>27867</v>
      </c>
    </row>
    <row r="955" spans="1:27" x14ac:dyDescent="0.25">
      <c r="A955" s="251">
        <v>20187</v>
      </c>
      <c r="B955" s="251" t="s">
        <v>1132</v>
      </c>
      <c r="C955" s="251" t="s">
        <v>1190</v>
      </c>
      <c r="D955" s="251">
        <v>-101.78492300000001</v>
      </c>
      <c r="E955" s="251">
        <v>37.561399999999999</v>
      </c>
      <c r="F955">
        <v>3.63</v>
      </c>
      <c r="G955">
        <f t="shared" si="43"/>
        <v>3.63</v>
      </c>
      <c r="H955">
        <v>9.92</v>
      </c>
      <c r="M955" s="277">
        <f>(M4035*10000)*TEA!$I$15*10^-6</f>
        <v>43.050650787899997</v>
      </c>
      <c r="N955" s="277">
        <f>(N4035*10000)*TEA!$J$15*10^-6</f>
        <v>43.050650787899997</v>
      </c>
      <c r="W955">
        <f t="shared" si="45"/>
        <v>1</v>
      </c>
      <c r="X955" s="251">
        <v>20187</v>
      </c>
      <c r="Y955" s="251">
        <v>105</v>
      </c>
      <c r="Z955" s="251">
        <f t="shared" si="44"/>
        <v>105</v>
      </c>
      <c r="AA955" s="226">
        <v>33919</v>
      </c>
    </row>
    <row r="956" spans="1:27" x14ac:dyDescent="0.25">
      <c r="A956" s="251">
        <v>20189</v>
      </c>
      <c r="B956" s="251" t="s">
        <v>1132</v>
      </c>
      <c r="C956" s="251" t="s">
        <v>1191</v>
      </c>
      <c r="D956" s="251">
        <v>-101.31183299999999</v>
      </c>
      <c r="E956" s="251">
        <v>37.19603</v>
      </c>
      <c r="F956">
        <v>4.0599999999999996</v>
      </c>
      <c r="G956">
        <f t="shared" si="43"/>
        <v>4.0599999999999996</v>
      </c>
      <c r="H956">
        <v>12.04</v>
      </c>
      <c r="M956" s="277">
        <f>(M4036*10000)*TEA!$I$15*10^-6</f>
        <v>44.733670178849991</v>
      </c>
      <c r="N956" s="277">
        <f>(N4036*10000)*TEA!$J$15*10^-6</f>
        <v>44.733670178849991</v>
      </c>
      <c r="W956">
        <f t="shared" si="45"/>
        <v>1</v>
      </c>
      <c r="X956" s="251">
        <v>20189</v>
      </c>
      <c r="Y956" s="251">
        <v>5088</v>
      </c>
      <c r="Z956" s="251">
        <f t="shared" si="44"/>
        <v>5088</v>
      </c>
      <c r="AA956" s="226">
        <v>51844</v>
      </c>
    </row>
    <row r="957" spans="1:27" x14ac:dyDescent="0.25">
      <c r="A957" s="251">
        <v>20191</v>
      </c>
      <c r="B957" s="251" t="s">
        <v>1132</v>
      </c>
      <c r="C957" s="251" t="s">
        <v>1192</v>
      </c>
      <c r="D957" s="251">
        <v>-97.490241400000002</v>
      </c>
      <c r="E957" s="251">
        <v>37.223970000000001</v>
      </c>
      <c r="F957">
        <v>1.88</v>
      </c>
      <c r="G957">
        <f t="shared" si="43"/>
        <v>1.88</v>
      </c>
      <c r="H957">
        <v>5.53</v>
      </c>
      <c r="M957" s="277">
        <f>(M4037*10000)*TEA!$I$15*10^-6</f>
        <v>47.794229747999999</v>
      </c>
      <c r="N957" s="277">
        <f>(N4037*10000)*TEA!$J$15*10^-6</f>
        <v>47.794229747999999</v>
      </c>
      <c r="W957">
        <f t="shared" si="45"/>
        <v>1</v>
      </c>
      <c r="X957" s="251">
        <v>20191</v>
      </c>
      <c r="Y957" s="251">
        <v>80713</v>
      </c>
      <c r="Z957" s="251">
        <f t="shared" si="44"/>
        <v>80713</v>
      </c>
      <c r="AA957" s="226">
        <v>24457</v>
      </c>
    </row>
    <row r="958" spans="1:27" x14ac:dyDescent="0.25">
      <c r="A958" s="251">
        <v>20193</v>
      </c>
      <c r="B958" s="251" t="s">
        <v>1132</v>
      </c>
      <c r="C958" s="251" t="s">
        <v>931</v>
      </c>
      <c r="D958" s="251">
        <v>-101.048053</v>
      </c>
      <c r="E958" s="251">
        <v>39.361660000000001</v>
      </c>
      <c r="F958">
        <v>3.92</v>
      </c>
      <c r="G958">
        <f t="shared" si="43"/>
        <v>3.92</v>
      </c>
      <c r="H958">
        <v>9.0399999999999991</v>
      </c>
      <c r="M958" s="277">
        <f>(M4038*10000)*TEA!$I$15*10^-6</f>
        <v>41.845390135199999</v>
      </c>
      <c r="N958" s="277">
        <f>(N4038*10000)*TEA!$J$15*10^-6</f>
        <v>41.845390135199999</v>
      </c>
      <c r="W958">
        <f t="shared" si="45"/>
        <v>1</v>
      </c>
      <c r="X958" s="251">
        <v>20193</v>
      </c>
      <c r="Y958" s="251">
        <v>8168</v>
      </c>
      <c r="Z958" s="251">
        <f t="shared" si="44"/>
        <v>8168</v>
      </c>
      <c r="AA958" s="226">
        <v>91740</v>
      </c>
    </row>
    <row r="959" spans="1:27" x14ac:dyDescent="0.25">
      <c r="A959" s="251">
        <v>20195</v>
      </c>
      <c r="B959" s="251" t="s">
        <v>1132</v>
      </c>
      <c r="C959" s="251" t="s">
        <v>1193</v>
      </c>
      <c r="D959" s="251">
        <v>-99.876566499999996</v>
      </c>
      <c r="E959" s="251">
        <v>38.91854</v>
      </c>
      <c r="F959">
        <v>1.72</v>
      </c>
      <c r="G959">
        <f t="shared" si="43"/>
        <v>1.72</v>
      </c>
      <c r="H959">
        <v>7.47</v>
      </c>
      <c r="M959" s="277">
        <f>(M4039*10000)*TEA!$I$15*10^-6</f>
        <v>43.322669811900006</v>
      </c>
      <c r="N959" s="277">
        <f>(N4039*10000)*TEA!$J$15*10^-6</f>
        <v>43.322669811900006</v>
      </c>
      <c r="W959">
        <f t="shared" si="45"/>
        <v>1</v>
      </c>
      <c r="X959" s="251">
        <v>20195</v>
      </c>
      <c r="Y959" s="251">
        <v>291</v>
      </c>
      <c r="Z959" s="251">
        <f t="shared" si="44"/>
        <v>291</v>
      </c>
      <c r="AA959" s="226">
        <v>7468</v>
      </c>
    </row>
    <row r="960" spans="1:27" x14ac:dyDescent="0.25">
      <c r="A960" s="251">
        <v>20197</v>
      </c>
      <c r="B960" s="251" t="s">
        <v>1132</v>
      </c>
      <c r="C960" s="251" t="s">
        <v>1194</v>
      </c>
      <c r="D960" s="251">
        <v>-96.206490299999999</v>
      </c>
      <c r="E960" s="251">
        <v>38.940469999999998</v>
      </c>
      <c r="F960">
        <v>2.89</v>
      </c>
      <c r="G960">
        <f t="shared" si="43"/>
        <v>2.89</v>
      </c>
      <c r="H960">
        <v>9.61</v>
      </c>
      <c r="M960" s="277">
        <f>(M4040*10000)*TEA!$I$15*10^-6</f>
        <v>43.965739802250006</v>
      </c>
      <c r="N960" s="277">
        <f>(N4040*10000)*TEA!$J$15*10^-6</f>
        <v>43.965739802250006</v>
      </c>
      <c r="W960">
        <f t="shared" si="45"/>
        <v>1</v>
      </c>
      <c r="X960" s="251">
        <v>20197</v>
      </c>
      <c r="Y960" s="251">
        <v>13012</v>
      </c>
      <c r="Z960" s="251">
        <f t="shared" si="44"/>
        <v>13012</v>
      </c>
      <c r="AA960" s="226">
        <v>8926</v>
      </c>
    </row>
    <row r="961" spans="1:27" x14ac:dyDescent="0.25">
      <c r="A961" s="251">
        <v>20199</v>
      </c>
      <c r="B961" s="251" t="s">
        <v>1132</v>
      </c>
      <c r="C961" s="251" t="s">
        <v>1195</v>
      </c>
      <c r="D961" s="251">
        <v>-101.763367</v>
      </c>
      <c r="E961" s="251">
        <v>38.915559999999999</v>
      </c>
      <c r="F961">
        <v>0</v>
      </c>
      <c r="G961">
        <f t="shared" si="43"/>
        <v>0</v>
      </c>
      <c r="H961">
        <v>10.11</v>
      </c>
      <c r="M961" s="277">
        <f>(M4041*10000)*TEA!$I$15*10^-6</f>
        <v>41.241983202</v>
      </c>
      <c r="N961" s="277">
        <f>(N4041*10000)*TEA!$J$15*10^-6</f>
        <v>41.241983202</v>
      </c>
      <c r="W961">
        <f t="shared" si="45"/>
        <v>1</v>
      </c>
      <c r="X961" s="251">
        <v>20199</v>
      </c>
      <c r="Y961" s="251">
        <v>0</v>
      </c>
      <c r="Z961" s="251">
        <f t="shared" si="44"/>
        <v>0</v>
      </c>
      <c r="AA961" s="226">
        <v>27706</v>
      </c>
    </row>
    <row r="962" spans="1:27" x14ac:dyDescent="0.25">
      <c r="A962" s="251">
        <v>20201</v>
      </c>
      <c r="B962" s="251" t="s">
        <v>1132</v>
      </c>
      <c r="C962" s="251" t="s">
        <v>585</v>
      </c>
      <c r="D962" s="251">
        <v>-97.092124299999995</v>
      </c>
      <c r="E962" s="251">
        <v>39.778419999999997</v>
      </c>
      <c r="F962">
        <v>2.23</v>
      </c>
      <c r="G962">
        <f t="shared" si="43"/>
        <v>2.23</v>
      </c>
      <c r="H962">
        <v>8.19</v>
      </c>
      <c r="M962" s="277">
        <f>(M4042*10000)*TEA!$I$15*10^-6</f>
        <v>42.269681950649996</v>
      </c>
      <c r="N962" s="277">
        <f>(N4042*10000)*TEA!$J$15*10^-6</f>
        <v>42.269681950649996</v>
      </c>
      <c r="W962">
        <f t="shared" si="45"/>
        <v>1</v>
      </c>
      <c r="X962" s="251">
        <v>20201</v>
      </c>
      <c r="Y962" s="251">
        <v>54100</v>
      </c>
      <c r="Z962" s="251">
        <f t="shared" si="44"/>
        <v>54100</v>
      </c>
      <c r="AA962" s="226">
        <v>34508</v>
      </c>
    </row>
    <row r="963" spans="1:27" x14ac:dyDescent="0.25">
      <c r="A963" s="251">
        <v>20203</v>
      </c>
      <c r="B963" s="251" t="s">
        <v>1132</v>
      </c>
      <c r="C963" s="251" t="s">
        <v>1196</v>
      </c>
      <c r="D963" s="251">
        <v>-101.34425</v>
      </c>
      <c r="E963" s="251">
        <v>38.478119999999997</v>
      </c>
      <c r="F963">
        <v>4.07</v>
      </c>
      <c r="G963">
        <f t="shared" si="43"/>
        <v>4.07</v>
      </c>
      <c r="H963">
        <v>10.01</v>
      </c>
      <c r="M963" s="277">
        <f>(M4043*10000)*TEA!$I$15*10^-6</f>
        <v>42.610888921949993</v>
      </c>
      <c r="N963" s="277">
        <f>(N4043*10000)*TEA!$J$15*10^-6</f>
        <v>42.610888921949993</v>
      </c>
      <c r="W963">
        <f t="shared" si="45"/>
        <v>1</v>
      </c>
      <c r="X963" s="251">
        <v>20203</v>
      </c>
      <c r="Y963" s="251">
        <v>457</v>
      </c>
      <c r="Z963" s="251">
        <f t="shared" si="44"/>
        <v>457</v>
      </c>
      <c r="AA963" s="226">
        <v>30803</v>
      </c>
    </row>
    <row r="964" spans="1:27" x14ac:dyDescent="0.25">
      <c r="A964" s="251">
        <v>20205</v>
      </c>
      <c r="B964" s="251" t="s">
        <v>1132</v>
      </c>
      <c r="C964" s="251" t="s">
        <v>1197</v>
      </c>
      <c r="D964" s="251">
        <v>-95.7535314</v>
      </c>
      <c r="E964" s="251">
        <v>37.559530000000002</v>
      </c>
      <c r="F964">
        <v>2.4700000000000002</v>
      </c>
      <c r="G964">
        <f t="shared" ref="G964:G1027" si="46">F964</f>
        <v>2.4700000000000002</v>
      </c>
      <c r="H964">
        <v>6.97</v>
      </c>
      <c r="M964" s="277">
        <f>(M4044*10000)*TEA!$I$15*10^-6</f>
        <v>46.82793047445</v>
      </c>
      <c r="N964" s="277">
        <f>(N4044*10000)*TEA!$J$15*10^-6</f>
        <v>46.82793047445</v>
      </c>
      <c r="W964">
        <f t="shared" si="45"/>
        <v>1</v>
      </c>
      <c r="X964" s="251">
        <v>20205</v>
      </c>
      <c r="Y964" s="251">
        <v>35476</v>
      </c>
      <c r="Z964" s="251">
        <f t="shared" ref="Z964:Z1027" si="47">Y964</f>
        <v>35476</v>
      </c>
      <c r="AA964" s="226">
        <v>17579</v>
      </c>
    </row>
    <row r="965" spans="1:27" x14ac:dyDescent="0.25">
      <c r="A965" s="251">
        <v>20207</v>
      </c>
      <c r="B965" s="251" t="s">
        <v>1132</v>
      </c>
      <c r="C965" s="251" t="s">
        <v>1198</v>
      </c>
      <c r="D965" s="251">
        <v>-95.749938900000004</v>
      </c>
      <c r="E965" s="251">
        <v>37.881459999999997</v>
      </c>
      <c r="F965">
        <v>2.6</v>
      </c>
      <c r="G965">
        <f t="shared" si="46"/>
        <v>2.6</v>
      </c>
      <c r="H965">
        <v>6.56</v>
      </c>
      <c r="M965" s="277">
        <f>(M4045*10000)*TEA!$I$15*10^-6</f>
        <v>46.169682634349996</v>
      </c>
      <c r="N965" s="277">
        <f>(N4045*10000)*TEA!$J$15*10^-6</f>
        <v>46.169682634349996</v>
      </c>
      <c r="W965">
        <f t="shared" si="45"/>
        <v>1</v>
      </c>
      <c r="X965" s="251">
        <v>20207</v>
      </c>
      <c r="Y965" s="251">
        <v>18853</v>
      </c>
      <c r="Z965" s="251">
        <f t="shared" si="47"/>
        <v>18853</v>
      </c>
      <c r="AA965" s="226">
        <v>10226</v>
      </c>
    </row>
    <row r="966" spans="1:27" x14ac:dyDescent="0.25">
      <c r="A966" s="251">
        <v>20209</v>
      </c>
      <c r="B966" s="251" t="s">
        <v>1132</v>
      </c>
      <c r="C966" s="251" t="s">
        <v>1199</v>
      </c>
      <c r="D966" s="251">
        <v>-94.769180500000004</v>
      </c>
      <c r="E966" s="251">
        <v>39.12491</v>
      </c>
      <c r="F966">
        <v>3.29</v>
      </c>
      <c r="G966">
        <f t="shared" si="46"/>
        <v>3.29</v>
      </c>
      <c r="H966">
        <v>11.52</v>
      </c>
      <c r="M966" s="277">
        <f>(M4046*10000)*TEA!$I$15*10^-6</f>
        <v>43.793954209350005</v>
      </c>
      <c r="N966" s="277">
        <f>(N4046*10000)*TEA!$J$15*10^-6</f>
        <v>43.793954209350005</v>
      </c>
      <c r="W966">
        <f t="shared" si="45"/>
        <v>1</v>
      </c>
      <c r="X966" s="251">
        <v>20209</v>
      </c>
      <c r="Y966" s="251">
        <v>1412</v>
      </c>
      <c r="Z966" s="251">
        <f t="shared" si="47"/>
        <v>1412</v>
      </c>
      <c r="AA966" s="226">
        <v>1249</v>
      </c>
    </row>
    <row r="967" spans="1:27" x14ac:dyDescent="0.25">
      <c r="A967" s="251">
        <v>21001</v>
      </c>
      <c r="B967" s="251" t="s">
        <v>1200</v>
      </c>
      <c r="C967" s="251" t="s">
        <v>1087</v>
      </c>
      <c r="D967" s="251">
        <v>-85.295104100000003</v>
      </c>
      <c r="E967" s="251">
        <v>37.090580000000003</v>
      </c>
      <c r="F967">
        <v>3.69</v>
      </c>
      <c r="G967">
        <f t="shared" si="46"/>
        <v>3.69</v>
      </c>
      <c r="H967">
        <v>11.54</v>
      </c>
      <c r="M967" s="277">
        <f>(M4047*10000)*TEA!$I$15*10^-6</f>
        <v>46.203773970149996</v>
      </c>
      <c r="N967" s="277">
        <f>(N4047*10000)*TEA!$J$15*10^-6</f>
        <v>46.203773970149996</v>
      </c>
      <c r="W967">
        <f t="shared" si="45"/>
        <v>1</v>
      </c>
      <c r="X967" s="251">
        <v>21001</v>
      </c>
      <c r="Y967" s="251">
        <v>5268</v>
      </c>
      <c r="Z967" s="251">
        <f t="shared" si="47"/>
        <v>5268</v>
      </c>
      <c r="AA967" s="226">
        <v>2305</v>
      </c>
    </row>
    <row r="968" spans="1:27" x14ac:dyDescent="0.25">
      <c r="A968" s="251">
        <v>21003</v>
      </c>
      <c r="B968" s="251" t="s">
        <v>1200</v>
      </c>
      <c r="C968" s="251" t="s">
        <v>1045</v>
      </c>
      <c r="D968" s="251">
        <v>-86.1839461</v>
      </c>
      <c r="E968" s="251">
        <v>36.757669999999997</v>
      </c>
      <c r="F968">
        <v>3.26</v>
      </c>
      <c r="G968">
        <f t="shared" si="46"/>
        <v>3.26</v>
      </c>
      <c r="H968">
        <v>10.4</v>
      </c>
      <c r="M968" s="277">
        <f>(M4048*10000)*TEA!$I$15*10^-6</f>
        <v>47.9599537932</v>
      </c>
      <c r="N968" s="277">
        <f>(N4048*10000)*TEA!$J$15*10^-6</f>
        <v>47.9599537932</v>
      </c>
      <c r="W968">
        <f t="shared" si="45"/>
        <v>1</v>
      </c>
      <c r="X968" s="251">
        <v>21003</v>
      </c>
      <c r="Y968" s="251">
        <v>2262</v>
      </c>
      <c r="Z968" s="251">
        <f t="shared" si="47"/>
        <v>2262</v>
      </c>
      <c r="AA968" s="226">
        <v>1830</v>
      </c>
    </row>
    <row r="969" spans="1:27" x14ac:dyDescent="0.25">
      <c r="A969" s="251">
        <v>21005</v>
      </c>
      <c r="B969" s="251" t="s">
        <v>1200</v>
      </c>
      <c r="C969" s="251" t="s">
        <v>1133</v>
      </c>
      <c r="D969" s="251">
        <v>-84.993560700000003</v>
      </c>
      <c r="E969" s="251">
        <v>38.000410000000002</v>
      </c>
      <c r="F969">
        <v>3.63</v>
      </c>
      <c r="G969">
        <f t="shared" si="46"/>
        <v>3.63</v>
      </c>
      <c r="H969">
        <v>10.08</v>
      </c>
      <c r="M969" s="277">
        <f>(M4049*10000)*TEA!$I$15*10^-6</f>
        <v>44.859179615400002</v>
      </c>
      <c r="N969" s="277">
        <f>(N4049*10000)*TEA!$J$15*10^-6</f>
        <v>44.859179615400002</v>
      </c>
      <c r="W969">
        <f t="shared" si="45"/>
        <v>1</v>
      </c>
      <c r="X969" s="251">
        <v>21005</v>
      </c>
      <c r="Y969" s="251">
        <v>278</v>
      </c>
      <c r="Z969" s="251">
        <f t="shared" si="47"/>
        <v>278</v>
      </c>
      <c r="AA969" s="226">
        <v>109</v>
      </c>
    </row>
    <row r="970" spans="1:27" x14ac:dyDescent="0.25">
      <c r="A970" s="251">
        <v>21007</v>
      </c>
      <c r="B970" s="251" t="s">
        <v>1200</v>
      </c>
      <c r="C970" s="251" t="s">
        <v>1201</v>
      </c>
      <c r="D970" s="251">
        <v>-89.002375599999993</v>
      </c>
      <c r="E970" s="251">
        <v>37.072969999999998</v>
      </c>
      <c r="F970">
        <v>3.38</v>
      </c>
      <c r="G970">
        <f t="shared" si="46"/>
        <v>3.38</v>
      </c>
      <c r="H970">
        <v>11.89</v>
      </c>
      <c r="M970" s="277">
        <f>(M4050*10000)*TEA!$I$15*10^-6</f>
        <v>48.065915278799991</v>
      </c>
      <c r="N970" s="277">
        <f>(N4050*10000)*TEA!$J$15*10^-6</f>
        <v>48.065915278799991</v>
      </c>
      <c r="W970">
        <f t="shared" si="45"/>
        <v>1</v>
      </c>
      <c r="X970" s="251">
        <v>21007</v>
      </c>
      <c r="Y970" s="251">
        <v>16442</v>
      </c>
      <c r="Z970" s="251">
        <f t="shared" si="47"/>
        <v>16442</v>
      </c>
      <c r="AA970" s="226">
        <v>9435</v>
      </c>
    </row>
    <row r="971" spans="1:27" x14ac:dyDescent="0.25">
      <c r="A971" s="251">
        <v>21009</v>
      </c>
      <c r="B971" s="251" t="s">
        <v>1200</v>
      </c>
      <c r="C971" s="251" t="s">
        <v>1202</v>
      </c>
      <c r="D971" s="251">
        <v>-85.928432400000005</v>
      </c>
      <c r="E971" s="251">
        <v>36.972430000000003</v>
      </c>
      <c r="F971">
        <v>3.72</v>
      </c>
      <c r="G971">
        <f t="shared" si="46"/>
        <v>3.72</v>
      </c>
      <c r="H971">
        <v>11.7</v>
      </c>
      <c r="M971" s="277">
        <f>(M4051*10000)*TEA!$I$15*10^-6</f>
        <v>47.296038671099993</v>
      </c>
      <c r="N971" s="277">
        <f>(N4051*10000)*TEA!$J$15*10^-6</f>
        <v>47.296038671099993</v>
      </c>
      <c r="W971">
        <f t="shared" si="45"/>
        <v>1</v>
      </c>
      <c r="X971" s="251">
        <v>21009</v>
      </c>
      <c r="Y971" s="251">
        <v>10571</v>
      </c>
      <c r="Z971" s="251">
        <f t="shared" si="47"/>
        <v>10571</v>
      </c>
      <c r="AA971" s="226">
        <v>8362</v>
      </c>
    </row>
    <row r="972" spans="1:27" x14ac:dyDescent="0.25">
      <c r="A972" s="251">
        <v>21011</v>
      </c>
      <c r="B972" s="251" t="s">
        <v>1200</v>
      </c>
      <c r="C972" s="251" t="s">
        <v>1203</v>
      </c>
      <c r="D972" s="251">
        <v>-83.735011400000005</v>
      </c>
      <c r="E972" s="251">
        <v>38.153370000000002</v>
      </c>
      <c r="F972">
        <v>3.16</v>
      </c>
      <c r="G972">
        <f t="shared" si="46"/>
        <v>3.16</v>
      </c>
      <c r="H972">
        <v>10.07</v>
      </c>
      <c r="M972" s="277">
        <f>(M4052*10000)*TEA!$I$15*10^-6</f>
        <v>43.407044511299993</v>
      </c>
      <c r="N972" s="277">
        <f>(N4052*10000)*TEA!$J$15*10^-6</f>
        <v>43.407044511299993</v>
      </c>
      <c r="W972">
        <f t="shared" si="45"/>
        <v>1</v>
      </c>
      <c r="X972" s="251">
        <v>21011</v>
      </c>
      <c r="Y972" s="251">
        <v>1398</v>
      </c>
      <c r="Z972" s="251">
        <f t="shared" si="47"/>
        <v>1398</v>
      </c>
      <c r="AA972" s="226">
        <v>668</v>
      </c>
    </row>
    <row r="973" spans="1:27" x14ac:dyDescent="0.25">
      <c r="A973" s="251">
        <v>21013</v>
      </c>
      <c r="B973" s="251" t="s">
        <v>1200</v>
      </c>
      <c r="C973" s="251" t="s">
        <v>1204</v>
      </c>
      <c r="D973" s="251">
        <v>-83.675774399999995</v>
      </c>
      <c r="E973" s="251">
        <v>36.725999999999999</v>
      </c>
      <c r="F973">
        <v>0</v>
      </c>
      <c r="G973">
        <f t="shared" si="46"/>
        <v>0</v>
      </c>
      <c r="H973">
        <v>7.92</v>
      </c>
      <c r="M973" s="277">
        <f>(M4053*10000)*TEA!$I$15*10^-6</f>
        <v>43.231155887699998</v>
      </c>
      <c r="N973" s="277">
        <f>(N4053*10000)*TEA!$J$15*10^-6</f>
        <v>43.231155887699998</v>
      </c>
      <c r="W973">
        <f t="shared" si="45"/>
        <v>1</v>
      </c>
      <c r="X973" s="251">
        <v>21013</v>
      </c>
      <c r="Y973" s="251">
        <v>0</v>
      </c>
      <c r="Z973" s="251">
        <f t="shared" si="47"/>
        <v>0</v>
      </c>
      <c r="AA973" s="226">
        <v>14</v>
      </c>
    </row>
    <row r="974" spans="1:27" x14ac:dyDescent="0.25">
      <c r="A974" s="251">
        <v>21015</v>
      </c>
      <c r="B974" s="251" t="s">
        <v>1200</v>
      </c>
      <c r="C974" s="251" t="s">
        <v>609</v>
      </c>
      <c r="D974" s="251">
        <v>-84.729104199999995</v>
      </c>
      <c r="E974" s="251">
        <v>38.964329999999997</v>
      </c>
      <c r="F974">
        <v>3.85</v>
      </c>
      <c r="G974">
        <f t="shared" si="46"/>
        <v>3.85</v>
      </c>
      <c r="H974">
        <v>9.93</v>
      </c>
      <c r="M974" s="277">
        <f>(M4054*10000)*TEA!$I$15*10^-6</f>
        <v>42.832315989450002</v>
      </c>
      <c r="N974" s="277">
        <f>(N4054*10000)*TEA!$J$15*10^-6</f>
        <v>42.832315989450002</v>
      </c>
      <c r="W974">
        <f t="shared" si="45"/>
        <v>1</v>
      </c>
      <c r="X974" s="251">
        <v>21015</v>
      </c>
      <c r="Y974" s="251">
        <v>1983</v>
      </c>
      <c r="Z974" s="251">
        <f t="shared" si="47"/>
        <v>1983</v>
      </c>
      <c r="AA974" s="226">
        <v>1699</v>
      </c>
    </row>
    <row r="975" spans="1:27" x14ac:dyDescent="0.25">
      <c r="A975" s="251">
        <v>21017</v>
      </c>
      <c r="B975" s="251" t="s">
        <v>1200</v>
      </c>
      <c r="C975" s="251" t="s">
        <v>1137</v>
      </c>
      <c r="D975" s="251">
        <v>-84.211187600000002</v>
      </c>
      <c r="E975" s="251">
        <v>38.20599</v>
      </c>
      <c r="F975">
        <v>3.32</v>
      </c>
      <c r="G975">
        <f t="shared" si="46"/>
        <v>3.32</v>
      </c>
      <c r="H975">
        <v>10.67</v>
      </c>
      <c r="M975" s="277">
        <f>(M4055*10000)*TEA!$I$15*10^-6</f>
        <v>43.885878627149999</v>
      </c>
      <c r="N975" s="277">
        <f>(N4055*10000)*TEA!$J$15*10^-6</f>
        <v>43.885878627149999</v>
      </c>
      <c r="W975">
        <f t="shared" si="45"/>
        <v>1</v>
      </c>
      <c r="X975" s="251">
        <v>21017</v>
      </c>
      <c r="Y975" s="251">
        <v>4720</v>
      </c>
      <c r="Z975" s="251">
        <f t="shared" si="47"/>
        <v>4720</v>
      </c>
      <c r="AA975" s="226">
        <v>1916</v>
      </c>
    </row>
    <row r="976" spans="1:27" x14ac:dyDescent="0.25">
      <c r="A976" s="251">
        <v>21019</v>
      </c>
      <c r="B976" s="251" t="s">
        <v>1200</v>
      </c>
      <c r="C976" s="251" t="s">
        <v>1205</v>
      </c>
      <c r="D976" s="251">
        <v>-82.677320100000003</v>
      </c>
      <c r="E976" s="251">
        <v>38.363280000000003</v>
      </c>
      <c r="F976">
        <v>0</v>
      </c>
      <c r="G976">
        <f t="shared" si="46"/>
        <v>0</v>
      </c>
      <c r="H976">
        <v>9.3000000000000007</v>
      </c>
      <c r="M976" s="277">
        <f>(M4056*10000)*TEA!$I$15*10^-6</f>
        <v>43.011903293099998</v>
      </c>
      <c r="N976" s="277">
        <f>(N4056*10000)*TEA!$J$15*10^-6</f>
        <v>43.011903293099998</v>
      </c>
      <c r="W976">
        <f t="shared" si="45"/>
        <v>1</v>
      </c>
      <c r="X976" s="251">
        <v>21019</v>
      </c>
      <c r="Y976" s="251">
        <v>0</v>
      </c>
      <c r="Z976" s="251">
        <f t="shared" si="47"/>
        <v>0</v>
      </c>
      <c r="AA976" s="226">
        <v>38</v>
      </c>
    </row>
    <row r="977" spans="1:27" x14ac:dyDescent="0.25">
      <c r="A977" s="251">
        <v>21021</v>
      </c>
      <c r="B977" s="251" t="s">
        <v>1200</v>
      </c>
      <c r="C977" s="251" t="s">
        <v>1206</v>
      </c>
      <c r="D977" s="251">
        <v>-84.870006099999998</v>
      </c>
      <c r="E977" s="251">
        <v>37.622839999999997</v>
      </c>
      <c r="F977">
        <v>4.03</v>
      </c>
      <c r="G977">
        <f t="shared" si="46"/>
        <v>4.03</v>
      </c>
      <c r="H977">
        <v>12.94</v>
      </c>
      <c r="M977" s="277">
        <f>(M4057*10000)*TEA!$I$15*10^-6</f>
        <v>45.076752096749999</v>
      </c>
      <c r="N977" s="277">
        <f>(N4057*10000)*TEA!$J$15*10^-6</f>
        <v>45.076752096749999</v>
      </c>
      <c r="W977">
        <f t="shared" si="45"/>
        <v>1</v>
      </c>
      <c r="X977" s="251">
        <v>21021</v>
      </c>
      <c r="Y977" s="251">
        <v>585</v>
      </c>
      <c r="Z977" s="251">
        <f t="shared" si="47"/>
        <v>585</v>
      </c>
      <c r="AA977" s="226">
        <v>832</v>
      </c>
    </row>
    <row r="978" spans="1:27" x14ac:dyDescent="0.25">
      <c r="A978" s="251">
        <v>21023</v>
      </c>
      <c r="B978" s="251" t="s">
        <v>1200</v>
      </c>
      <c r="C978" s="251" t="s">
        <v>1207</v>
      </c>
      <c r="D978" s="251">
        <v>-84.087204600000007</v>
      </c>
      <c r="E978" s="251">
        <v>38.696350000000002</v>
      </c>
      <c r="F978">
        <v>3.1</v>
      </c>
      <c r="G978">
        <f t="shared" si="46"/>
        <v>3.1</v>
      </c>
      <c r="H978">
        <v>10.53</v>
      </c>
      <c r="M978" s="277">
        <f>(M4058*10000)*TEA!$I$15*10^-6</f>
        <v>42.874197275699991</v>
      </c>
      <c r="N978" s="277">
        <f>(N4058*10000)*TEA!$J$15*10^-6</f>
        <v>42.874197275699991</v>
      </c>
      <c r="W978">
        <f t="shared" si="45"/>
        <v>1</v>
      </c>
      <c r="X978" s="251">
        <v>21023</v>
      </c>
      <c r="Y978" s="251">
        <v>322</v>
      </c>
      <c r="Z978" s="251">
        <f t="shared" si="47"/>
        <v>322</v>
      </c>
      <c r="AA978" s="226">
        <v>296</v>
      </c>
    </row>
    <row r="979" spans="1:27" x14ac:dyDescent="0.25">
      <c r="A979" s="251">
        <v>21025</v>
      </c>
      <c r="B979" s="251" t="s">
        <v>1200</v>
      </c>
      <c r="C979" s="251" t="s">
        <v>1208</v>
      </c>
      <c r="D979" s="251">
        <v>-83.315994099999998</v>
      </c>
      <c r="E979" s="251">
        <v>37.525300000000001</v>
      </c>
      <c r="F979">
        <v>0</v>
      </c>
      <c r="G979">
        <f t="shared" si="46"/>
        <v>0</v>
      </c>
      <c r="H979">
        <v>8.56</v>
      </c>
      <c r="M979" s="277">
        <f>(M4059*10000)*TEA!$I$15*10^-6</f>
        <v>43.487610384599996</v>
      </c>
      <c r="N979" s="277">
        <f>(N4059*10000)*TEA!$J$15*10^-6</f>
        <v>43.487610384599996</v>
      </c>
      <c r="W979">
        <f t="shared" si="45"/>
        <v>1</v>
      </c>
      <c r="X979" s="251">
        <v>21025</v>
      </c>
      <c r="Y979" s="251">
        <v>0</v>
      </c>
      <c r="Z979" s="251">
        <f t="shared" si="47"/>
        <v>0</v>
      </c>
      <c r="AA979" s="226">
        <v>28</v>
      </c>
    </row>
    <row r="980" spans="1:27" x14ac:dyDescent="0.25">
      <c r="A980" s="251">
        <v>21027</v>
      </c>
      <c r="B980" s="251" t="s">
        <v>1200</v>
      </c>
      <c r="C980" s="251" t="s">
        <v>1209</v>
      </c>
      <c r="D980" s="251">
        <v>-86.435262300000005</v>
      </c>
      <c r="E980" s="251">
        <v>37.785220000000002</v>
      </c>
      <c r="F980">
        <v>3.32</v>
      </c>
      <c r="G980">
        <f t="shared" si="46"/>
        <v>3.32</v>
      </c>
      <c r="H980">
        <v>11.8</v>
      </c>
      <c r="M980" s="277">
        <f>(M4060*10000)*TEA!$I$15*10^-6</f>
        <v>46.132201671300002</v>
      </c>
      <c r="N980" s="277">
        <f>(N4060*10000)*TEA!$J$15*10^-6</f>
        <v>46.132201671300002</v>
      </c>
      <c r="W980">
        <f t="shared" si="45"/>
        <v>1</v>
      </c>
      <c r="X980" s="251">
        <v>21027</v>
      </c>
      <c r="Y980" s="251">
        <v>17004</v>
      </c>
      <c r="Z980" s="251">
        <f t="shared" si="47"/>
        <v>17004</v>
      </c>
      <c r="AA980" s="226">
        <v>7318</v>
      </c>
    </row>
    <row r="981" spans="1:27" x14ac:dyDescent="0.25">
      <c r="A981" s="251">
        <v>21029</v>
      </c>
      <c r="B981" s="251" t="s">
        <v>1200</v>
      </c>
      <c r="C981" s="251" t="s">
        <v>1210</v>
      </c>
      <c r="D981" s="251">
        <v>-85.698155099999994</v>
      </c>
      <c r="E981" s="251">
        <v>37.967440000000003</v>
      </c>
      <c r="F981">
        <v>3.3</v>
      </c>
      <c r="G981">
        <f t="shared" si="46"/>
        <v>3.3</v>
      </c>
      <c r="H981">
        <v>11.24</v>
      </c>
      <c r="M981" s="277">
        <f>(M4061*10000)*TEA!$I$15*10^-6</f>
        <v>45.495790737299991</v>
      </c>
      <c r="N981" s="277">
        <f>(N4061*10000)*TEA!$J$15*10^-6</f>
        <v>45.495790737299991</v>
      </c>
      <c r="W981">
        <f t="shared" si="45"/>
        <v>1</v>
      </c>
      <c r="X981" s="251">
        <v>21029</v>
      </c>
      <c r="Y981" s="251">
        <v>2301</v>
      </c>
      <c r="Z981" s="251">
        <f t="shared" si="47"/>
        <v>2301</v>
      </c>
      <c r="AA981" s="226">
        <v>829</v>
      </c>
    </row>
    <row r="982" spans="1:27" x14ac:dyDescent="0.25">
      <c r="A982" s="251">
        <v>21031</v>
      </c>
      <c r="B982" s="251" t="s">
        <v>1200</v>
      </c>
      <c r="C982" s="251" t="s">
        <v>527</v>
      </c>
      <c r="D982" s="251">
        <v>-86.674277799999999</v>
      </c>
      <c r="E982" s="251">
        <v>37.208500000000001</v>
      </c>
      <c r="F982">
        <v>3.24</v>
      </c>
      <c r="G982">
        <f t="shared" si="46"/>
        <v>3.24</v>
      </c>
      <c r="H982">
        <v>12.53</v>
      </c>
      <c r="M982" s="277">
        <f>(M4062*10000)*TEA!$I$15*10^-6</f>
        <v>47.385433047599996</v>
      </c>
      <c r="N982" s="277">
        <f>(N4062*10000)*TEA!$J$15*10^-6</f>
        <v>47.385433047599996</v>
      </c>
      <c r="W982">
        <f t="shared" si="45"/>
        <v>1</v>
      </c>
      <c r="X982" s="251">
        <v>21031</v>
      </c>
      <c r="Y982" s="251">
        <v>11481</v>
      </c>
      <c r="Z982" s="251">
        <f t="shared" si="47"/>
        <v>11481</v>
      </c>
      <c r="AA982" s="226">
        <v>7552</v>
      </c>
    </row>
    <row r="983" spans="1:27" x14ac:dyDescent="0.25">
      <c r="A983" s="251">
        <v>21033</v>
      </c>
      <c r="B983" s="251" t="s">
        <v>1200</v>
      </c>
      <c r="C983" s="251" t="s">
        <v>1211</v>
      </c>
      <c r="D983" s="251">
        <v>-87.863054000000005</v>
      </c>
      <c r="E983" s="251">
        <v>37.142299999999999</v>
      </c>
      <c r="F983">
        <v>3.27</v>
      </c>
      <c r="G983">
        <f t="shared" si="46"/>
        <v>3.27</v>
      </c>
      <c r="H983">
        <v>12.09</v>
      </c>
      <c r="M983" s="277">
        <f>(M4063*10000)*TEA!$I$15*10^-6</f>
        <v>47.791695797549991</v>
      </c>
      <c r="N983" s="277">
        <f>(N4063*10000)*TEA!$J$15*10^-6</f>
        <v>47.791695797549991</v>
      </c>
      <c r="W983">
        <f t="shared" si="45"/>
        <v>1</v>
      </c>
      <c r="X983" s="251">
        <v>21033</v>
      </c>
      <c r="Y983" s="251">
        <v>13169</v>
      </c>
      <c r="Z983" s="251">
        <f t="shared" si="47"/>
        <v>13169</v>
      </c>
      <c r="AA983" s="226">
        <v>11281</v>
      </c>
    </row>
    <row r="984" spans="1:27" x14ac:dyDescent="0.25">
      <c r="A984" s="251">
        <v>21035</v>
      </c>
      <c r="B984" s="251" t="s">
        <v>1200</v>
      </c>
      <c r="C984" s="251" t="s">
        <v>1212</v>
      </c>
      <c r="D984" s="251">
        <v>-88.270374099999998</v>
      </c>
      <c r="E984" s="251">
        <v>36.624839999999999</v>
      </c>
      <c r="F984">
        <v>3.03</v>
      </c>
      <c r="G984">
        <f t="shared" si="46"/>
        <v>3.03</v>
      </c>
      <c r="H984">
        <v>10.35</v>
      </c>
      <c r="M984" s="277">
        <f>(M4064*10000)*TEA!$I$15*10^-6</f>
        <v>48.856758497549997</v>
      </c>
      <c r="N984" s="277">
        <f>(N4064*10000)*TEA!$J$15*10^-6</f>
        <v>48.856758497549997</v>
      </c>
      <c r="W984">
        <f t="shared" si="45"/>
        <v>1</v>
      </c>
      <c r="X984" s="251">
        <v>21035</v>
      </c>
      <c r="Y984" s="251">
        <v>18653</v>
      </c>
      <c r="Z984" s="251">
        <f t="shared" si="47"/>
        <v>18653</v>
      </c>
      <c r="AA984" s="226">
        <v>11982</v>
      </c>
    </row>
    <row r="985" spans="1:27" x14ac:dyDescent="0.25">
      <c r="A985" s="251">
        <v>21037</v>
      </c>
      <c r="B985" s="251" t="s">
        <v>1200</v>
      </c>
      <c r="C985" s="251" t="s">
        <v>1213</v>
      </c>
      <c r="D985" s="251">
        <v>-84.374998700000006</v>
      </c>
      <c r="E985" s="251">
        <v>38.95194</v>
      </c>
      <c r="F985">
        <v>3.51</v>
      </c>
      <c r="G985">
        <f t="shared" si="46"/>
        <v>3.51</v>
      </c>
      <c r="H985">
        <v>0</v>
      </c>
      <c r="M985" s="277">
        <f>(M4065*10000)*TEA!$I$15*10^-6</f>
        <v>42.6018008052</v>
      </c>
      <c r="N985" s="277">
        <f>(N4065*10000)*TEA!$J$15*10^-6</f>
        <v>42.6018008052</v>
      </c>
      <c r="W985">
        <f t="shared" si="45"/>
        <v>1</v>
      </c>
      <c r="X985" s="251">
        <v>21037</v>
      </c>
      <c r="Y985" s="251">
        <v>148</v>
      </c>
      <c r="Z985" s="251">
        <f t="shared" si="47"/>
        <v>148</v>
      </c>
      <c r="AA985" s="226">
        <v>131</v>
      </c>
    </row>
    <row r="986" spans="1:27" x14ac:dyDescent="0.25">
      <c r="A986" s="251">
        <v>21039</v>
      </c>
      <c r="B986" s="251" t="s">
        <v>1200</v>
      </c>
      <c r="C986" s="251" t="s">
        <v>1214</v>
      </c>
      <c r="D986" s="251">
        <v>-88.960018399999996</v>
      </c>
      <c r="E986" s="251">
        <v>36.860860000000002</v>
      </c>
      <c r="F986">
        <v>3.31</v>
      </c>
      <c r="G986">
        <f t="shared" si="46"/>
        <v>3.31</v>
      </c>
      <c r="H986">
        <v>11.96</v>
      </c>
      <c r="M986" s="277">
        <f>(M4066*10000)*TEA!$I$15*10^-6</f>
        <v>48.486520535849998</v>
      </c>
      <c r="N986" s="277">
        <f>(N4066*10000)*TEA!$J$15*10^-6</f>
        <v>48.486520535849998</v>
      </c>
      <c r="W986">
        <f t="shared" ref="W986:W1049" si="48">IF(X986=A986,1,0)</f>
        <v>1</v>
      </c>
      <c r="X986" s="251">
        <v>21039</v>
      </c>
      <c r="Y986" s="251">
        <v>14634</v>
      </c>
      <c r="Z986" s="251">
        <f t="shared" si="47"/>
        <v>14634</v>
      </c>
      <c r="AA986" s="226">
        <v>11210</v>
      </c>
    </row>
    <row r="987" spans="1:27" x14ac:dyDescent="0.25">
      <c r="A987" s="251">
        <v>21041</v>
      </c>
      <c r="B987" s="251" t="s">
        <v>1200</v>
      </c>
      <c r="C987" s="251" t="s">
        <v>611</v>
      </c>
      <c r="D987" s="251">
        <v>-85.130042000000003</v>
      </c>
      <c r="E987" s="251">
        <v>38.659880000000001</v>
      </c>
      <c r="F987">
        <v>2.66</v>
      </c>
      <c r="G987">
        <f t="shared" si="46"/>
        <v>2.66</v>
      </c>
      <c r="H987">
        <v>0</v>
      </c>
      <c r="M987" s="277">
        <f>(M4067*10000)*TEA!$I$15*10^-6</f>
        <v>43.742883628349993</v>
      </c>
      <c r="N987" s="277">
        <f>(N4067*10000)*TEA!$J$15*10^-6</f>
        <v>43.742883628349993</v>
      </c>
      <c r="W987">
        <f t="shared" si="48"/>
        <v>1</v>
      </c>
      <c r="X987" s="251">
        <v>21041</v>
      </c>
      <c r="Y987" s="251">
        <v>1344</v>
      </c>
      <c r="Z987" s="251">
        <f t="shared" si="47"/>
        <v>1344</v>
      </c>
      <c r="AA987" s="226">
        <v>0</v>
      </c>
    </row>
    <row r="988" spans="1:27" x14ac:dyDescent="0.25">
      <c r="A988" s="251">
        <v>21043</v>
      </c>
      <c r="B988" s="251" t="s">
        <v>1200</v>
      </c>
      <c r="C988" s="251" t="s">
        <v>1215</v>
      </c>
      <c r="D988" s="251">
        <v>-83.034341499999996</v>
      </c>
      <c r="E988" s="251">
        <v>38.321219999999997</v>
      </c>
      <c r="F988">
        <v>0</v>
      </c>
      <c r="G988">
        <f t="shared" si="46"/>
        <v>0</v>
      </c>
      <c r="H988">
        <v>7.41</v>
      </c>
      <c r="M988" s="277">
        <f>(M4068*10000)*TEA!$I$15*10^-6</f>
        <v>42.981050671649996</v>
      </c>
      <c r="N988" s="277">
        <f>(N4068*10000)*TEA!$J$15*10^-6</f>
        <v>42.981050671649996</v>
      </c>
      <c r="W988">
        <f t="shared" si="48"/>
        <v>1</v>
      </c>
      <c r="X988" s="251">
        <v>21043</v>
      </c>
      <c r="Y988" s="251">
        <v>0</v>
      </c>
      <c r="Z988" s="251">
        <f t="shared" si="47"/>
        <v>0</v>
      </c>
      <c r="AA988" s="226">
        <v>70</v>
      </c>
    </row>
    <row r="989" spans="1:27" x14ac:dyDescent="0.25">
      <c r="A989" s="251">
        <v>21045</v>
      </c>
      <c r="B989" s="251" t="s">
        <v>1200</v>
      </c>
      <c r="C989" s="251" t="s">
        <v>1216</v>
      </c>
      <c r="D989" s="251">
        <v>-84.938438199999993</v>
      </c>
      <c r="E989" s="251">
        <v>37.29918</v>
      </c>
      <c r="F989">
        <v>3.46</v>
      </c>
      <c r="G989">
        <f t="shared" si="46"/>
        <v>3.46</v>
      </c>
      <c r="H989">
        <v>11.92</v>
      </c>
      <c r="M989" s="277">
        <f>(M4069*10000)*TEA!$I$15*10^-6</f>
        <v>45.410220035099996</v>
      </c>
      <c r="N989" s="277">
        <f>(N4069*10000)*TEA!$J$15*10^-6</f>
        <v>45.410220035099996</v>
      </c>
      <c r="W989">
        <f t="shared" si="48"/>
        <v>1</v>
      </c>
      <c r="X989" s="251">
        <v>21045</v>
      </c>
      <c r="Y989" s="251">
        <v>3444</v>
      </c>
      <c r="Z989" s="251">
        <f t="shared" si="47"/>
        <v>3444</v>
      </c>
      <c r="AA989" s="226">
        <v>3053</v>
      </c>
    </row>
    <row r="990" spans="1:27" x14ac:dyDescent="0.25">
      <c r="A990" s="251">
        <v>21047</v>
      </c>
      <c r="B990" s="251" t="s">
        <v>1200</v>
      </c>
      <c r="C990" s="251" t="s">
        <v>996</v>
      </c>
      <c r="D990" s="251">
        <v>-87.4850311</v>
      </c>
      <c r="E990" s="251">
        <v>36.89255</v>
      </c>
      <c r="F990">
        <v>3.59</v>
      </c>
      <c r="G990">
        <f t="shared" si="46"/>
        <v>3.59</v>
      </c>
      <c r="H990">
        <v>12.97</v>
      </c>
      <c r="M990" s="277">
        <f>(M4070*10000)*TEA!$I$15*10^-6</f>
        <v>48.19356554985</v>
      </c>
      <c r="N990" s="277">
        <f>(N4070*10000)*TEA!$J$15*10^-6</f>
        <v>48.19356554985</v>
      </c>
      <c r="W990">
        <f t="shared" si="48"/>
        <v>1</v>
      </c>
      <c r="X990" s="251">
        <v>21047</v>
      </c>
      <c r="Y990" s="251">
        <v>38455</v>
      </c>
      <c r="Z990" s="251">
        <f t="shared" si="47"/>
        <v>38455</v>
      </c>
      <c r="AA990" s="226">
        <v>33806</v>
      </c>
    </row>
    <row r="991" spans="1:27" x14ac:dyDescent="0.25">
      <c r="A991" s="251">
        <v>21049</v>
      </c>
      <c r="B991" s="251" t="s">
        <v>1200</v>
      </c>
      <c r="C991" s="251" t="s">
        <v>613</v>
      </c>
      <c r="D991" s="251">
        <v>-84.142343600000004</v>
      </c>
      <c r="E991" s="251">
        <v>37.97016</v>
      </c>
      <c r="F991">
        <v>3.49</v>
      </c>
      <c r="G991">
        <f t="shared" si="46"/>
        <v>3.49</v>
      </c>
      <c r="H991">
        <v>11.49</v>
      </c>
      <c r="M991" s="277">
        <f>(M4071*10000)*TEA!$I$15*10^-6</f>
        <v>43.980221297699998</v>
      </c>
      <c r="N991" s="277">
        <f>(N4071*10000)*TEA!$J$15*10^-6</f>
        <v>43.980221297699998</v>
      </c>
      <c r="W991">
        <f t="shared" si="48"/>
        <v>1</v>
      </c>
      <c r="X991" s="251">
        <v>21049</v>
      </c>
      <c r="Y991" s="251">
        <v>3176</v>
      </c>
      <c r="Z991" s="251">
        <f t="shared" si="47"/>
        <v>3176</v>
      </c>
      <c r="AA991" s="226">
        <v>1796</v>
      </c>
    </row>
    <row r="992" spans="1:27" x14ac:dyDescent="0.25">
      <c r="A992" s="251">
        <v>21051</v>
      </c>
      <c r="B992" s="251" t="s">
        <v>1200</v>
      </c>
      <c r="C992" s="251" t="s">
        <v>534</v>
      </c>
      <c r="D992" s="251">
        <v>-83.710123899999999</v>
      </c>
      <c r="E992" s="251">
        <v>37.165059999999997</v>
      </c>
      <c r="F992">
        <v>3.2</v>
      </c>
      <c r="G992">
        <f t="shared" si="46"/>
        <v>3.2</v>
      </c>
      <c r="H992">
        <v>11.06</v>
      </c>
      <c r="M992" s="277">
        <f>(M4072*10000)*TEA!$I$15*10^-6</f>
        <v>43.555434301349997</v>
      </c>
      <c r="N992" s="277">
        <f>(N4072*10000)*TEA!$J$15*10^-6</f>
        <v>43.555434301349997</v>
      </c>
      <c r="W992">
        <f t="shared" si="48"/>
        <v>1</v>
      </c>
      <c r="X992" s="251">
        <v>21051</v>
      </c>
      <c r="Y992" s="251">
        <v>180</v>
      </c>
      <c r="Z992" s="251">
        <f t="shared" si="47"/>
        <v>180</v>
      </c>
      <c r="AA992" s="226">
        <v>123</v>
      </c>
    </row>
    <row r="993" spans="1:27" x14ac:dyDescent="0.25">
      <c r="A993" s="251">
        <v>21053</v>
      </c>
      <c r="B993" s="251" t="s">
        <v>1200</v>
      </c>
      <c r="C993" s="251" t="s">
        <v>997</v>
      </c>
      <c r="D993" s="251">
        <v>-85.137864699999994</v>
      </c>
      <c r="E993" s="251">
        <v>36.729840000000003</v>
      </c>
      <c r="F993">
        <v>3.37</v>
      </c>
      <c r="G993">
        <f t="shared" si="46"/>
        <v>3.37</v>
      </c>
      <c r="H993">
        <v>11.3</v>
      </c>
      <c r="M993" s="277">
        <f>(M4073*10000)*TEA!$I$15*10^-6</f>
        <v>46.324906932599994</v>
      </c>
      <c r="N993" s="277">
        <f>(N4073*10000)*TEA!$J$15*10^-6</f>
        <v>46.324906932599994</v>
      </c>
      <c r="W993">
        <f t="shared" si="48"/>
        <v>1</v>
      </c>
      <c r="X993" s="251">
        <v>21053</v>
      </c>
      <c r="Y993" s="251">
        <v>582</v>
      </c>
      <c r="Z993" s="251">
        <f t="shared" si="47"/>
        <v>582</v>
      </c>
      <c r="AA993" s="226">
        <v>294</v>
      </c>
    </row>
    <row r="994" spans="1:27" x14ac:dyDescent="0.25">
      <c r="A994" s="251">
        <v>21055</v>
      </c>
      <c r="B994" s="251" t="s">
        <v>1200</v>
      </c>
      <c r="C994" s="251" t="s">
        <v>619</v>
      </c>
      <c r="D994" s="251">
        <v>-88.100781900000001</v>
      </c>
      <c r="E994" s="251">
        <v>37.352310000000003</v>
      </c>
      <c r="F994">
        <v>3.23</v>
      </c>
      <c r="G994">
        <f t="shared" si="46"/>
        <v>3.23</v>
      </c>
      <c r="H994">
        <v>10.86</v>
      </c>
      <c r="M994" s="277">
        <f>(M4074*10000)*TEA!$I$15*10^-6</f>
        <v>47.407510579949999</v>
      </c>
      <c r="N994" s="277">
        <f>(N4074*10000)*TEA!$J$15*10^-6</f>
        <v>47.407510579949999</v>
      </c>
      <c r="W994">
        <f t="shared" si="48"/>
        <v>1</v>
      </c>
      <c r="X994" s="251">
        <v>21055</v>
      </c>
      <c r="Y994" s="251">
        <v>8929</v>
      </c>
      <c r="Z994" s="251">
        <f t="shared" si="47"/>
        <v>8929</v>
      </c>
      <c r="AA994" s="226">
        <v>8369</v>
      </c>
    </row>
    <row r="995" spans="1:27" x14ac:dyDescent="0.25">
      <c r="A995" s="251">
        <v>21057</v>
      </c>
      <c r="B995" s="251" t="s">
        <v>1200</v>
      </c>
      <c r="C995" s="251" t="s">
        <v>999</v>
      </c>
      <c r="D995" s="251">
        <v>-85.399006700000001</v>
      </c>
      <c r="E995" s="251">
        <v>36.791629999999998</v>
      </c>
      <c r="F995">
        <v>4.1500000000000004</v>
      </c>
      <c r="G995">
        <f t="shared" si="46"/>
        <v>4.1500000000000004</v>
      </c>
      <c r="H995">
        <v>12.89</v>
      </c>
      <c r="M995" s="277">
        <f>(M4075*10000)*TEA!$I$15*10^-6</f>
        <v>46.790625127499993</v>
      </c>
      <c r="N995" s="277">
        <f>(N4075*10000)*TEA!$J$15*10^-6</f>
        <v>46.790625127499993</v>
      </c>
      <c r="W995">
        <f t="shared" si="48"/>
        <v>1</v>
      </c>
      <c r="X995" s="251">
        <v>21057</v>
      </c>
      <c r="Y995" s="251">
        <v>1223</v>
      </c>
      <c r="Z995" s="251">
        <f t="shared" si="47"/>
        <v>1223</v>
      </c>
      <c r="AA995" s="226">
        <v>870</v>
      </c>
    </row>
    <row r="996" spans="1:27" x14ac:dyDescent="0.25">
      <c r="A996" s="251">
        <v>21059</v>
      </c>
      <c r="B996" s="251" t="s">
        <v>1200</v>
      </c>
      <c r="C996" s="251" t="s">
        <v>1048</v>
      </c>
      <c r="D996" s="251">
        <v>-87.088623200000001</v>
      </c>
      <c r="E996" s="251">
        <v>37.730289999999997</v>
      </c>
      <c r="F996">
        <v>3.81</v>
      </c>
      <c r="G996">
        <f t="shared" si="46"/>
        <v>3.81</v>
      </c>
      <c r="H996">
        <v>13.24</v>
      </c>
      <c r="M996" s="277">
        <f>(M4076*10000)*TEA!$I$15*10^-6</f>
        <v>46.455014383650003</v>
      </c>
      <c r="N996" s="277">
        <f>(N4076*10000)*TEA!$J$15*10^-6</f>
        <v>46.455014383650003</v>
      </c>
      <c r="W996">
        <f t="shared" si="48"/>
        <v>1</v>
      </c>
      <c r="X996" s="251">
        <v>21059</v>
      </c>
      <c r="Y996" s="251">
        <v>40122</v>
      </c>
      <c r="Z996" s="251">
        <f t="shared" si="47"/>
        <v>40122</v>
      </c>
      <c r="AA996" s="226">
        <v>28167</v>
      </c>
    </row>
    <row r="997" spans="1:27" x14ac:dyDescent="0.25">
      <c r="A997" s="251">
        <v>21061</v>
      </c>
      <c r="B997" s="251" t="s">
        <v>1200</v>
      </c>
      <c r="C997" s="251" t="s">
        <v>1217</v>
      </c>
      <c r="D997" s="251">
        <v>-86.235438000000002</v>
      </c>
      <c r="E997" s="251">
        <v>37.211239999999997</v>
      </c>
      <c r="F997">
        <v>3.26</v>
      </c>
      <c r="G997">
        <f t="shared" si="46"/>
        <v>3.26</v>
      </c>
      <c r="H997">
        <v>11.24</v>
      </c>
      <c r="M997" s="277">
        <f>(M4077*10000)*TEA!$I$15*10^-6</f>
        <v>47.135792757600001</v>
      </c>
      <c r="N997" s="277">
        <f>(N4077*10000)*TEA!$J$15*10^-6</f>
        <v>47.135792757600001</v>
      </c>
      <c r="W997">
        <f t="shared" si="48"/>
        <v>1</v>
      </c>
      <c r="X997" s="251">
        <v>21061</v>
      </c>
      <c r="Y997" s="251">
        <v>5078</v>
      </c>
      <c r="Z997" s="251">
        <f t="shared" si="47"/>
        <v>5078</v>
      </c>
      <c r="AA997" s="226">
        <v>1007</v>
      </c>
    </row>
    <row r="998" spans="1:27" x14ac:dyDescent="0.25">
      <c r="A998" s="251">
        <v>21063</v>
      </c>
      <c r="B998" s="251" t="s">
        <v>1200</v>
      </c>
      <c r="C998" s="251" t="s">
        <v>1218</v>
      </c>
      <c r="D998" s="251">
        <v>-83.097108899999995</v>
      </c>
      <c r="E998" s="251">
        <v>38.115749999999998</v>
      </c>
      <c r="F998">
        <v>0</v>
      </c>
      <c r="G998">
        <f t="shared" si="46"/>
        <v>0</v>
      </c>
      <c r="H998">
        <v>7.23</v>
      </c>
      <c r="M998" s="277">
        <f>(M4078*10000)*TEA!$I$15*10^-6</f>
        <v>43.216555967999994</v>
      </c>
      <c r="N998" s="277">
        <f>(N4078*10000)*TEA!$J$15*10^-6</f>
        <v>43.216555967999994</v>
      </c>
      <c r="W998">
        <f t="shared" si="48"/>
        <v>1</v>
      </c>
      <c r="X998" s="251">
        <v>21063</v>
      </c>
      <c r="Y998" s="251">
        <v>0</v>
      </c>
      <c r="Z998" s="251">
        <f t="shared" si="47"/>
        <v>0</v>
      </c>
      <c r="AA998" s="226">
        <v>49</v>
      </c>
    </row>
    <row r="999" spans="1:27" x14ac:dyDescent="0.25">
      <c r="A999" s="251">
        <v>21065</v>
      </c>
      <c r="B999" s="251" t="s">
        <v>1200</v>
      </c>
      <c r="C999" s="251" t="s">
        <v>1219</v>
      </c>
      <c r="D999" s="251">
        <v>-83.961322300000006</v>
      </c>
      <c r="E999" s="251">
        <v>37.691630000000004</v>
      </c>
      <c r="F999">
        <v>2.66</v>
      </c>
      <c r="G999">
        <f t="shared" si="46"/>
        <v>2.66</v>
      </c>
      <c r="H999">
        <v>10.79</v>
      </c>
      <c r="M999" s="277">
        <f>(M4079*10000)*TEA!$I$15*10^-6</f>
        <v>43.902570664799995</v>
      </c>
      <c r="N999" s="277">
        <f>(N4079*10000)*TEA!$J$15*10^-6</f>
        <v>43.902570664799995</v>
      </c>
      <c r="W999">
        <f t="shared" si="48"/>
        <v>1</v>
      </c>
      <c r="X999" s="251">
        <v>21065</v>
      </c>
      <c r="Y999" s="251">
        <v>443</v>
      </c>
      <c r="Z999" s="251">
        <f t="shared" si="47"/>
        <v>443</v>
      </c>
      <c r="AA999" s="226">
        <v>259</v>
      </c>
    </row>
    <row r="1000" spans="1:27" x14ac:dyDescent="0.25">
      <c r="A1000" s="251">
        <v>21067</v>
      </c>
      <c r="B1000" s="251" t="s">
        <v>1200</v>
      </c>
      <c r="C1000" s="251" t="s">
        <v>549</v>
      </c>
      <c r="D1000" s="251">
        <v>-84.456204400000004</v>
      </c>
      <c r="E1000" s="251">
        <v>38.038200000000003</v>
      </c>
      <c r="F1000">
        <v>3.43</v>
      </c>
      <c r="G1000">
        <f t="shared" si="46"/>
        <v>3.43</v>
      </c>
      <c r="H1000">
        <v>13.49</v>
      </c>
      <c r="M1000" s="277">
        <f>(M4080*10000)*TEA!$I$15*10^-6</f>
        <v>44.303227693649987</v>
      </c>
      <c r="N1000" s="277">
        <f>(N4080*10000)*TEA!$J$15*10^-6</f>
        <v>44.303227693649987</v>
      </c>
      <c r="W1000">
        <f t="shared" si="48"/>
        <v>1</v>
      </c>
      <c r="X1000" s="251">
        <v>21067</v>
      </c>
      <c r="Y1000" s="251">
        <v>2272</v>
      </c>
      <c r="Z1000" s="251">
        <f t="shared" si="47"/>
        <v>2272</v>
      </c>
      <c r="AA1000" s="226">
        <v>694</v>
      </c>
    </row>
    <row r="1001" spans="1:27" x14ac:dyDescent="0.25">
      <c r="A1001" s="251">
        <v>21069</v>
      </c>
      <c r="B1001" s="251" t="s">
        <v>1200</v>
      </c>
      <c r="C1001" s="251" t="s">
        <v>1220</v>
      </c>
      <c r="D1001" s="251">
        <v>-83.682857299999995</v>
      </c>
      <c r="E1001" s="251">
        <v>38.37368</v>
      </c>
      <c r="F1001">
        <v>2.96</v>
      </c>
      <c r="G1001">
        <f t="shared" si="46"/>
        <v>2.96</v>
      </c>
      <c r="H1001">
        <v>9.77</v>
      </c>
      <c r="M1001" s="277">
        <f>(M4081*10000)*TEA!$I$15*10^-6</f>
        <v>43.098643061099999</v>
      </c>
      <c r="N1001" s="277">
        <f>(N4081*10000)*TEA!$J$15*10^-6</f>
        <v>43.098643061099999</v>
      </c>
      <c r="W1001">
        <f t="shared" si="48"/>
        <v>1</v>
      </c>
      <c r="X1001" s="251">
        <v>21069</v>
      </c>
      <c r="Y1001" s="251">
        <v>8278</v>
      </c>
      <c r="Z1001" s="251">
        <f t="shared" si="47"/>
        <v>8278</v>
      </c>
      <c r="AA1001" s="226">
        <v>1201</v>
      </c>
    </row>
    <row r="1002" spans="1:27" x14ac:dyDescent="0.25">
      <c r="A1002" s="251">
        <v>21071</v>
      </c>
      <c r="B1002" s="251" t="s">
        <v>1200</v>
      </c>
      <c r="C1002" s="251" t="s">
        <v>882</v>
      </c>
      <c r="D1002" s="251">
        <v>-82.736183400000002</v>
      </c>
      <c r="E1002" s="251">
        <v>37.564</v>
      </c>
      <c r="F1002">
        <v>0</v>
      </c>
      <c r="G1002">
        <f t="shared" si="46"/>
        <v>0</v>
      </c>
      <c r="H1002">
        <v>6.48</v>
      </c>
      <c r="M1002" s="277">
        <f>(M4082*10000)*TEA!$I$15*10^-6</f>
        <v>43.612607722500002</v>
      </c>
      <c r="N1002" s="277">
        <f>(N4082*10000)*TEA!$J$15*10^-6</f>
        <v>43.612607722500002</v>
      </c>
      <c r="W1002">
        <f t="shared" si="48"/>
        <v>1</v>
      </c>
      <c r="X1002" s="251">
        <v>21071</v>
      </c>
      <c r="Y1002" s="251">
        <v>0</v>
      </c>
      <c r="Z1002" s="251">
        <f t="shared" si="47"/>
        <v>0</v>
      </c>
      <c r="AA1002" s="226">
        <v>61</v>
      </c>
    </row>
    <row r="1003" spans="1:27" x14ac:dyDescent="0.25">
      <c r="A1003" s="251">
        <v>21073</v>
      </c>
      <c r="B1003" s="251" t="s">
        <v>1200</v>
      </c>
      <c r="C1003" s="251" t="s">
        <v>550</v>
      </c>
      <c r="D1003" s="251">
        <v>-84.877081200000006</v>
      </c>
      <c r="E1003" s="251">
        <v>38.229619999999997</v>
      </c>
      <c r="F1003">
        <v>2.84</v>
      </c>
      <c r="G1003">
        <f t="shared" si="46"/>
        <v>2.84</v>
      </c>
      <c r="H1003">
        <v>9.92</v>
      </c>
      <c r="M1003" s="277">
        <f>(M4083*10000)*TEA!$I$15*10^-6</f>
        <v>44.427207404249991</v>
      </c>
      <c r="N1003" s="277">
        <f>(N4083*10000)*TEA!$J$15*10^-6</f>
        <v>44.427207404249991</v>
      </c>
      <c r="W1003">
        <f t="shared" si="48"/>
        <v>1</v>
      </c>
      <c r="X1003" s="251">
        <v>21073</v>
      </c>
      <c r="Y1003" s="251">
        <v>402</v>
      </c>
      <c r="Z1003" s="251">
        <f t="shared" si="47"/>
        <v>402</v>
      </c>
      <c r="AA1003" s="226">
        <v>344</v>
      </c>
    </row>
    <row r="1004" spans="1:27" x14ac:dyDescent="0.25">
      <c r="A1004" s="251">
        <v>21075</v>
      </c>
      <c r="B1004" s="251" t="s">
        <v>1200</v>
      </c>
      <c r="C1004" s="251" t="s">
        <v>624</v>
      </c>
      <c r="D1004" s="251">
        <v>-89.124662000000001</v>
      </c>
      <c r="E1004" s="251">
        <v>36.575380000000003</v>
      </c>
      <c r="F1004">
        <v>3.41</v>
      </c>
      <c r="G1004">
        <f t="shared" si="46"/>
        <v>3.41</v>
      </c>
      <c r="H1004">
        <v>12.55</v>
      </c>
      <c r="M1004" s="277">
        <f>(M4084*10000)*TEA!$I$15*10^-6</f>
        <v>49.065701973749995</v>
      </c>
      <c r="N1004" s="277">
        <f>(N4084*10000)*TEA!$J$15*10^-6</f>
        <v>49.065701973749995</v>
      </c>
      <c r="W1004">
        <f t="shared" si="48"/>
        <v>1</v>
      </c>
      <c r="X1004" s="251">
        <v>21075</v>
      </c>
      <c r="Y1004" s="251">
        <v>22522</v>
      </c>
      <c r="Z1004" s="251">
        <f t="shared" si="47"/>
        <v>22522</v>
      </c>
      <c r="AA1004" s="226">
        <v>9497</v>
      </c>
    </row>
    <row r="1005" spans="1:27" x14ac:dyDescent="0.25">
      <c r="A1005" s="251">
        <v>21077</v>
      </c>
      <c r="B1005" s="251" t="s">
        <v>1200</v>
      </c>
      <c r="C1005" s="251" t="s">
        <v>1005</v>
      </c>
      <c r="D1005" s="251">
        <v>-84.855379999999997</v>
      </c>
      <c r="E1005" s="251">
        <v>38.746110000000002</v>
      </c>
      <c r="F1005">
        <v>3.72</v>
      </c>
      <c r="G1005">
        <f t="shared" si="46"/>
        <v>3.72</v>
      </c>
      <c r="H1005">
        <v>12.42</v>
      </c>
      <c r="M1005" s="277">
        <f>(M4085*10000)*TEA!$I$15*10^-6</f>
        <v>43.4080437426</v>
      </c>
      <c r="N1005" s="277">
        <f>(N4085*10000)*TEA!$J$15*10^-6</f>
        <v>43.4080437426</v>
      </c>
      <c r="W1005">
        <f t="shared" si="48"/>
        <v>1</v>
      </c>
      <c r="X1005" s="251">
        <v>21077</v>
      </c>
      <c r="Y1005" s="251">
        <v>1724</v>
      </c>
      <c r="Z1005" s="251">
        <f t="shared" si="47"/>
        <v>1724</v>
      </c>
      <c r="AA1005" s="226">
        <v>435</v>
      </c>
    </row>
    <row r="1006" spans="1:27" x14ac:dyDescent="0.25">
      <c r="A1006" s="251">
        <v>21079</v>
      </c>
      <c r="B1006" s="251" t="s">
        <v>1200</v>
      </c>
      <c r="C1006" s="251" t="s">
        <v>1221</v>
      </c>
      <c r="D1006" s="251">
        <v>-84.536644199999998</v>
      </c>
      <c r="E1006" s="251">
        <v>37.640430000000002</v>
      </c>
      <c r="F1006">
        <v>2.93</v>
      </c>
      <c r="G1006">
        <f t="shared" si="46"/>
        <v>2.93</v>
      </c>
      <c r="H1006">
        <v>9.59</v>
      </c>
      <c r="M1006" s="277">
        <f>(M4086*10000)*TEA!$I$15*10^-6</f>
        <v>44.616417491249997</v>
      </c>
      <c r="N1006" s="277">
        <f>(N4086*10000)*TEA!$J$15*10^-6</f>
        <v>44.616417491249997</v>
      </c>
      <c r="W1006">
        <f t="shared" si="48"/>
        <v>1</v>
      </c>
      <c r="X1006" s="251">
        <v>21079</v>
      </c>
      <c r="Y1006" s="251">
        <v>493</v>
      </c>
      <c r="Z1006" s="251">
        <f t="shared" si="47"/>
        <v>493</v>
      </c>
      <c r="AA1006" s="226">
        <v>742</v>
      </c>
    </row>
    <row r="1007" spans="1:27" x14ac:dyDescent="0.25">
      <c r="A1007" s="251">
        <v>21081</v>
      </c>
      <c r="B1007" s="251" t="s">
        <v>1200</v>
      </c>
      <c r="C1007" s="251" t="s">
        <v>626</v>
      </c>
      <c r="D1007" s="251">
        <v>-84.614160699999999</v>
      </c>
      <c r="E1007" s="251">
        <v>38.640470000000001</v>
      </c>
      <c r="F1007">
        <v>2.88</v>
      </c>
      <c r="G1007">
        <f t="shared" si="46"/>
        <v>2.88</v>
      </c>
      <c r="H1007">
        <v>9.2100000000000009</v>
      </c>
      <c r="M1007" s="277">
        <f>(M4087*10000)*TEA!$I$15*10^-6</f>
        <v>43.460964271350001</v>
      </c>
      <c r="N1007" s="277">
        <f>(N4087*10000)*TEA!$J$15*10^-6</f>
        <v>43.460964271350001</v>
      </c>
      <c r="W1007">
        <f t="shared" si="48"/>
        <v>1</v>
      </c>
      <c r="X1007" s="251">
        <v>21081</v>
      </c>
      <c r="Y1007" s="251">
        <v>265</v>
      </c>
      <c r="Z1007" s="251">
        <f t="shared" si="47"/>
        <v>265</v>
      </c>
      <c r="AA1007" s="226">
        <v>241</v>
      </c>
    </row>
    <row r="1008" spans="1:27" x14ac:dyDescent="0.25">
      <c r="A1008" s="251">
        <v>21083</v>
      </c>
      <c r="B1008" s="251" t="s">
        <v>1200</v>
      </c>
      <c r="C1008" s="251" t="s">
        <v>1222</v>
      </c>
      <c r="D1008" s="251">
        <v>-88.647569000000004</v>
      </c>
      <c r="E1008" s="251">
        <v>36.726059999999997</v>
      </c>
      <c r="F1008">
        <v>3.27</v>
      </c>
      <c r="G1008">
        <f t="shared" si="46"/>
        <v>3.27</v>
      </c>
      <c r="H1008">
        <v>11.79</v>
      </c>
      <c r="M1008" s="277">
        <f>(M4088*10000)*TEA!$I$15*10^-6</f>
        <v>48.725536971599993</v>
      </c>
      <c r="N1008" s="277">
        <f>(N4088*10000)*TEA!$J$15*10^-6</f>
        <v>48.725536971599993</v>
      </c>
      <c r="W1008">
        <f t="shared" si="48"/>
        <v>1</v>
      </c>
      <c r="X1008" s="251">
        <v>21083</v>
      </c>
      <c r="Y1008" s="251">
        <v>36877</v>
      </c>
      <c r="Z1008" s="251">
        <f t="shared" si="47"/>
        <v>36877</v>
      </c>
      <c r="AA1008" s="226">
        <v>25219</v>
      </c>
    </row>
    <row r="1009" spans="1:27" x14ac:dyDescent="0.25">
      <c r="A1009" s="251">
        <v>21085</v>
      </c>
      <c r="B1009" s="251" t="s">
        <v>1200</v>
      </c>
      <c r="C1009" s="251" t="s">
        <v>1223</v>
      </c>
      <c r="D1009" s="251">
        <v>-86.343905100000001</v>
      </c>
      <c r="E1009" s="251">
        <v>37.470590000000001</v>
      </c>
      <c r="F1009">
        <v>3.32</v>
      </c>
      <c r="G1009">
        <f t="shared" si="46"/>
        <v>3.32</v>
      </c>
      <c r="H1009">
        <v>11.28</v>
      </c>
      <c r="M1009" s="277">
        <f>(M4089*10000)*TEA!$I$15*10^-6</f>
        <v>46.692638012250001</v>
      </c>
      <c r="N1009" s="277">
        <f>(N4089*10000)*TEA!$J$15*10^-6</f>
        <v>46.692638012250001</v>
      </c>
      <c r="W1009">
        <f t="shared" si="48"/>
        <v>1</v>
      </c>
      <c r="X1009" s="251">
        <v>21085</v>
      </c>
      <c r="Y1009" s="251">
        <v>9329</v>
      </c>
      <c r="Z1009" s="251">
        <f t="shared" si="47"/>
        <v>9329</v>
      </c>
      <c r="AA1009" s="226">
        <v>4011</v>
      </c>
    </row>
    <row r="1010" spans="1:27" x14ac:dyDescent="0.25">
      <c r="A1010" s="251">
        <v>21087</v>
      </c>
      <c r="B1010" s="251" t="s">
        <v>1200</v>
      </c>
      <c r="C1010" s="251" t="s">
        <v>1224</v>
      </c>
      <c r="D1010" s="251">
        <v>-85.565190999999999</v>
      </c>
      <c r="E1010" s="251">
        <v>37.266680000000001</v>
      </c>
      <c r="F1010">
        <v>3.57</v>
      </c>
      <c r="G1010">
        <f t="shared" si="46"/>
        <v>3.57</v>
      </c>
      <c r="H1010">
        <v>11.77</v>
      </c>
      <c r="M1010" s="277">
        <f>(M4090*10000)*TEA!$I$15*10^-6</f>
        <v>46.378134805949998</v>
      </c>
      <c r="N1010" s="277">
        <f>(N4090*10000)*TEA!$J$15*10^-6</f>
        <v>46.378134805949998</v>
      </c>
      <c r="W1010">
        <f t="shared" si="48"/>
        <v>1</v>
      </c>
      <c r="X1010" s="251">
        <v>21087</v>
      </c>
      <c r="Y1010" s="251">
        <v>7131</v>
      </c>
      <c r="Z1010" s="251">
        <f t="shared" si="47"/>
        <v>7131</v>
      </c>
      <c r="AA1010" s="226">
        <v>3918</v>
      </c>
    </row>
    <row r="1011" spans="1:27" x14ac:dyDescent="0.25">
      <c r="A1011" s="251">
        <v>21089</v>
      </c>
      <c r="B1011" s="251" t="s">
        <v>1200</v>
      </c>
      <c r="C1011" s="251" t="s">
        <v>1225</v>
      </c>
      <c r="D1011" s="251">
        <v>-82.908278800000005</v>
      </c>
      <c r="E1011" s="251">
        <v>38.548659999999998</v>
      </c>
      <c r="F1011">
        <v>3.31</v>
      </c>
      <c r="G1011">
        <f t="shared" si="46"/>
        <v>3.31</v>
      </c>
      <c r="H1011">
        <v>8.1300000000000008</v>
      </c>
      <c r="M1011" s="277">
        <f>(M4091*10000)*TEA!$I$15*10^-6</f>
        <v>42.637451826149999</v>
      </c>
      <c r="N1011" s="277">
        <f>(N4091*10000)*TEA!$J$15*10^-6</f>
        <v>42.637451826149999</v>
      </c>
      <c r="W1011">
        <f t="shared" si="48"/>
        <v>1</v>
      </c>
      <c r="X1011" s="251">
        <v>21089</v>
      </c>
      <c r="Y1011" s="251">
        <v>266</v>
      </c>
      <c r="Z1011" s="251">
        <f t="shared" si="47"/>
        <v>266</v>
      </c>
      <c r="AA1011" s="226">
        <v>232</v>
      </c>
    </row>
    <row r="1012" spans="1:27" x14ac:dyDescent="0.25">
      <c r="A1012" s="251">
        <v>21091</v>
      </c>
      <c r="B1012" s="251" t="s">
        <v>1200</v>
      </c>
      <c r="C1012" s="251" t="s">
        <v>892</v>
      </c>
      <c r="D1012" s="251">
        <v>-86.783268199999995</v>
      </c>
      <c r="E1012" s="251">
        <v>37.847410000000004</v>
      </c>
      <c r="F1012">
        <v>3.77</v>
      </c>
      <c r="G1012">
        <f t="shared" si="46"/>
        <v>3.77</v>
      </c>
      <c r="H1012">
        <v>13.26</v>
      </c>
      <c r="M1012" s="277">
        <f>(M4092*10000)*TEA!$I$15*10^-6</f>
        <v>46.115970322050003</v>
      </c>
      <c r="N1012" s="277">
        <f>(N4092*10000)*TEA!$J$15*10^-6</f>
        <v>46.115970322050003</v>
      </c>
      <c r="W1012">
        <f t="shared" si="48"/>
        <v>1</v>
      </c>
      <c r="X1012" s="251">
        <v>21091</v>
      </c>
      <c r="Y1012" s="251">
        <v>3149</v>
      </c>
      <c r="Z1012" s="251">
        <f t="shared" si="47"/>
        <v>3149</v>
      </c>
      <c r="AA1012" s="226">
        <v>1818</v>
      </c>
    </row>
    <row r="1013" spans="1:27" x14ac:dyDescent="0.25">
      <c r="A1013" s="251">
        <v>21093</v>
      </c>
      <c r="B1013" s="251" t="s">
        <v>1200</v>
      </c>
      <c r="C1013" s="251" t="s">
        <v>1007</v>
      </c>
      <c r="D1013" s="251">
        <v>-85.971399599999998</v>
      </c>
      <c r="E1013" s="251">
        <v>37.703009999999999</v>
      </c>
      <c r="F1013">
        <v>3.46</v>
      </c>
      <c r="G1013">
        <f t="shared" si="46"/>
        <v>3.46</v>
      </c>
      <c r="H1013">
        <v>12.74</v>
      </c>
      <c r="M1013" s="277">
        <f>(M4093*10000)*TEA!$I$15*10^-6</f>
        <v>46.077697345499999</v>
      </c>
      <c r="N1013" s="277">
        <f>(N4093*10000)*TEA!$J$15*10^-6</f>
        <v>46.077697345499999</v>
      </c>
      <c r="W1013">
        <f t="shared" si="48"/>
        <v>1</v>
      </c>
      <c r="X1013" s="251">
        <v>21093</v>
      </c>
      <c r="Y1013" s="251">
        <v>15437</v>
      </c>
      <c r="Z1013" s="251">
        <f t="shared" si="47"/>
        <v>15437</v>
      </c>
      <c r="AA1013" s="226">
        <v>9470</v>
      </c>
    </row>
    <row r="1014" spans="1:27" x14ac:dyDescent="0.25">
      <c r="A1014" s="251">
        <v>21095</v>
      </c>
      <c r="B1014" s="251" t="s">
        <v>1200</v>
      </c>
      <c r="C1014" s="251" t="s">
        <v>1226</v>
      </c>
      <c r="D1014" s="251">
        <v>-83.209584300000003</v>
      </c>
      <c r="E1014" s="251">
        <v>36.857900000000001</v>
      </c>
      <c r="F1014">
        <v>0</v>
      </c>
      <c r="G1014">
        <f t="shared" si="46"/>
        <v>0</v>
      </c>
      <c r="H1014">
        <v>0</v>
      </c>
      <c r="M1014" s="277">
        <f>(M4094*10000)*TEA!$I$15*10^-6</f>
        <v>43.244994015899998</v>
      </c>
      <c r="N1014" s="277">
        <f>(N4094*10000)*TEA!$J$15*10^-6</f>
        <v>43.244994015899998</v>
      </c>
      <c r="W1014">
        <f t="shared" si="48"/>
        <v>1</v>
      </c>
      <c r="X1014" s="251">
        <v>21095</v>
      </c>
      <c r="Y1014" s="251">
        <v>0</v>
      </c>
      <c r="Z1014" s="251">
        <f t="shared" si="47"/>
        <v>0</v>
      </c>
      <c r="AA1014" s="226">
        <v>0</v>
      </c>
    </row>
    <row r="1015" spans="1:27" x14ac:dyDescent="0.25">
      <c r="A1015" s="251">
        <v>21097</v>
      </c>
      <c r="B1015" s="251" t="s">
        <v>1200</v>
      </c>
      <c r="C1015" s="251" t="s">
        <v>1055</v>
      </c>
      <c r="D1015" s="251">
        <v>-84.330028200000001</v>
      </c>
      <c r="E1015" s="251">
        <v>38.437530000000002</v>
      </c>
      <c r="F1015">
        <v>3.55</v>
      </c>
      <c r="G1015">
        <f t="shared" si="46"/>
        <v>3.55</v>
      </c>
      <c r="H1015">
        <v>12.56</v>
      </c>
      <c r="M1015" s="277">
        <f>(M4095*10000)*TEA!$I$15*10^-6</f>
        <v>43.635595823999999</v>
      </c>
      <c r="N1015" s="277">
        <f>(N4095*10000)*TEA!$J$15*10^-6</f>
        <v>43.635595823999999</v>
      </c>
      <c r="W1015">
        <f t="shared" si="48"/>
        <v>1</v>
      </c>
      <c r="X1015" s="251">
        <v>21097</v>
      </c>
      <c r="Y1015" s="251">
        <v>2023</v>
      </c>
      <c r="Z1015" s="251">
        <f t="shared" si="47"/>
        <v>2023</v>
      </c>
      <c r="AA1015" s="226">
        <v>1997</v>
      </c>
    </row>
    <row r="1016" spans="1:27" x14ac:dyDescent="0.25">
      <c r="A1016" s="251">
        <v>21099</v>
      </c>
      <c r="B1016" s="251" t="s">
        <v>1200</v>
      </c>
      <c r="C1016" s="251" t="s">
        <v>895</v>
      </c>
      <c r="D1016" s="251">
        <v>-85.887762699999996</v>
      </c>
      <c r="E1016" s="251">
        <v>37.303980000000003</v>
      </c>
      <c r="F1016">
        <v>3.28</v>
      </c>
      <c r="G1016">
        <f t="shared" si="46"/>
        <v>3.28</v>
      </c>
      <c r="H1016">
        <v>10.91</v>
      </c>
      <c r="M1016" s="277">
        <f>(M4096*10000)*TEA!$I$15*10^-6</f>
        <v>46.691450517599996</v>
      </c>
      <c r="N1016" s="277">
        <f>(N4096*10000)*TEA!$J$15*10^-6</f>
        <v>46.691450517599996</v>
      </c>
      <c r="W1016">
        <f t="shared" si="48"/>
        <v>1</v>
      </c>
      <c r="X1016" s="251">
        <v>21099</v>
      </c>
      <c r="Y1016" s="251">
        <v>3678</v>
      </c>
      <c r="Z1016" s="251">
        <f t="shared" si="47"/>
        <v>3678</v>
      </c>
      <c r="AA1016" s="226">
        <v>975</v>
      </c>
    </row>
    <row r="1017" spans="1:27" x14ac:dyDescent="0.25">
      <c r="A1017" s="251">
        <v>21101</v>
      </c>
      <c r="B1017" s="251" t="s">
        <v>1200</v>
      </c>
      <c r="C1017" s="251" t="s">
        <v>1008</v>
      </c>
      <c r="D1017" s="251">
        <v>-87.573265800000001</v>
      </c>
      <c r="E1017" s="251">
        <v>37.795029999999997</v>
      </c>
      <c r="F1017">
        <v>3.73</v>
      </c>
      <c r="G1017">
        <f t="shared" si="46"/>
        <v>3.73</v>
      </c>
      <c r="H1017">
        <v>12.69</v>
      </c>
      <c r="M1017" s="277">
        <f>(M4097*10000)*TEA!$I$15*10^-6</f>
        <v>46.424437735049992</v>
      </c>
      <c r="N1017" s="277">
        <f>(N4097*10000)*TEA!$J$15*10^-6</f>
        <v>46.424437735049992</v>
      </c>
      <c r="W1017">
        <f t="shared" si="48"/>
        <v>1</v>
      </c>
      <c r="X1017" s="251">
        <v>21101</v>
      </c>
      <c r="Y1017" s="251">
        <v>33420</v>
      </c>
      <c r="Z1017" s="251">
        <f t="shared" si="47"/>
        <v>33420</v>
      </c>
      <c r="AA1017" s="226">
        <v>23443</v>
      </c>
    </row>
    <row r="1018" spans="1:27" x14ac:dyDescent="0.25">
      <c r="A1018" s="251">
        <v>21103</v>
      </c>
      <c r="B1018" s="251" t="s">
        <v>1200</v>
      </c>
      <c r="C1018" s="251" t="s">
        <v>554</v>
      </c>
      <c r="D1018" s="251">
        <v>-85.120979700000007</v>
      </c>
      <c r="E1018" s="251">
        <v>38.438920000000003</v>
      </c>
      <c r="F1018">
        <v>3.1</v>
      </c>
      <c r="G1018">
        <f t="shared" si="46"/>
        <v>3.1</v>
      </c>
      <c r="H1018">
        <v>12.05</v>
      </c>
      <c r="M1018" s="277">
        <f>(M4098*10000)*TEA!$I$15*10^-6</f>
        <v>44.219533284899995</v>
      </c>
      <c r="N1018" s="277">
        <f>(N4098*10000)*TEA!$J$15*10^-6</f>
        <v>44.219533284899995</v>
      </c>
      <c r="W1018">
        <f t="shared" si="48"/>
        <v>1</v>
      </c>
      <c r="X1018" s="251">
        <v>21103</v>
      </c>
      <c r="Y1018" s="251">
        <v>4300</v>
      </c>
      <c r="Z1018" s="251">
        <f t="shared" si="47"/>
        <v>4300</v>
      </c>
      <c r="AA1018" s="226">
        <v>1753</v>
      </c>
    </row>
    <row r="1019" spans="1:27" x14ac:dyDescent="0.25">
      <c r="A1019" s="251">
        <v>21105</v>
      </c>
      <c r="B1019" s="251" t="s">
        <v>1200</v>
      </c>
      <c r="C1019" s="251" t="s">
        <v>1227</v>
      </c>
      <c r="D1019" s="251">
        <v>-88.927557399999998</v>
      </c>
      <c r="E1019" s="251">
        <v>36.67895</v>
      </c>
      <c r="F1019">
        <v>3.47</v>
      </c>
      <c r="G1019">
        <f t="shared" si="46"/>
        <v>3.47</v>
      </c>
      <c r="H1019">
        <v>12.33</v>
      </c>
      <c r="M1019" s="277">
        <f>(M4099*10000)*TEA!$I$15*10^-6</f>
        <v>48.827976313050002</v>
      </c>
      <c r="N1019" s="277">
        <f>(N4099*10000)*TEA!$J$15*10^-6</f>
        <v>48.827976313050002</v>
      </c>
      <c r="W1019">
        <f t="shared" si="48"/>
        <v>1</v>
      </c>
      <c r="X1019" s="251">
        <v>21105</v>
      </c>
      <c r="Y1019" s="251">
        <v>19794</v>
      </c>
      <c r="Z1019" s="251">
        <f t="shared" si="47"/>
        <v>19794</v>
      </c>
      <c r="AA1019" s="226">
        <v>17072</v>
      </c>
    </row>
    <row r="1020" spans="1:27" x14ac:dyDescent="0.25">
      <c r="A1020" s="251">
        <v>21107</v>
      </c>
      <c r="B1020" s="251" t="s">
        <v>1200</v>
      </c>
      <c r="C1020" s="251" t="s">
        <v>1228</v>
      </c>
      <c r="D1020" s="251">
        <v>-87.541171700000007</v>
      </c>
      <c r="E1020" s="251">
        <v>37.308230000000002</v>
      </c>
      <c r="F1020">
        <v>3.33</v>
      </c>
      <c r="G1020">
        <f t="shared" si="46"/>
        <v>3.33</v>
      </c>
      <c r="H1020">
        <v>11.34</v>
      </c>
      <c r="M1020" s="277">
        <f>(M4100*10000)*TEA!$I$15*10^-6</f>
        <v>47.41625649825</v>
      </c>
      <c r="N1020" s="277">
        <f>(N4100*10000)*TEA!$J$15*10^-6</f>
        <v>47.41625649825</v>
      </c>
      <c r="W1020">
        <f t="shared" si="48"/>
        <v>1</v>
      </c>
      <c r="X1020" s="251">
        <v>21107</v>
      </c>
      <c r="Y1020" s="251">
        <v>16430</v>
      </c>
      <c r="Z1020" s="251">
        <f t="shared" si="47"/>
        <v>16430</v>
      </c>
      <c r="AA1020" s="226">
        <v>10070</v>
      </c>
    </row>
    <row r="1021" spans="1:27" x14ac:dyDescent="0.25">
      <c r="A1021" s="251">
        <v>21109</v>
      </c>
      <c r="B1021" s="251" t="s">
        <v>1200</v>
      </c>
      <c r="C1021" s="251" t="s">
        <v>556</v>
      </c>
      <c r="D1021" s="251">
        <v>-84.003096299999996</v>
      </c>
      <c r="E1021" s="251">
        <v>37.422080000000001</v>
      </c>
      <c r="F1021">
        <v>0</v>
      </c>
      <c r="G1021">
        <f t="shared" si="46"/>
        <v>0</v>
      </c>
      <c r="H1021">
        <v>8.18</v>
      </c>
      <c r="M1021" s="277">
        <f>(M4101*10000)*TEA!$I$15*10^-6</f>
        <v>43.938896884649999</v>
      </c>
      <c r="N1021" s="277">
        <f>(N4101*10000)*TEA!$J$15*10^-6</f>
        <v>43.938896884649999</v>
      </c>
      <c r="W1021">
        <f t="shared" si="48"/>
        <v>1</v>
      </c>
      <c r="X1021" s="251">
        <v>21109</v>
      </c>
      <c r="Y1021" s="251">
        <v>0</v>
      </c>
      <c r="Z1021" s="251">
        <f t="shared" si="47"/>
        <v>0</v>
      </c>
      <c r="AA1021" s="226">
        <v>47</v>
      </c>
    </row>
    <row r="1022" spans="1:27" x14ac:dyDescent="0.25">
      <c r="A1022" s="251">
        <v>21111</v>
      </c>
      <c r="B1022" s="251" t="s">
        <v>1200</v>
      </c>
      <c r="C1022" s="251" t="s">
        <v>557</v>
      </c>
      <c r="D1022" s="251">
        <v>-85.664496600000007</v>
      </c>
      <c r="E1022" s="251">
        <v>38.180070000000001</v>
      </c>
      <c r="F1022">
        <v>2.98</v>
      </c>
      <c r="G1022">
        <f t="shared" si="46"/>
        <v>2.98</v>
      </c>
      <c r="H1022">
        <v>11.48</v>
      </c>
      <c r="M1022" s="277">
        <f>(M4102*10000)*TEA!$I$15*10^-6</f>
        <v>45.082850994899999</v>
      </c>
      <c r="N1022" s="277">
        <f>(N4102*10000)*TEA!$J$15*10^-6</f>
        <v>45.082850994899999</v>
      </c>
      <c r="W1022">
        <f t="shared" si="48"/>
        <v>1</v>
      </c>
      <c r="X1022" s="251">
        <v>21111</v>
      </c>
      <c r="Y1022" s="251">
        <v>524</v>
      </c>
      <c r="Z1022" s="251">
        <f t="shared" si="47"/>
        <v>524</v>
      </c>
      <c r="AA1022" s="226">
        <v>146</v>
      </c>
    </row>
    <row r="1023" spans="1:27" x14ac:dyDescent="0.25">
      <c r="A1023" s="251">
        <v>21113</v>
      </c>
      <c r="B1023" s="251" t="s">
        <v>1200</v>
      </c>
      <c r="C1023" s="251" t="s">
        <v>1229</v>
      </c>
      <c r="D1023" s="251">
        <v>-84.579142500000003</v>
      </c>
      <c r="E1023" s="251">
        <v>37.870519999999999</v>
      </c>
      <c r="F1023">
        <v>3.37</v>
      </c>
      <c r="G1023">
        <f t="shared" si="46"/>
        <v>3.37</v>
      </c>
      <c r="H1023">
        <v>10.61</v>
      </c>
      <c r="M1023" s="277">
        <f>(M4103*10000)*TEA!$I$15*10^-6</f>
        <v>44.543699548649997</v>
      </c>
      <c r="N1023" s="277">
        <f>(N4103*10000)*TEA!$J$15*10^-6</f>
        <v>44.543699548649997</v>
      </c>
      <c r="W1023">
        <f t="shared" si="48"/>
        <v>1</v>
      </c>
      <c r="X1023" s="251">
        <v>21113</v>
      </c>
      <c r="Y1023" s="251">
        <v>1078</v>
      </c>
      <c r="Z1023" s="251">
        <f t="shared" si="47"/>
        <v>1078</v>
      </c>
      <c r="AA1023" s="226">
        <v>253</v>
      </c>
    </row>
    <row r="1024" spans="1:27" x14ac:dyDescent="0.25">
      <c r="A1024" s="251">
        <v>21115</v>
      </c>
      <c r="B1024" s="251" t="s">
        <v>1200</v>
      </c>
      <c r="C1024" s="251" t="s">
        <v>632</v>
      </c>
      <c r="D1024" s="251">
        <v>-82.825900000000004</v>
      </c>
      <c r="E1024" s="251">
        <v>37.847079999999998</v>
      </c>
      <c r="F1024">
        <v>0</v>
      </c>
      <c r="G1024">
        <f t="shared" si="46"/>
        <v>0</v>
      </c>
      <c r="H1024">
        <v>0</v>
      </c>
      <c r="M1024" s="277">
        <f>(M4104*10000)*TEA!$I$15*10^-6</f>
        <v>43.480066677750003</v>
      </c>
      <c r="N1024" s="277">
        <f>(N4104*10000)*TEA!$J$15*10^-6</f>
        <v>43.480066677750003</v>
      </c>
      <c r="W1024">
        <f t="shared" si="48"/>
        <v>1</v>
      </c>
      <c r="X1024" s="251">
        <v>21115</v>
      </c>
      <c r="Y1024" s="251">
        <v>0</v>
      </c>
      <c r="Z1024" s="251">
        <f t="shared" si="47"/>
        <v>0</v>
      </c>
      <c r="AA1024" s="226">
        <v>0</v>
      </c>
    </row>
    <row r="1025" spans="1:27" x14ac:dyDescent="0.25">
      <c r="A1025" s="251">
        <v>21117</v>
      </c>
      <c r="B1025" s="251" t="s">
        <v>1200</v>
      </c>
      <c r="C1025" s="251" t="s">
        <v>1230</v>
      </c>
      <c r="D1025" s="251">
        <v>-84.528860499999993</v>
      </c>
      <c r="E1025" s="251">
        <v>38.930059999999997</v>
      </c>
      <c r="F1025">
        <v>3.41</v>
      </c>
      <c r="G1025">
        <f t="shared" si="46"/>
        <v>3.41</v>
      </c>
      <c r="H1025">
        <v>9.42</v>
      </c>
      <c r="M1025" s="277">
        <f>(M4105*10000)*TEA!$I$15*10^-6</f>
        <v>42.768924523199999</v>
      </c>
      <c r="N1025" s="277">
        <f>(N4105*10000)*TEA!$J$15*10^-6</f>
        <v>42.768924523199999</v>
      </c>
      <c r="W1025">
        <f t="shared" si="48"/>
        <v>1</v>
      </c>
      <c r="X1025" s="251">
        <v>21117</v>
      </c>
      <c r="Y1025" s="251">
        <v>85</v>
      </c>
      <c r="Z1025" s="251">
        <f t="shared" si="47"/>
        <v>85</v>
      </c>
      <c r="AA1025" s="226">
        <v>98</v>
      </c>
    </row>
    <row r="1026" spans="1:27" x14ac:dyDescent="0.25">
      <c r="A1026" s="251">
        <v>21119</v>
      </c>
      <c r="B1026" s="251" t="s">
        <v>1200</v>
      </c>
      <c r="C1026" s="251" t="s">
        <v>1231</v>
      </c>
      <c r="D1026" s="251">
        <v>-82.949480899999998</v>
      </c>
      <c r="E1026" s="251">
        <v>37.361490000000003</v>
      </c>
      <c r="F1026">
        <v>0</v>
      </c>
      <c r="G1026">
        <f t="shared" si="46"/>
        <v>0</v>
      </c>
      <c r="H1026">
        <v>0</v>
      </c>
      <c r="M1026" s="277">
        <f>(M4106*10000)*TEA!$I$15*10^-6</f>
        <v>43.53253765425</v>
      </c>
      <c r="N1026" s="277">
        <f>(N4106*10000)*TEA!$J$15*10^-6</f>
        <v>43.53253765425</v>
      </c>
      <c r="W1026">
        <f t="shared" si="48"/>
        <v>1</v>
      </c>
      <c r="X1026" s="251">
        <v>21119</v>
      </c>
      <c r="Y1026" s="251">
        <v>0</v>
      </c>
      <c r="Z1026" s="251">
        <f t="shared" si="47"/>
        <v>0</v>
      </c>
      <c r="AA1026" s="226">
        <v>0</v>
      </c>
    </row>
    <row r="1027" spans="1:27" x14ac:dyDescent="0.25">
      <c r="A1027" s="251">
        <v>21121</v>
      </c>
      <c r="B1027" s="251" t="s">
        <v>1200</v>
      </c>
      <c r="C1027" s="251" t="s">
        <v>1015</v>
      </c>
      <c r="D1027" s="251">
        <v>-83.849389599999995</v>
      </c>
      <c r="E1027" s="251">
        <v>36.896540000000002</v>
      </c>
      <c r="F1027">
        <v>0</v>
      </c>
      <c r="G1027">
        <f t="shared" si="46"/>
        <v>0</v>
      </c>
      <c r="H1027">
        <v>8.86</v>
      </c>
      <c r="M1027" s="277">
        <f>(M4107*10000)*TEA!$I$15*10^-6</f>
        <v>43.565091183000007</v>
      </c>
      <c r="N1027" s="277">
        <f>(N4107*10000)*TEA!$J$15*10^-6</f>
        <v>43.565091183000007</v>
      </c>
      <c r="W1027">
        <f t="shared" si="48"/>
        <v>1</v>
      </c>
      <c r="X1027" s="251">
        <v>21121</v>
      </c>
      <c r="Y1027" s="251">
        <v>0</v>
      </c>
      <c r="Z1027" s="251">
        <f t="shared" si="47"/>
        <v>0</v>
      </c>
      <c r="AA1027" s="226">
        <v>294</v>
      </c>
    </row>
    <row r="1028" spans="1:27" x14ac:dyDescent="0.25">
      <c r="A1028" s="251">
        <v>21123</v>
      </c>
      <c r="B1028" s="251" t="s">
        <v>1200</v>
      </c>
      <c r="C1028" s="251" t="s">
        <v>1232</v>
      </c>
      <c r="D1028" s="251">
        <v>-85.709618500000005</v>
      </c>
      <c r="E1028" s="251">
        <v>37.547960000000003</v>
      </c>
      <c r="F1028">
        <v>3.59</v>
      </c>
      <c r="G1028">
        <f t="shared" ref="G1028:G1091" si="49">F1028</f>
        <v>3.59</v>
      </c>
      <c r="H1028">
        <v>12.7</v>
      </c>
      <c r="M1028" s="277">
        <f>(M4108*10000)*TEA!$I$15*10^-6</f>
        <v>46.144533134249997</v>
      </c>
      <c r="N1028" s="277">
        <f>(N4108*10000)*TEA!$J$15*10^-6</f>
        <v>46.144533134249997</v>
      </c>
      <c r="W1028">
        <f t="shared" si="48"/>
        <v>1</v>
      </c>
      <c r="X1028" s="251">
        <v>21123</v>
      </c>
      <c r="Y1028" s="251">
        <v>11372</v>
      </c>
      <c r="Z1028" s="251">
        <f t="shared" ref="Z1028:Z1091" si="50">Y1028</f>
        <v>11372</v>
      </c>
      <c r="AA1028" s="226">
        <v>6944</v>
      </c>
    </row>
    <row r="1029" spans="1:27" x14ac:dyDescent="0.25">
      <c r="A1029" s="251">
        <v>21125</v>
      </c>
      <c r="B1029" s="251" t="s">
        <v>1200</v>
      </c>
      <c r="C1029" s="251" t="s">
        <v>1233</v>
      </c>
      <c r="D1029" s="251">
        <v>-84.110877500000001</v>
      </c>
      <c r="E1029" s="251">
        <v>37.113019999999999</v>
      </c>
      <c r="F1029">
        <v>0</v>
      </c>
      <c r="G1029">
        <f t="shared" si="49"/>
        <v>0</v>
      </c>
      <c r="H1029">
        <v>12.31</v>
      </c>
      <c r="M1029" s="277">
        <f>(M4109*10000)*TEA!$I$15*10^-6</f>
        <v>44.036072572050003</v>
      </c>
      <c r="N1029" s="277">
        <f>(N4109*10000)*TEA!$J$15*10^-6</f>
        <v>44.036072572050003</v>
      </c>
      <c r="W1029">
        <f t="shared" si="48"/>
        <v>1</v>
      </c>
      <c r="X1029" s="251">
        <v>21125</v>
      </c>
      <c r="Y1029" s="251">
        <v>0</v>
      </c>
      <c r="Z1029" s="251">
        <f t="shared" si="50"/>
        <v>0</v>
      </c>
      <c r="AA1029" s="226">
        <v>335</v>
      </c>
    </row>
    <row r="1030" spans="1:27" x14ac:dyDescent="0.25">
      <c r="A1030" s="251">
        <v>21127</v>
      </c>
      <c r="B1030" s="251" t="s">
        <v>1200</v>
      </c>
      <c r="C1030" s="251" t="s">
        <v>560</v>
      </c>
      <c r="D1030" s="251">
        <v>-82.726943599999998</v>
      </c>
      <c r="E1030" s="251">
        <v>38.067929999999997</v>
      </c>
      <c r="F1030">
        <v>0</v>
      </c>
      <c r="G1030">
        <f t="shared" si="49"/>
        <v>0</v>
      </c>
      <c r="H1030">
        <v>0</v>
      </c>
      <c r="M1030" s="277">
        <f>(M4110*10000)*TEA!$I$15*10^-6</f>
        <v>43.361259593850008</v>
      </c>
      <c r="N1030" s="277">
        <f>(N4110*10000)*TEA!$J$15*10^-6</f>
        <v>43.361259593850008</v>
      </c>
      <c r="W1030">
        <f t="shared" si="48"/>
        <v>1</v>
      </c>
      <c r="X1030" s="251">
        <v>21127</v>
      </c>
      <c r="Y1030" s="251">
        <v>0</v>
      </c>
      <c r="Z1030" s="251">
        <f t="shared" si="50"/>
        <v>0</v>
      </c>
      <c r="AA1030" s="226">
        <v>13</v>
      </c>
    </row>
    <row r="1031" spans="1:27" x14ac:dyDescent="0.25">
      <c r="A1031" s="251">
        <v>21129</v>
      </c>
      <c r="B1031" s="251" t="s">
        <v>1200</v>
      </c>
      <c r="C1031" s="251" t="s">
        <v>561</v>
      </c>
      <c r="D1031" s="251">
        <v>-83.704569000000006</v>
      </c>
      <c r="E1031" s="251">
        <v>37.598480000000002</v>
      </c>
      <c r="F1031">
        <v>0</v>
      </c>
      <c r="G1031">
        <f t="shared" si="49"/>
        <v>0</v>
      </c>
      <c r="H1031">
        <v>8.34</v>
      </c>
      <c r="M1031" s="277">
        <f>(M4111*10000)*TEA!$I$15*10^-6</f>
        <v>43.659909291600002</v>
      </c>
      <c r="N1031" s="277">
        <f>(N4111*10000)*TEA!$J$15*10^-6</f>
        <v>43.659909291600002</v>
      </c>
      <c r="W1031">
        <f t="shared" si="48"/>
        <v>1</v>
      </c>
      <c r="X1031" s="251">
        <v>21129</v>
      </c>
      <c r="Y1031" s="251">
        <v>0</v>
      </c>
      <c r="Z1031" s="251">
        <f t="shared" si="50"/>
        <v>0</v>
      </c>
      <c r="AA1031" s="226">
        <v>47</v>
      </c>
    </row>
    <row r="1032" spans="1:27" x14ac:dyDescent="0.25">
      <c r="A1032" s="251">
        <v>21131</v>
      </c>
      <c r="B1032" s="251" t="s">
        <v>1200</v>
      </c>
      <c r="C1032" s="251" t="s">
        <v>1234</v>
      </c>
      <c r="D1032" s="251">
        <v>-83.374236300000007</v>
      </c>
      <c r="E1032" s="251">
        <v>37.096179999999997</v>
      </c>
      <c r="F1032">
        <v>0</v>
      </c>
      <c r="G1032">
        <f t="shared" si="49"/>
        <v>0</v>
      </c>
      <c r="H1032">
        <v>0</v>
      </c>
      <c r="M1032" s="277">
        <f>(M4112*10000)*TEA!$I$15*10^-6</f>
        <v>43.355818024199998</v>
      </c>
      <c r="N1032" s="277">
        <f>(N4112*10000)*TEA!$J$15*10^-6</f>
        <v>43.355818024199998</v>
      </c>
      <c r="W1032">
        <f t="shared" si="48"/>
        <v>1</v>
      </c>
      <c r="X1032" s="251">
        <v>21131</v>
      </c>
      <c r="Y1032" s="251">
        <v>0</v>
      </c>
      <c r="Z1032" s="251">
        <f t="shared" si="50"/>
        <v>0</v>
      </c>
      <c r="AA1032" s="226">
        <v>0</v>
      </c>
    </row>
    <row r="1033" spans="1:27" x14ac:dyDescent="0.25">
      <c r="A1033" s="251">
        <v>21133</v>
      </c>
      <c r="B1033" s="251" t="s">
        <v>1200</v>
      </c>
      <c r="C1033" s="251" t="s">
        <v>1235</v>
      </c>
      <c r="D1033" s="251">
        <v>-82.848938799999999</v>
      </c>
      <c r="E1033" s="251">
        <v>37.126350000000002</v>
      </c>
      <c r="F1033">
        <v>0</v>
      </c>
      <c r="G1033">
        <f t="shared" si="49"/>
        <v>0</v>
      </c>
      <c r="H1033">
        <v>5.76</v>
      </c>
      <c r="M1033" s="277">
        <f>(M4113*10000)*TEA!$I$15*10^-6</f>
        <v>43.560198109799998</v>
      </c>
      <c r="N1033" s="277">
        <f>(N4113*10000)*TEA!$J$15*10^-6</f>
        <v>43.560198109799998</v>
      </c>
      <c r="W1033">
        <f t="shared" si="48"/>
        <v>1</v>
      </c>
      <c r="X1033" s="251">
        <v>21133</v>
      </c>
      <c r="Y1033" s="251">
        <v>0</v>
      </c>
      <c r="Z1033" s="251">
        <f t="shared" si="50"/>
        <v>0</v>
      </c>
      <c r="AA1033" s="226">
        <v>8</v>
      </c>
    </row>
    <row r="1034" spans="1:27" x14ac:dyDescent="0.25">
      <c r="A1034" s="251">
        <v>21135</v>
      </c>
      <c r="B1034" s="251" t="s">
        <v>1200</v>
      </c>
      <c r="C1034" s="251" t="s">
        <v>978</v>
      </c>
      <c r="D1034" s="251">
        <v>-83.369821900000005</v>
      </c>
      <c r="E1034" s="251">
        <v>38.539870000000001</v>
      </c>
      <c r="F1034">
        <v>3.51</v>
      </c>
      <c r="G1034">
        <f t="shared" si="49"/>
        <v>3.51</v>
      </c>
      <c r="H1034">
        <v>11.86</v>
      </c>
      <c r="M1034" s="277">
        <f>(M4114*10000)*TEA!$I$15*10^-6</f>
        <v>42.69316365225</v>
      </c>
      <c r="N1034" s="277">
        <f>(N4114*10000)*TEA!$J$15*10^-6</f>
        <v>42.69316365225</v>
      </c>
      <c r="W1034">
        <f t="shared" si="48"/>
        <v>1</v>
      </c>
      <c r="X1034" s="251">
        <v>21135</v>
      </c>
      <c r="Y1034" s="251">
        <v>5141</v>
      </c>
      <c r="Z1034" s="251">
        <f t="shared" si="50"/>
        <v>5141</v>
      </c>
      <c r="AA1034" s="226">
        <v>678</v>
      </c>
    </row>
    <row r="1035" spans="1:27" x14ac:dyDescent="0.25">
      <c r="A1035" s="251">
        <v>21137</v>
      </c>
      <c r="B1035" s="251" t="s">
        <v>1200</v>
      </c>
      <c r="C1035" s="251" t="s">
        <v>634</v>
      </c>
      <c r="D1035" s="251">
        <v>-84.663634200000004</v>
      </c>
      <c r="E1035" s="251">
        <v>37.458159999999999</v>
      </c>
      <c r="F1035">
        <v>3.54</v>
      </c>
      <c r="G1035">
        <f t="shared" si="49"/>
        <v>3.54</v>
      </c>
      <c r="H1035">
        <v>11.77</v>
      </c>
      <c r="M1035" s="277">
        <f>(M4115*10000)*TEA!$I$15*10^-6</f>
        <v>44.873292895200002</v>
      </c>
      <c r="N1035" s="277">
        <f>(N4115*10000)*TEA!$J$15*10^-6</f>
        <v>44.873292895200002</v>
      </c>
      <c r="W1035">
        <f t="shared" si="48"/>
        <v>1</v>
      </c>
      <c r="X1035" s="251">
        <v>21137</v>
      </c>
      <c r="Y1035" s="251">
        <v>4819</v>
      </c>
      <c r="Z1035" s="251">
        <f t="shared" si="50"/>
        <v>4819</v>
      </c>
      <c r="AA1035" s="226">
        <v>3045</v>
      </c>
    </row>
    <row r="1036" spans="1:27" x14ac:dyDescent="0.25">
      <c r="A1036" s="251">
        <v>21139</v>
      </c>
      <c r="B1036" s="251" t="s">
        <v>1200</v>
      </c>
      <c r="C1036" s="251" t="s">
        <v>1017</v>
      </c>
      <c r="D1036" s="251">
        <v>-88.359299199999995</v>
      </c>
      <c r="E1036" s="251">
        <v>37.20581</v>
      </c>
      <c r="F1036">
        <v>2.98</v>
      </c>
      <c r="G1036">
        <f t="shared" si="49"/>
        <v>2.98</v>
      </c>
      <c r="H1036">
        <v>10.14</v>
      </c>
      <c r="M1036" s="277">
        <f>(M4116*10000)*TEA!$I$15*10^-6</f>
        <v>47.729474875349993</v>
      </c>
      <c r="N1036" s="277">
        <f>(N4116*10000)*TEA!$J$15*10^-6</f>
        <v>47.729474875349993</v>
      </c>
      <c r="W1036">
        <f t="shared" si="48"/>
        <v>1</v>
      </c>
      <c r="X1036" s="251">
        <v>21139</v>
      </c>
      <c r="Y1036" s="251">
        <v>8694</v>
      </c>
      <c r="Z1036" s="251">
        <f t="shared" si="50"/>
        <v>8694</v>
      </c>
      <c r="AA1036" s="226">
        <v>3406</v>
      </c>
    </row>
    <row r="1037" spans="1:27" x14ac:dyDescent="0.25">
      <c r="A1037" s="251">
        <v>21141</v>
      </c>
      <c r="B1037" s="251" t="s">
        <v>1200</v>
      </c>
      <c r="C1037" s="251" t="s">
        <v>636</v>
      </c>
      <c r="D1037" s="251">
        <v>-86.875991999999997</v>
      </c>
      <c r="E1037" s="251">
        <v>36.856470000000002</v>
      </c>
      <c r="F1037">
        <v>3.33</v>
      </c>
      <c r="G1037">
        <f t="shared" si="49"/>
        <v>3.33</v>
      </c>
      <c r="H1037">
        <v>13.33</v>
      </c>
      <c r="M1037" s="277">
        <f>(M4117*10000)*TEA!$I$15*10^-6</f>
        <v>48.152917222649997</v>
      </c>
      <c r="N1037" s="277">
        <f>(N4117*10000)*TEA!$J$15*10^-6</f>
        <v>48.152917222649997</v>
      </c>
      <c r="W1037">
        <f t="shared" si="48"/>
        <v>1</v>
      </c>
      <c r="X1037" s="251">
        <v>21141</v>
      </c>
      <c r="Y1037" s="251">
        <v>29938</v>
      </c>
      <c r="Z1037" s="251">
        <f t="shared" si="50"/>
        <v>29938</v>
      </c>
      <c r="AA1037" s="226">
        <v>22811</v>
      </c>
    </row>
    <row r="1038" spans="1:27" x14ac:dyDescent="0.25">
      <c r="A1038" s="251">
        <v>21143</v>
      </c>
      <c r="B1038" s="251" t="s">
        <v>1200</v>
      </c>
      <c r="C1038" s="251" t="s">
        <v>1111</v>
      </c>
      <c r="D1038" s="251">
        <v>-88.076922100000004</v>
      </c>
      <c r="E1038" s="251">
        <v>37.015000000000001</v>
      </c>
      <c r="F1038">
        <v>2.78</v>
      </c>
      <c r="G1038">
        <f t="shared" si="49"/>
        <v>2.78</v>
      </c>
      <c r="H1038">
        <v>10.32</v>
      </c>
      <c r="M1038" s="277">
        <f>(M4118*10000)*TEA!$I$15*10^-6</f>
        <v>48.071095296749995</v>
      </c>
      <c r="N1038" s="277">
        <f>(N4118*10000)*TEA!$J$15*10^-6</f>
        <v>48.071095296749995</v>
      </c>
      <c r="W1038">
        <f t="shared" si="48"/>
        <v>1</v>
      </c>
      <c r="X1038" s="251">
        <v>21143</v>
      </c>
      <c r="Y1038" s="251">
        <v>1963</v>
      </c>
      <c r="Z1038" s="251">
        <f t="shared" si="50"/>
        <v>1963</v>
      </c>
      <c r="AA1038" s="226">
        <v>1032</v>
      </c>
    </row>
    <row r="1039" spans="1:27" x14ac:dyDescent="0.25">
      <c r="A1039" s="251">
        <v>21145</v>
      </c>
      <c r="B1039" s="251" t="s">
        <v>1200</v>
      </c>
      <c r="C1039" s="251" t="s">
        <v>1236</v>
      </c>
      <c r="D1039" s="251">
        <v>-88.710775100000006</v>
      </c>
      <c r="E1039" s="251">
        <v>37.06024</v>
      </c>
      <c r="F1039">
        <v>3.02</v>
      </c>
      <c r="G1039">
        <f t="shared" si="49"/>
        <v>3.02</v>
      </c>
      <c r="H1039">
        <v>10.9</v>
      </c>
      <c r="M1039" s="277">
        <f>(M4119*10000)*TEA!$I$15*10^-6</f>
        <v>48.076195127849992</v>
      </c>
      <c r="N1039" s="277">
        <f>(N4119*10000)*TEA!$J$15*10^-6</f>
        <v>48.076195127849992</v>
      </c>
      <c r="W1039">
        <f t="shared" si="48"/>
        <v>1</v>
      </c>
      <c r="X1039" s="251">
        <v>21145</v>
      </c>
      <c r="Y1039" s="251">
        <v>10994</v>
      </c>
      <c r="Z1039" s="251">
        <f t="shared" si="50"/>
        <v>10994</v>
      </c>
      <c r="AA1039" s="226">
        <v>4575</v>
      </c>
    </row>
    <row r="1040" spans="1:27" x14ac:dyDescent="0.25">
      <c r="A1040" s="251">
        <v>21147</v>
      </c>
      <c r="B1040" s="251" t="s">
        <v>1200</v>
      </c>
      <c r="C1040" s="251" t="s">
        <v>1237</v>
      </c>
      <c r="D1040" s="251">
        <v>-84.481222700000004</v>
      </c>
      <c r="E1040" s="251">
        <v>36.74241</v>
      </c>
      <c r="F1040">
        <v>0</v>
      </c>
      <c r="G1040">
        <f t="shared" si="49"/>
        <v>0</v>
      </c>
      <c r="H1040">
        <v>0</v>
      </c>
      <c r="M1040" s="277">
        <f>(M4120*10000)*TEA!$I$15*10^-6</f>
        <v>44.75843743635</v>
      </c>
      <c r="N1040" s="277">
        <f>(N4120*10000)*TEA!$J$15*10^-6</f>
        <v>44.75843743635</v>
      </c>
      <c r="W1040">
        <f t="shared" si="48"/>
        <v>1</v>
      </c>
      <c r="X1040" s="251">
        <v>21147</v>
      </c>
      <c r="Y1040" s="251">
        <v>0</v>
      </c>
      <c r="Z1040" s="251">
        <f t="shared" si="50"/>
        <v>0</v>
      </c>
      <c r="AA1040" s="226">
        <v>0</v>
      </c>
    </row>
    <row r="1041" spans="1:27" x14ac:dyDescent="0.25">
      <c r="A1041" s="251">
        <v>21149</v>
      </c>
      <c r="B1041" s="251" t="s">
        <v>1200</v>
      </c>
      <c r="C1041" s="251" t="s">
        <v>1020</v>
      </c>
      <c r="D1041" s="251">
        <v>-87.266823099999996</v>
      </c>
      <c r="E1041" s="251">
        <v>37.527149999999999</v>
      </c>
      <c r="F1041">
        <v>3.49</v>
      </c>
      <c r="G1041">
        <f t="shared" si="49"/>
        <v>3.49</v>
      </c>
      <c r="H1041">
        <v>13</v>
      </c>
      <c r="M1041" s="277">
        <f>(M4121*10000)*TEA!$I$15*10^-6</f>
        <v>46.926494632800001</v>
      </c>
      <c r="N1041" s="277">
        <f>(N4121*10000)*TEA!$J$15*10^-6</f>
        <v>46.926494632800001</v>
      </c>
      <c r="W1041">
        <f t="shared" si="48"/>
        <v>1</v>
      </c>
      <c r="X1041" s="251">
        <v>21149</v>
      </c>
      <c r="Y1041" s="251">
        <v>21569</v>
      </c>
      <c r="Z1041" s="251">
        <f t="shared" si="50"/>
        <v>21569</v>
      </c>
      <c r="AA1041" s="226">
        <v>14656</v>
      </c>
    </row>
    <row r="1042" spans="1:27" x14ac:dyDescent="0.25">
      <c r="A1042" s="251">
        <v>21151</v>
      </c>
      <c r="B1042" s="251" t="s">
        <v>1200</v>
      </c>
      <c r="C1042" s="251" t="s">
        <v>565</v>
      </c>
      <c r="D1042" s="251">
        <v>-84.275799599999999</v>
      </c>
      <c r="E1042" s="251">
        <v>37.720669999999998</v>
      </c>
      <c r="F1042">
        <v>3.79</v>
      </c>
      <c r="G1042">
        <f t="shared" si="49"/>
        <v>3.79</v>
      </c>
      <c r="H1042">
        <v>10.89</v>
      </c>
      <c r="M1042" s="277">
        <f>(M4122*10000)*TEA!$I$15*10^-6</f>
        <v>44.262469581749997</v>
      </c>
      <c r="N1042" s="277">
        <f>(N4122*10000)*TEA!$J$15*10^-6</f>
        <v>44.262469581749997</v>
      </c>
      <c r="W1042">
        <f t="shared" si="48"/>
        <v>1</v>
      </c>
      <c r="X1042" s="251">
        <v>21151</v>
      </c>
      <c r="Y1042" s="251">
        <v>430</v>
      </c>
      <c r="Z1042" s="251">
        <f t="shared" si="50"/>
        <v>430</v>
      </c>
      <c r="AA1042" s="226">
        <v>878</v>
      </c>
    </row>
    <row r="1043" spans="1:27" x14ac:dyDescent="0.25">
      <c r="A1043" s="251">
        <v>21153</v>
      </c>
      <c r="B1043" s="251" t="s">
        <v>1200</v>
      </c>
      <c r="C1043" s="251" t="s">
        <v>1238</v>
      </c>
      <c r="D1043" s="251">
        <v>-83.055712400000004</v>
      </c>
      <c r="E1043" s="251">
        <v>37.706789999999998</v>
      </c>
      <c r="F1043">
        <v>0</v>
      </c>
      <c r="G1043">
        <f t="shared" si="49"/>
        <v>0</v>
      </c>
      <c r="H1043">
        <v>8.98</v>
      </c>
      <c r="M1043" s="277">
        <f>(M4123*10000)*TEA!$I$15*10^-6</f>
        <v>43.460355100949997</v>
      </c>
      <c r="N1043" s="277">
        <f>(N4123*10000)*TEA!$J$15*10^-6</f>
        <v>43.460355100949997</v>
      </c>
      <c r="W1043">
        <f t="shared" si="48"/>
        <v>1</v>
      </c>
      <c r="X1043" s="251">
        <v>21153</v>
      </c>
      <c r="Y1043" s="251">
        <v>0</v>
      </c>
      <c r="Z1043" s="251">
        <f t="shared" si="50"/>
        <v>0</v>
      </c>
      <c r="AA1043" s="226">
        <v>19</v>
      </c>
    </row>
    <row r="1044" spans="1:27" x14ac:dyDescent="0.25">
      <c r="A1044" s="251">
        <v>21155</v>
      </c>
      <c r="B1044" s="251" t="s">
        <v>1200</v>
      </c>
      <c r="C1044" s="251" t="s">
        <v>567</v>
      </c>
      <c r="D1044" s="251">
        <v>-85.276505700000001</v>
      </c>
      <c r="E1044" s="251">
        <v>37.557870000000001</v>
      </c>
      <c r="F1044">
        <v>3.56</v>
      </c>
      <c r="G1044">
        <f t="shared" si="49"/>
        <v>3.56</v>
      </c>
      <c r="H1044">
        <v>12.63</v>
      </c>
      <c r="M1044" s="277">
        <f>(M4124*10000)*TEA!$I$15*10^-6</f>
        <v>45.670416836850002</v>
      </c>
      <c r="N1044" s="277">
        <f>(N4124*10000)*TEA!$J$15*10^-6</f>
        <v>45.670416836850002</v>
      </c>
      <c r="W1044">
        <f t="shared" si="48"/>
        <v>1</v>
      </c>
      <c r="X1044" s="251">
        <v>21155</v>
      </c>
      <c r="Y1044" s="251">
        <v>9522</v>
      </c>
      <c r="Z1044" s="251">
        <f t="shared" si="50"/>
        <v>9522</v>
      </c>
      <c r="AA1044" s="226">
        <v>3850</v>
      </c>
    </row>
    <row r="1045" spans="1:27" x14ac:dyDescent="0.25">
      <c r="A1045" s="251">
        <v>21157</v>
      </c>
      <c r="B1045" s="251" t="s">
        <v>1200</v>
      </c>
      <c r="C1045" s="251" t="s">
        <v>568</v>
      </c>
      <c r="D1045" s="251">
        <v>-88.325708700000007</v>
      </c>
      <c r="E1045" s="251">
        <v>36.880369999999999</v>
      </c>
      <c r="F1045">
        <v>2.59</v>
      </c>
      <c r="G1045">
        <f t="shared" si="49"/>
        <v>2.59</v>
      </c>
      <c r="H1045">
        <v>10.11</v>
      </c>
      <c r="M1045" s="277">
        <f>(M4125*10000)*TEA!$I$15*10^-6</f>
        <v>48.370195696499998</v>
      </c>
      <c r="N1045" s="277">
        <f>(N4125*10000)*TEA!$J$15*10^-6</f>
        <v>48.370195696499998</v>
      </c>
      <c r="W1045">
        <f t="shared" si="48"/>
        <v>1</v>
      </c>
      <c r="X1045" s="251">
        <v>21157</v>
      </c>
      <c r="Y1045" s="251">
        <v>11217</v>
      </c>
      <c r="Z1045" s="251">
        <f t="shared" si="50"/>
        <v>11217</v>
      </c>
      <c r="AA1045" s="226">
        <v>2776</v>
      </c>
    </row>
    <row r="1046" spans="1:27" x14ac:dyDescent="0.25">
      <c r="A1046" s="251">
        <v>21159</v>
      </c>
      <c r="B1046" s="251" t="s">
        <v>1200</v>
      </c>
      <c r="C1046" s="251" t="s">
        <v>820</v>
      </c>
      <c r="D1046" s="251">
        <v>-82.506680799999998</v>
      </c>
      <c r="E1046" s="251">
        <v>37.803100000000001</v>
      </c>
      <c r="F1046">
        <v>0</v>
      </c>
      <c r="G1046">
        <f t="shared" si="49"/>
        <v>0</v>
      </c>
      <c r="H1046">
        <v>0</v>
      </c>
      <c r="M1046" s="277">
        <f>(M4126*10000)*TEA!$I$15*10^-6</f>
        <v>43.643508666299986</v>
      </c>
      <c r="N1046" s="277">
        <f>(N4126*10000)*TEA!$J$15*10^-6</f>
        <v>43.643508666299986</v>
      </c>
      <c r="W1046">
        <f t="shared" si="48"/>
        <v>1</v>
      </c>
      <c r="X1046" s="251">
        <v>21159</v>
      </c>
      <c r="Y1046" s="251">
        <v>0</v>
      </c>
      <c r="Z1046" s="251">
        <f t="shared" si="50"/>
        <v>0</v>
      </c>
      <c r="AA1046" s="226">
        <v>0</v>
      </c>
    </row>
    <row r="1047" spans="1:27" x14ac:dyDescent="0.25">
      <c r="A1047" s="251">
        <v>21161</v>
      </c>
      <c r="B1047" s="251" t="s">
        <v>1200</v>
      </c>
      <c r="C1047" s="251" t="s">
        <v>1022</v>
      </c>
      <c r="D1047" s="251">
        <v>-83.8085509</v>
      </c>
      <c r="E1047" s="251">
        <v>38.600929999999998</v>
      </c>
      <c r="F1047">
        <v>3.43</v>
      </c>
      <c r="G1047">
        <f t="shared" si="49"/>
        <v>3.43</v>
      </c>
      <c r="H1047">
        <v>12.42</v>
      </c>
      <c r="M1047" s="277">
        <f>(M4127*10000)*TEA!$I$15*10^-6</f>
        <v>42.823724761799994</v>
      </c>
      <c r="N1047" s="277">
        <f>(N4127*10000)*TEA!$J$15*10^-6</f>
        <v>42.823724761799994</v>
      </c>
      <c r="W1047">
        <f t="shared" si="48"/>
        <v>1</v>
      </c>
      <c r="X1047" s="251">
        <v>21161</v>
      </c>
      <c r="Y1047" s="251">
        <v>4501</v>
      </c>
      <c r="Z1047" s="251">
        <f t="shared" si="50"/>
        <v>4501</v>
      </c>
      <c r="AA1047" s="226">
        <v>2835</v>
      </c>
    </row>
    <row r="1048" spans="1:27" x14ac:dyDescent="0.25">
      <c r="A1048" s="251">
        <v>21163</v>
      </c>
      <c r="B1048" s="251" t="s">
        <v>1200</v>
      </c>
      <c r="C1048" s="251" t="s">
        <v>1165</v>
      </c>
      <c r="D1048" s="251">
        <v>-86.215489599999998</v>
      </c>
      <c r="E1048" s="251">
        <v>37.983899999999998</v>
      </c>
      <c r="F1048">
        <v>3.67</v>
      </c>
      <c r="G1048">
        <f t="shared" si="49"/>
        <v>3.67</v>
      </c>
      <c r="H1048">
        <v>11.72</v>
      </c>
      <c r="M1048" s="277">
        <f>(M4128*10000)*TEA!$I$15*10^-6</f>
        <v>45.625353568199998</v>
      </c>
      <c r="N1048" s="277">
        <f>(N4128*10000)*TEA!$J$15*10^-6</f>
        <v>45.625353568199998</v>
      </c>
      <c r="W1048">
        <f t="shared" si="48"/>
        <v>1</v>
      </c>
      <c r="X1048" s="251">
        <v>21163</v>
      </c>
      <c r="Y1048" s="251">
        <v>10590</v>
      </c>
      <c r="Z1048" s="251">
        <f t="shared" si="50"/>
        <v>10590</v>
      </c>
      <c r="AA1048" s="226">
        <v>6494</v>
      </c>
    </row>
    <row r="1049" spans="1:27" x14ac:dyDescent="0.25">
      <c r="A1049" s="251">
        <v>21165</v>
      </c>
      <c r="B1049" s="251" t="s">
        <v>1200</v>
      </c>
      <c r="C1049" s="251" t="s">
        <v>1239</v>
      </c>
      <c r="D1049" s="251">
        <v>-83.598099599999998</v>
      </c>
      <c r="E1049" s="251">
        <v>37.948030000000003</v>
      </c>
      <c r="F1049">
        <v>0</v>
      </c>
      <c r="G1049">
        <f t="shared" si="49"/>
        <v>0</v>
      </c>
      <c r="H1049">
        <v>6.32</v>
      </c>
      <c r="M1049" s="277">
        <f>(M4129*10000)*TEA!$I$15*10^-6</f>
        <v>43.464631711050004</v>
      </c>
      <c r="N1049" s="277">
        <f>(N4129*10000)*TEA!$J$15*10^-6</f>
        <v>43.464631711050004</v>
      </c>
      <c r="W1049">
        <f t="shared" si="48"/>
        <v>1</v>
      </c>
      <c r="X1049" s="251">
        <v>21165</v>
      </c>
      <c r="Y1049" s="251">
        <v>0</v>
      </c>
      <c r="Z1049" s="251">
        <f t="shared" si="50"/>
        <v>0</v>
      </c>
      <c r="AA1049" s="226">
        <v>29</v>
      </c>
    </row>
    <row r="1050" spans="1:27" x14ac:dyDescent="0.25">
      <c r="A1050" s="251">
        <v>21167</v>
      </c>
      <c r="B1050" s="251" t="s">
        <v>1200</v>
      </c>
      <c r="C1050" s="251" t="s">
        <v>1025</v>
      </c>
      <c r="D1050" s="251">
        <v>-84.875486300000006</v>
      </c>
      <c r="E1050" s="251">
        <v>37.810169999999999</v>
      </c>
      <c r="F1050">
        <v>3.61</v>
      </c>
      <c r="G1050">
        <f t="shared" si="49"/>
        <v>3.61</v>
      </c>
      <c r="H1050">
        <v>12.78</v>
      </c>
      <c r="M1050" s="277">
        <f>(M4130*10000)*TEA!$I$15*10^-6</f>
        <v>44.936968152600002</v>
      </c>
      <c r="N1050" s="277">
        <f>(N4130*10000)*TEA!$J$15*10^-6</f>
        <v>44.936968152600002</v>
      </c>
      <c r="W1050">
        <f t="shared" ref="W1050:W1113" si="51">IF(X1050=A1050,1,0)</f>
        <v>1</v>
      </c>
      <c r="X1050" s="251">
        <v>21167</v>
      </c>
      <c r="Y1050" s="251">
        <v>2588</v>
      </c>
      <c r="Z1050" s="251">
        <f t="shared" si="50"/>
        <v>2588</v>
      </c>
      <c r="AA1050" s="226">
        <v>1687</v>
      </c>
    </row>
    <row r="1051" spans="1:27" x14ac:dyDescent="0.25">
      <c r="A1051" s="251">
        <v>21169</v>
      </c>
      <c r="B1051" s="251" t="s">
        <v>1200</v>
      </c>
      <c r="C1051" s="251" t="s">
        <v>1240</v>
      </c>
      <c r="D1051" s="251">
        <v>-85.635914200000002</v>
      </c>
      <c r="E1051" s="251">
        <v>36.995100000000001</v>
      </c>
      <c r="F1051">
        <v>3.86</v>
      </c>
      <c r="G1051">
        <f t="shared" si="49"/>
        <v>3.86</v>
      </c>
      <c r="H1051">
        <v>12.87</v>
      </c>
      <c r="M1051" s="277">
        <f>(M4131*10000)*TEA!$I$15*10^-6</f>
        <v>46.858195705049994</v>
      </c>
      <c r="N1051" s="277">
        <f>(N4131*10000)*TEA!$J$15*10^-6</f>
        <v>46.858195705049994</v>
      </c>
      <c r="W1051">
        <f t="shared" si="51"/>
        <v>1</v>
      </c>
      <c r="X1051" s="251">
        <v>21169</v>
      </c>
      <c r="Y1051" s="251">
        <v>1954</v>
      </c>
      <c r="Z1051" s="251">
        <f t="shared" si="50"/>
        <v>1954</v>
      </c>
      <c r="AA1051" s="226">
        <v>1518</v>
      </c>
    </row>
    <row r="1052" spans="1:27" x14ac:dyDescent="0.25">
      <c r="A1052" s="251">
        <v>21171</v>
      </c>
      <c r="B1052" s="251" t="s">
        <v>1200</v>
      </c>
      <c r="C1052" s="251" t="s">
        <v>570</v>
      </c>
      <c r="D1052" s="251">
        <v>-85.7202269</v>
      </c>
      <c r="E1052" s="251">
        <v>36.714359999999999</v>
      </c>
      <c r="F1052">
        <v>3.8</v>
      </c>
      <c r="G1052">
        <f t="shared" si="49"/>
        <v>3.8</v>
      </c>
      <c r="H1052">
        <v>12.15</v>
      </c>
      <c r="M1052" s="277">
        <f>(M4132*10000)*TEA!$I$15*10^-6</f>
        <v>47.435063780250005</v>
      </c>
      <c r="N1052" s="277">
        <f>(N4132*10000)*TEA!$J$15*10^-6</f>
        <v>47.435063780250005</v>
      </c>
      <c r="W1052">
        <f t="shared" si="51"/>
        <v>1</v>
      </c>
      <c r="X1052" s="251">
        <v>21171</v>
      </c>
      <c r="Y1052" s="251">
        <v>2626</v>
      </c>
      <c r="Z1052" s="251">
        <f t="shared" si="50"/>
        <v>2626</v>
      </c>
      <c r="AA1052" s="226">
        <v>1649</v>
      </c>
    </row>
    <row r="1053" spans="1:27" x14ac:dyDescent="0.25">
      <c r="A1053" s="251">
        <v>21173</v>
      </c>
      <c r="B1053" s="251" t="s">
        <v>1200</v>
      </c>
      <c r="C1053" s="251" t="s">
        <v>571</v>
      </c>
      <c r="D1053" s="251">
        <v>-83.906968199999994</v>
      </c>
      <c r="E1053" s="251">
        <v>38.03369</v>
      </c>
      <c r="F1053">
        <v>2.37</v>
      </c>
      <c r="G1053">
        <f t="shared" si="49"/>
        <v>2.37</v>
      </c>
      <c r="H1053">
        <v>9.85</v>
      </c>
      <c r="M1053" s="277">
        <f>(M4133*10000)*TEA!$I$15*10^-6</f>
        <v>43.666286330699997</v>
      </c>
      <c r="N1053" s="277">
        <f>(N4133*10000)*TEA!$J$15*10^-6</f>
        <v>43.666286330699997</v>
      </c>
      <c r="W1053">
        <f t="shared" si="51"/>
        <v>1</v>
      </c>
      <c r="X1053" s="251">
        <v>21173</v>
      </c>
      <c r="Y1053" s="251">
        <v>679</v>
      </c>
      <c r="Z1053" s="251">
        <f t="shared" si="50"/>
        <v>679</v>
      </c>
      <c r="AA1053" s="226">
        <v>524</v>
      </c>
    </row>
    <row r="1054" spans="1:27" x14ac:dyDescent="0.25">
      <c r="A1054" s="251">
        <v>21175</v>
      </c>
      <c r="B1054" s="251" t="s">
        <v>1200</v>
      </c>
      <c r="C1054" s="251" t="s">
        <v>572</v>
      </c>
      <c r="D1054" s="251">
        <v>-83.251715700000005</v>
      </c>
      <c r="E1054" s="251">
        <v>37.916060000000002</v>
      </c>
      <c r="F1054">
        <v>0</v>
      </c>
      <c r="G1054">
        <f t="shared" si="49"/>
        <v>0</v>
      </c>
      <c r="H1054">
        <v>7.15</v>
      </c>
      <c r="M1054" s="277">
        <f>(M4134*10000)*TEA!$I$15*10^-6</f>
        <v>43.372776508199998</v>
      </c>
      <c r="N1054" s="277">
        <f>(N4134*10000)*TEA!$J$15*10^-6</f>
        <v>43.372776508199998</v>
      </c>
      <c r="W1054">
        <f t="shared" si="51"/>
        <v>1</v>
      </c>
      <c r="X1054" s="251">
        <v>21175</v>
      </c>
      <c r="Y1054" s="251">
        <v>0</v>
      </c>
      <c r="Z1054" s="251">
        <f t="shared" si="50"/>
        <v>0</v>
      </c>
      <c r="AA1054" s="226">
        <v>290</v>
      </c>
    </row>
    <row r="1055" spans="1:27" x14ac:dyDescent="0.25">
      <c r="A1055" s="251">
        <v>21177</v>
      </c>
      <c r="B1055" s="251" t="s">
        <v>1200</v>
      </c>
      <c r="C1055" s="251" t="s">
        <v>1241</v>
      </c>
      <c r="D1055" s="251">
        <v>-87.139989200000002</v>
      </c>
      <c r="E1055" s="251">
        <v>37.21293</v>
      </c>
      <c r="F1055">
        <v>3.26</v>
      </c>
      <c r="G1055">
        <f t="shared" si="49"/>
        <v>3.26</v>
      </c>
      <c r="H1055">
        <v>11.4</v>
      </c>
      <c r="M1055" s="277">
        <f>(M4135*10000)*TEA!$I$15*10^-6</f>
        <v>47.526602079150003</v>
      </c>
      <c r="N1055" s="277">
        <f>(N4135*10000)*TEA!$J$15*10^-6</f>
        <v>47.526602079150003</v>
      </c>
      <c r="W1055">
        <f t="shared" si="51"/>
        <v>1</v>
      </c>
      <c r="X1055" s="251">
        <v>21177</v>
      </c>
      <c r="Y1055" s="251">
        <v>11329</v>
      </c>
      <c r="Z1055" s="251">
        <f t="shared" si="50"/>
        <v>11329</v>
      </c>
      <c r="AA1055" s="226">
        <v>5380</v>
      </c>
    </row>
    <row r="1056" spans="1:27" x14ac:dyDescent="0.25">
      <c r="A1056" s="251">
        <v>21179</v>
      </c>
      <c r="B1056" s="251" t="s">
        <v>1200</v>
      </c>
      <c r="C1056" s="251" t="s">
        <v>1242</v>
      </c>
      <c r="D1056" s="251">
        <v>-85.485396600000001</v>
      </c>
      <c r="E1056" s="251">
        <v>37.80885</v>
      </c>
      <c r="F1056">
        <v>3.52</v>
      </c>
      <c r="G1056">
        <f t="shared" si="49"/>
        <v>3.52</v>
      </c>
      <c r="H1056">
        <v>12.26</v>
      </c>
      <c r="M1056" s="277">
        <f>(M4136*10000)*TEA!$I$15*10^-6</f>
        <v>45.624134603249992</v>
      </c>
      <c r="N1056" s="277">
        <f>(N4136*10000)*TEA!$J$15*10^-6</f>
        <v>45.624134603249992</v>
      </c>
      <c r="W1056">
        <f t="shared" si="51"/>
        <v>1</v>
      </c>
      <c r="X1056" s="251">
        <v>21179</v>
      </c>
      <c r="Y1056" s="251">
        <v>13418</v>
      </c>
      <c r="Z1056" s="251">
        <f t="shared" si="50"/>
        <v>13418</v>
      </c>
      <c r="AA1056" s="226">
        <v>8974</v>
      </c>
    </row>
    <row r="1057" spans="1:27" x14ac:dyDescent="0.25">
      <c r="A1057" s="251">
        <v>21181</v>
      </c>
      <c r="B1057" s="251" t="s">
        <v>1200</v>
      </c>
      <c r="C1057" s="251" t="s">
        <v>1243</v>
      </c>
      <c r="D1057" s="251">
        <v>-84.004995800000003</v>
      </c>
      <c r="E1057" s="251">
        <v>38.337870000000002</v>
      </c>
      <c r="F1057">
        <v>3.56</v>
      </c>
      <c r="G1057">
        <f t="shared" si="49"/>
        <v>3.56</v>
      </c>
      <c r="H1057">
        <v>10.58</v>
      </c>
      <c r="M1057" s="277">
        <f>(M4137*10000)*TEA!$I$15*10^-6</f>
        <v>43.444859131800001</v>
      </c>
      <c r="N1057" s="277">
        <f>(N4137*10000)*TEA!$J$15*10^-6</f>
        <v>43.444859131800001</v>
      </c>
      <c r="W1057">
        <f t="shared" si="51"/>
        <v>1</v>
      </c>
      <c r="X1057" s="251">
        <v>21181</v>
      </c>
      <c r="Y1057" s="251">
        <v>618</v>
      </c>
      <c r="Z1057" s="251">
        <f t="shared" si="50"/>
        <v>618</v>
      </c>
      <c r="AA1057" s="226">
        <v>580</v>
      </c>
    </row>
    <row r="1058" spans="1:27" x14ac:dyDescent="0.25">
      <c r="A1058" s="251">
        <v>21183</v>
      </c>
      <c r="B1058" s="251" t="s">
        <v>1200</v>
      </c>
      <c r="C1058" s="251" t="s">
        <v>1065</v>
      </c>
      <c r="D1058" s="251">
        <v>-86.849100800000002</v>
      </c>
      <c r="E1058" s="251">
        <v>37.477629999999998</v>
      </c>
      <c r="F1058">
        <v>3.33</v>
      </c>
      <c r="G1058">
        <f t="shared" si="49"/>
        <v>3.33</v>
      </c>
      <c r="H1058">
        <v>13.72</v>
      </c>
      <c r="M1058" s="277">
        <f>(M4138*10000)*TEA!$I$15*10^-6</f>
        <v>46.901906440650002</v>
      </c>
      <c r="N1058" s="277">
        <f>(N4138*10000)*TEA!$J$15*10^-6</f>
        <v>46.901906440650002</v>
      </c>
      <c r="W1058">
        <f t="shared" si="51"/>
        <v>1</v>
      </c>
      <c r="X1058" s="251">
        <v>21183</v>
      </c>
      <c r="Y1058" s="251">
        <v>14259</v>
      </c>
      <c r="Z1058" s="251">
        <f t="shared" si="50"/>
        <v>14259</v>
      </c>
      <c r="AA1058" s="226">
        <v>9393</v>
      </c>
    </row>
    <row r="1059" spans="1:27" x14ac:dyDescent="0.25">
      <c r="A1059" s="251">
        <v>21185</v>
      </c>
      <c r="B1059" s="251" t="s">
        <v>1200</v>
      </c>
      <c r="C1059" s="251" t="s">
        <v>1244</v>
      </c>
      <c r="D1059" s="251">
        <v>-85.455620199999998</v>
      </c>
      <c r="E1059" s="251">
        <v>38.39208</v>
      </c>
      <c r="F1059">
        <v>3.31</v>
      </c>
      <c r="G1059">
        <f t="shared" si="49"/>
        <v>3.31</v>
      </c>
      <c r="H1059">
        <v>11.03</v>
      </c>
      <c r="M1059" s="277">
        <f>(M4139*10000)*TEA!$I$15*10^-6</f>
        <v>44.52219574155</v>
      </c>
      <c r="N1059" s="277">
        <f>(N4139*10000)*TEA!$J$15*10^-6</f>
        <v>44.52219574155</v>
      </c>
      <c r="W1059">
        <f t="shared" si="51"/>
        <v>1</v>
      </c>
      <c r="X1059" s="251">
        <v>21185</v>
      </c>
      <c r="Y1059" s="251">
        <v>2633</v>
      </c>
      <c r="Z1059" s="251">
        <f t="shared" si="50"/>
        <v>2633</v>
      </c>
      <c r="AA1059" s="226">
        <v>913</v>
      </c>
    </row>
    <row r="1060" spans="1:27" x14ac:dyDescent="0.25">
      <c r="A1060" s="251">
        <v>21187</v>
      </c>
      <c r="B1060" s="251" t="s">
        <v>1200</v>
      </c>
      <c r="C1060" s="251" t="s">
        <v>1066</v>
      </c>
      <c r="D1060" s="251">
        <v>-84.820597699999993</v>
      </c>
      <c r="E1060" s="251">
        <v>38.507359999999998</v>
      </c>
      <c r="F1060">
        <v>3.19</v>
      </c>
      <c r="G1060">
        <f t="shared" si="49"/>
        <v>3.19</v>
      </c>
      <c r="H1060">
        <v>9.32</v>
      </c>
      <c r="M1060" s="277">
        <f>(M4140*10000)*TEA!$I$15*10^-6</f>
        <v>43.878803952600002</v>
      </c>
      <c r="N1060" s="277">
        <f>(N4140*10000)*TEA!$J$15*10^-6</f>
        <v>43.878803952600002</v>
      </c>
      <c r="W1060">
        <f t="shared" si="51"/>
        <v>1</v>
      </c>
      <c r="X1060" s="251">
        <v>21187</v>
      </c>
      <c r="Y1060" s="251">
        <v>633</v>
      </c>
      <c r="Z1060" s="251">
        <f t="shared" si="50"/>
        <v>633</v>
      </c>
      <c r="AA1060" s="226">
        <v>301</v>
      </c>
    </row>
    <row r="1061" spans="1:27" x14ac:dyDescent="0.25">
      <c r="A1061" s="251">
        <v>21189</v>
      </c>
      <c r="B1061" s="251" t="s">
        <v>1200</v>
      </c>
      <c r="C1061" s="251" t="s">
        <v>1245</v>
      </c>
      <c r="D1061" s="251">
        <v>-83.679125900000003</v>
      </c>
      <c r="E1061" s="251">
        <v>37.422460000000001</v>
      </c>
      <c r="F1061">
        <v>0</v>
      </c>
      <c r="G1061">
        <f t="shared" si="49"/>
        <v>0</v>
      </c>
      <c r="H1061">
        <v>6.5</v>
      </c>
      <c r="M1061" s="277">
        <f>(M4141*10000)*TEA!$I$15*10^-6</f>
        <v>43.623452854349999</v>
      </c>
      <c r="N1061" s="277">
        <f>(N4141*10000)*TEA!$J$15*10^-6</f>
        <v>43.623452854349999</v>
      </c>
      <c r="W1061">
        <f t="shared" si="51"/>
        <v>1</v>
      </c>
      <c r="X1061" s="251">
        <v>21189</v>
      </c>
      <c r="Y1061" s="251">
        <v>0</v>
      </c>
      <c r="Z1061" s="251">
        <f t="shared" si="50"/>
        <v>0</v>
      </c>
      <c r="AA1061" s="226">
        <v>40</v>
      </c>
    </row>
    <row r="1062" spans="1:27" x14ac:dyDescent="0.25">
      <c r="A1062" s="251">
        <v>21191</v>
      </c>
      <c r="B1062" s="251" t="s">
        <v>1200</v>
      </c>
      <c r="C1062" s="251" t="s">
        <v>1246</v>
      </c>
      <c r="D1062" s="251">
        <v>-84.351512</v>
      </c>
      <c r="E1062" s="251">
        <v>38.690440000000002</v>
      </c>
      <c r="F1062">
        <v>3.37</v>
      </c>
      <c r="G1062">
        <f t="shared" si="49"/>
        <v>3.37</v>
      </c>
      <c r="H1062">
        <v>10.48</v>
      </c>
      <c r="M1062" s="277">
        <f>(M4142*10000)*TEA!$I$15*10^-6</f>
        <v>43.130184152849999</v>
      </c>
      <c r="N1062" s="277">
        <f>(N4142*10000)*TEA!$J$15*10^-6</f>
        <v>43.130184152849999</v>
      </c>
      <c r="W1062">
        <f t="shared" si="51"/>
        <v>1</v>
      </c>
      <c r="X1062" s="251">
        <v>21191</v>
      </c>
      <c r="Y1062" s="251">
        <v>965</v>
      </c>
      <c r="Z1062" s="251">
        <f t="shared" si="50"/>
        <v>965</v>
      </c>
      <c r="AA1062" s="226">
        <v>105</v>
      </c>
    </row>
    <row r="1063" spans="1:27" x14ac:dyDescent="0.25">
      <c r="A1063" s="251">
        <v>21193</v>
      </c>
      <c r="B1063" s="251" t="s">
        <v>1200</v>
      </c>
      <c r="C1063" s="251" t="s">
        <v>573</v>
      </c>
      <c r="D1063" s="251">
        <v>-83.212901900000006</v>
      </c>
      <c r="E1063" s="251">
        <v>37.247439999999997</v>
      </c>
      <c r="F1063">
        <v>3.36</v>
      </c>
      <c r="G1063">
        <f t="shared" si="49"/>
        <v>3.36</v>
      </c>
      <c r="H1063">
        <v>0</v>
      </c>
      <c r="M1063" s="277">
        <f>(M4143*10000)*TEA!$I$15*10^-6</f>
        <v>43.437824238599994</v>
      </c>
      <c r="N1063" s="277">
        <f>(N4143*10000)*TEA!$J$15*10^-6</f>
        <v>43.437824238599994</v>
      </c>
      <c r="W1063">
        <f t="shared" si="51"/>
        <v>1</v>
      </c>
      <c r="X1063" s="251">
        <v>21193</v>
      </c>
      <c r="Y1063" s="251">
        <v>2</v>
      </c>
      <c r="Z1063" s="251">
        <f t="shared" si="50"/>
        <v>2</v>
      </c>
      <c r="AA1063" s="226">
        <v>0</v>
      </c>
    </row>
    <row r="1064" spans="1:27" x14ac:dyDescent="0.25">
      <c r="A1064" s="251">
        <v>21195</v>
      </c>
      <c r="B1064" s="251" t="s">
        <v>1200</v>
      </c>
      <c r="C1064" s="251" t="s">
        <v>575</v>
      </c>
      <c r="D1064" s="251">
        <v>-82.391064999999998</v>
      </c>
      <c r="E1064" s="251">
        <v>37.46857</v>
      </c>
      <c r="F1064">
        <v>0</v>
      </c>
      <c r="G1064">
        <f t="shared" si="49"/>
        <v>0</v>
      </c>
      <c r="H1064">
        <v>10.96</v>
      </c>
      <c r="M1064" s="277">
        <f>(M4144*10000)*TEA!$I$15*10^-6</f>
        <v>43.836686507699994</v>
      </c>
      <c r="N1064" s="277">
        <f>(N4144*10000)*TEA!$J$15*10^-6</f>
        <v>43.836686507699994</v>
      </c>
      <c r="W1064">
        <f t="shared" si="51"/>
        <v>1</v>
      </c>
      <c r="X1064" s="251">
        <v>21195</v>
      </c>
      <c r="Y1064" s="251">
        <v>0</v>
      </c>
      <c r="Z1064" s="251">
        <f t="shared" si="50"/>
        <v>0</v>
      </c>
      <c r="AA1064" s="226">
        <v>78</v>
      </c>
    </row>
    <row r="1065" spans="1:27" x14ac:dyDescent="0.25">
      <c r="A1065" s="251">
        <v>21197</v>
      </c>
      <c r="B1065" s="251" t="s">
        <v>1200</v>
      </c>
      <c r="C1065" s="251" t="s">
        <v>1247</v>
      </c>
      <c r="D1065" s="251">
        <v>-83.821897699999994</v>
      </c>
      <c r="E1065" s="251">
        <v>37.831659999999999</v>
      </c>
      <c r="F1065">
        <v>2.41</v>
      </c>
      <c r="G1065">
        <f t="shared" si="49"/>
        <v>2.41</v>
      </c>
      <c r="H1065">
        <v>9.92</v>
      </c>
      <c r="M1065" s="277">
        <f>(M4145*10000)*TEA!$I$15*10^-6</f>
        <v>43.7039761869</v>
      </c>
      <c r="N1065" s="277">
        <f>(N4145*10000)*TEA!$J$15*10^-6</f>
        <v>43.7039761869</v>
      </c>
      <c r="W1065">
        <f t="shared" si="51"/>
        <v>1</v>
      </c>
      <c r="X1065" s="251">
        <v>21197</v>
      </c>
      <c r="Y1065" s="251">
        <v>1200</v>
      </c>
      <c r="Z1065" s="251">
        <f t="shared" si="50"/>
        <v>1200</v>
      </c>
      <c r="AA1065" s="226">
        <v>544</v>
      </c>
    </row>
    <row r="1066" spans="1:27" x14ac:dyDescent="0.25">
      <c r="A1066" s="251">
        <v>21199</v>
      </c>
      <c r="B1066" s="251" t="s">
        <v>1200</v>
      </c>
      <c r="C1066" s="251" t="s">
        <v>648</v>
      </c>
      <c r="D1066" s="251">
        <v>-84.559745199999995</v>
      </c>
      <c r="E1066" s="251">
        <v>37.11016</v>
      </c>
      <c r="F1066">
        <v>3.67</v>
      </c>
      <c r="G1066">
        <f t="shared" si="49"/>
        <v>3.67</v>
      </c>
      <c r="H1066">
        <v>11.48</v>
      </c>
      <c r="M1066" s="277">
        <f>(M4146*10000)*TEA!$I$15*10^-6</f>
        <v>44.820288566099997</v>
      </c>
      <c r="N1066" s="277">
        <f>(N4146*10000)*TEA!$J$15*10^-6</f>
        <v>44.820288566099997</v>
      </c>
      <c r="W1066">
        <f t="shared" si="51"/>
        <v>1</v>
      </c>
      <c r="X1066" s="251">
        <v>21199</v>
      </c>
      <c r="Y1066" s="251">
        <v>7863</v>
      </c>
      <c r="Z1066" s="251">
        <f t="shared" si="50"/>
        <v>7863</v>
      </c>
      <c r="AA1066" s="226">
        <v>3723</v>
      </c>
    </row>
    <row r="1067" spans="1:27" x14ac:dyDescent="0.25">
      <c r="A1067" s="251">
        <v>21201</v>
      </c>
      <c r="B1067" s="251" t="s">
        <v>1200</v>
      </c>
      <c r="C1067" s="251" t="s">
        <v>1248</v>
      </c>
      <c r="D1067" s="251">
        <v>-84.0361324</v>
      </c>
      <c r="E1067" s="251">
        <v>38.515909999999998</v>
      </c>
      <c r="F1067">
        <v>0</v>
      </c>
      <c r="G1067">
        <f t="shared" si="49"/>
        <v>0</v>
      </c>
      <c r="H1067">
        <v>10.55</v>
      </c>
      <c r="M1067" s="277">
        <f>(M4147*10000)*TEA!$I$15*10^-6</f>
        <v>43.171684904699994</v>
      </c>
      <c r="N1067" s="277">
        <f>(N4147*10000)*TEA!$J$15*10^-6</f>
        <v>43.171684904699994</v>
      </c>
      <c r="W1067">
        <f t="shared" si="51"/>
        <v>1</v>
      </c>
      <c r="X1067" s="251">
        <v>21201</v>
      </c>
      <c r="Y1067" s="251">
        <v>0</v>
      </c>
      <c r="Z1067" s="251">
        <f t="shared" si="50"/>
        <v>0</v>
      </c>
      <c r="AA1067" s="226">
        <v>28</v>
      </c>
    </row>
    <row r="1068" spans="1:27" x14ac:dyDescent="0.25">
      <c r="A1068" s="251">
        <v>21203</v>
      </c>
      <c r="B1068" s="251" t="s">
        <v>1200</v>
      </c>
      <c r="C1068" s="251" t="s">
        <v>1249</v>
      </c>
      <c r="D1068" s="251">
        <v>-84.313565400000002</v>
      </c>
      <c r="E1068" s="251">
        <v>37.366680000000002</v>
      </c>
      <c r="F1068">
        <v>3.04</v>
      </c>
      <c r="G1068">
        <f t="shared" si="49"/>
        <v>3.04</v>
      </c>
      <c r="H1068">
        <v>11.1</v>
      </c>
      <c r="M1068" s="277">
        <f>(M4148*10000)*TEA!$I$15*10^-6</f>
        <v>44.356389275700003</v>
      </c>
      <c r="N1068" s="277">
        <f>(N4148*10000)*TEA!$J$15*10^-6</f>
        <v>44.356389275700003</v>
      </c>
      <c r="W1068">
        <f t="shared" si="51"/>
        <v>1</v>
      </c>
      <c r="X1068" s="251">
        <v>21203</v>
      </c>
      <c r="Y1068" s="251">
        <v>583</v>
      </c>
      <c r="Z1068" s="251">
        <f t="shared" si="50"/>
        <v>583</v>
      </c>
      <c r="AA1068" s="226">
        <v>388</v>
      </c>
    </row>
    <row r="1069" spans="1:27" x14ac:dyDescent="0.25">
      <c r="A1069" s="251">
        <v>21205</v>
      </c>
      <c r="B1069" s="251" t="s">
        <v>1200</v>
      </c>
      <c r="C1069" s="251" t="s">
        <v>1250</v>
      </c>
      <c r="D1069" s="251">
        <v>-83.403004199999998</v>
      </c>
      <c r="E1069" s="251">
        <v>38.200789999999998</v>
      </c>
      <c r="F1069">
        <v>2.98</v>
      </c>
      <c r="G1069">
        <f t="shared" si="49"/>
        <v>2.98</v>
      </c>
      <c r="H1069">
        <v>9.5399999999999991</v>
      </c>
      <c r="M1069" s="277">
        <f>(M4149*10000)*TEA!$I$15*10^-6</f>
        <v>43.1560874619</v>
      </c>
      <c r="N1069" s="277">
        <f>(N4149*10000)*TEA!$J$15*10^-6</f>
        <v>43.1560874619</v>
      </c>
      <c r="W1069">
        <f t="shared" si="51"/>
        <v>1</v>
      </c>
      <c r="X1069" s="251">
        <v>21205</v>
      </c>
      <c r="Y1069" s="251">
        <v>387</v>
      </c>
      <c r="Z1069" s="251">
        <f t="shared" si="50"/>
        <v>387</v>
      </c>
      <c r="AA1069" s="226">
        <v>118</v>
      </c>
    </row>
    <row r="1070" spans="1:27" x14ac:dyDescent="0.25">
      <c r="A1070" s="251">
        <v>21207</v>
      </c>
      <c r="B1070" s="251" t="s">
        <v>1200</v>
      </c>
      <c r="C1070" s="251" t="s">
        <v>577</v>
      </c>
      <c r="D1070" s="251">
        <v>-85.065827999999996</v>
      </c>
      <c r="E1070" s="251">
        <v>36.979430000000001</v>
      </c>
      <c r="F1070">
        <v>3.6</v>
      </c>
      <c r="G1070">
        <f t="shared" si="49"/>
        <v>3.6</v>
      </c>
      <c r="H1070">
        <v>11.25</v>
      </c>
      <c r="M1070" s="277">
        <f>(M4150*10000)*TEA!$I$15*10^-6</f>
        <v>45.916854317550005</v>
      </c>
      <c r="N1070" s="277">
        <f>(N4150*10000)*TEA!$J$15*10^-6</f>
        <v>45.916854317550005</v>
      </c>
      <c r="W1070">
        <f t="shared" si="51"/>
        <v>1</v>
      </c>
      <c r="X1070" s="251">
        <v>21207</v>
      </c>
      <c r="Y1070" s="251">
        <v>4129</v>
      </c>
      <c r="Z1070" s="251">
        <f t="shared" si="50"/>
        <v>4129</v>
      </c>
      <c r="AA1070" s="226">
        <v>806</v>
      </c>
    </row>
    <row r="1071" spans="1:27" x14ac:dyDescent="0.25">
      <c r="A1071" s="251">
        <v>21209</v>
      </c>
      <c r="B1071" s="251" t="s">
        <v>1200</v>
      </c>
      <c r="C1071" s="251" t="s">
        <v>651</v>
      </c>
      <c r="D1071" s="251">
        <v>-84.579167900000002</v>
      </c>
      <c r="E1071" s="251">
        <v>38.285510000000002</v>
      </c>
      <c r="F1071">
        <v>3.49</v>
      </c>
      <c r="G1071">
        <f t="shared" si="49"/>
        <v>3.49</v>
      </c>
      <c r="H1071">
        <v>12.14</v>
      </c>
      <c r="M1071" s="277">
        <f>(M4151*10000)*TEA!$I$15*10^-6</f>
        <v>44.132030345699995</v>
      </c>
      <c r="N1071" s="277">
        <f>(N4151*10000)*TEA!$J$15*10^-6</f>
        <v>44.132030345699995</v>
      </c>
      <c r="W1071">
        <f t="shared" si="51"/>
        <v>1</v>
      </c>
      <c r="X1071" s="251">
        <v>21209</v>
      </c>
      <c r="Y1071" s="251">
        <v>1585</v>
      </c>
      <c r="Z1071" s="251">
        <f t="shared" si="50"/>
        <v>1585</v>
      </c>
      <c r="AA1071" s="226">
        <v>1610</v>
      </c>
    </row>
    <row r="1072" spans="1:27" x14ac:dyDescent="0.25">
      <c r="A1072" s="251">
        <v>21211</v>
      </c>
      <c r="B1072" s="251" t="s">
        <v>1200</v>
      </c>
      <c r="C1072" s="251" t="s">
        <v>579</v>
      </c>
      <c r="D1072" s="251">
        <v>-85.197497600000005</v>
      </c>
      <c r="E1072" s="251">
        <v>38.206719999999997</v>
      </c>
      <c r="F1072">
        <v>3.63</v>
      </c>
      <c r="G1072">
        <f t="shared" si="49"/>
        <v>3.63</v>
      </c>
      <c r="H1072">
        <v>12.44</v>
      </c>
      <c r="M1072" s="277">
        <f>(M4152*10000)*TEA!$I$15*10^-6</f>
        <v>44.742288573449997</v>
      </c>
      <c r="N1072" s="277">
        <f>(N4152*10000)*TEA!$J$15*10^-6</f>
        <v>44.742288573449997</v>
      </c>
      <c r="W1072">
        <f t="shared" si="51"/>
        <v>1</v>
      </c>
      <c r="X1072" s="251">
        <v>21211</v>
      </c>
      <c r="Y1072" s="251">
        <v>14155</v>
      </c>
      <c r="Z1072" s="251">
        <f t="shared" si="50"/>
        <v>14155</v>
      </c>
      <c r="AA1072" s="226">
        <v>7450</v>
      </c>
    </row>
    <row r="1073" spans="1:27" x14ac:dyDescent="0.25">
      <c r="A1073" s="251">
        <v>21213</v>
      </c>
      <c r="B1073" s="251" t="s">
        <v>1200</v>
      </c>
      <c r="C1073" s="251" t="s">
        <v>1251</v>
      </c>
      <c r="D1073" s="251">
        <v>-86.579656799999995</v>
      </c>
      <c r="E1073" s="251">
        <v>36.741439999999997</v>
      </c>
      <c r="F1073">
        <v>3.42</v>
      </c>
      <c r="G1073">
        <f t="shared" si="49"/>
        <v>3.42</v>
      </c>
      <c r="H1073">
        <v>12.54</v>
      </c>
      <c r="M1073" s="277">
        <f>(M4153*10000)*TEA!$I$15*10^-6</f>
        <v>48.280773233249995</v>
      </c>
      <c r="N1073" s="277">
        <f>(N4153*10000)*TEA!$J$15*10^-6</f>
        <v>48.280773233249995</v>
      </c>
      <c r="W1073">
        <f t="shared" si="51"/>
        <v>1</v>
      </c>
      <c r="X1073" s="251">
        <v>21213</v>
      </c>
      <c r="Y1073" s="251">
        <v>14478</v>
      </c>
      <c r="Z1073" s="251">
        <f t="shared" si="50"/>
        <v>14478</v>
      </c>
      <c r="AA1073" s="226">
        <v>13047</v>
      </c>
    </row>
    <row r="1074" spans="1:27" x14ac:dyDescent="0.25">
      <c r="A1074" s="251">
        <v>21215</v>
      </c>
      <c r="B1074" s="251" t="s">
        <v>1200</v>
      </c>
      <c r="C1074" s="251" t="s">
        <v>1073</v>
      </c>
      <c r="D1074" s="251">
        <v>-85.323329999999999</v>
      </c>
      <c r="E1074" s="251">
        <v>38.027070000000002</v>
      </c>
      <c r="F1074">
        <v>3.44</v>
      </c>
      <c r="G1074">
        <f t="shared" si="49"/>
        <v>3.44</v>
      </c>
      <c r="H1074">
        <v>12.64</v>
      </c>
      <c r="M1074" s="277">
        <f>(M4154*10000)*TEA!$I$15*10^-6</f>
        <v>45.186286216949995</v>
      </c>
      <c r="N1074" s="277">
        <f>(N4154*10000)*TEA!$J$15*10^-6</f>
        <v>45.186286216949995</v>
      </c>
      <c r="W1074">
        <f t="shared" si="51"/>
        <v>1</v>
      </c>
      <c r="X1074" s="251">
        <v>21215</v>
      </c>
      <c r="Y1074" s="251">
        <v>4077</v>
      </c>
      <c r="Z1074" s="251">
        <f t="shared" si="50"/>
        <v>4077</v>
      </c>
      <c r="AA1074" s="226">
        <v>1500</v>
      </c>
    </row>
    <row r="1075" spans="1:27" x14ac:dyDescent="0.25">
      <c r="A1075" s="251">
        <v>21217</v>
      </c>
      <c r="B1075" s="251" t="s">
        <v>1200</v>
      </c>
      <c r="C1075" s="251" t="s">
        <v>836</v>
      </c>
      <c r="D1075" s="251">
        <v>-85.336668799999998</v>
      </c>
      <c r="E1075" s="251">
        <v>37.360169999999997</v>
      </c>
      <c r="F1075">
        <v>3.65</v>
      </c>
      <c r="G1075">
        <f t="shared" si="49"/>
        <v>3.65</v>
      </c>
      <c r="H1075">
        <v>12.2</v>
      </c>
      <c r="M1075" s="277">
        <f>(M4155*10000)*TEA!$I$15*10^-6</f>
        <v>45.951172055549989</v>
      </c>
      <c r="N1075" s="277">
        <f>(N4155*10000)*TEA!$J$15*10^-6</f>
        <v>45.951172055549989</v>
      </c>
      <c r="W1075">
        <f t="shared" si="51"/>
        <v>1</v>
      </c>
      <c r="X1075" s="251">
        <v>21217</v>
      </c>
      <c r="Y1075" s="251">
        <v>6556</v>
      </c>
      <c r="Z1075" s="251">
        <f t="shared" si="50"/>
        <v>6556</v>
      </c>
      <c r="AA1075" s="226">
        <v>5050</v>
      </c>
    </row>
    <row r="1076" spans="1:27" x14ac:dyDescent="0.25">
      <c r="A1076" s="251">
        <v>21219</v>
      </c>
      <c r="B1076" s="251" t="s">
        <v>1200</v>
      </c>
      <c r="C1076" s="251" t="s">
        <v>1252</v>
      </c>
      <c r="D1076" s="251">
        <v>-87.175356100000002</v>
      </c>
      <c r="E1076" s="251">
        <v>36.834099999999999</v>
      </c>
      <c r="F1076">
        <v>3.45</v>
      </c>
      <c r="G1076">
        <f t="shared" si="49"/>
        <v>3.45</v>
      </c>
      <c r="H1076">
        <v>12.81</v>
      </c>
      <c r="M1076" s="277">
        <f>(M4156*10000)*TEA!$I$15*10^-6</f>
        <v>48.262742656649998</v>
      </c>
      <c r="N1076" s="277">
        <f>(N4156*10000)*TEA!$J$15*10^-6</f>
        <v>48.262742656649998</v>
      </c>
      <c r="W1076">
        <f t="shared" si="51"/>
        <v>1</v>
      </c>
      <c r="X1076" s="251">
        <v>21219</v>
      </c>
      <c r="Y1076" s="251">
        <v>20842</v>
      </c>
      <c r="Z1076" s="251">
        <f t="shared" si="50"/>
        <v>20842</v>
      </c>
      <c r="AA1076" s="226">
        <v>17105</v>
      </c>
    </row>
    <row r="1077" spans="1:27" x14ac:dyDescent="0.25">
      <c r="A1077" s="251">
        <v>21221</v>
      </c>
      <c r="B1077" s="251" t="s">
        <v>1200</v>
      </c>
      <c r="C1077" s="251" t="s">
        <v>1253</v>
      </c>
      <c r="D1077" s="251">
        <v>-87.870123300000003</v>
      </c>
      <c r="E1077" s="251">
        <v>36.803800000000003</v>
      </c>
      <c r="F1077">
        <v>3.4</v>
      </c>
      <c r="G1077">
        <f t="shared" si="49"/>
        <v>3.4</v>
      </c>
      <c r="H1077">
        <v>11.98</v>
      </c>
      <c r="M1077" s="277">
        <f>(M4157*10000)*TEA!$I$15*10^-6</f>
        <v>48.443343185699995</v>
      </c>
      <c r="N1077" s="277">
        <f>(N4157*10000)*TEA!$J$15*10^-6</f>
        <v>48.443343185699995</v>
      </c>
      <c r="W1077">
        <f t="shared" si="51"/>
        <v>1</v>
      </c>
      <c r="X1077" s="251">
        <v>21221</v>
      </c>
      <c r="Y1077" s="251">
        <v>10119</v>
      </c>
      <c r="Z1077" s="251">
        <f t="shared" si="50"/>
        <v>10119</v>
      </c>
      <c r="AA1077" s="226">
        <v>9153</v>
      </c>
    </row>
    <row r="1078" spans="1:27" x14ac:dyDescent="0.25">
      <c r="A1078" s="251">
        <v>21223</v>
      </c>
      <c r="B1078" s="251" t="s">
        <v>1200</v>
      </c>
      <c r="C1078" s="251" t="s">
        <v>1254</v>
      </c>
      <c r="D1078" s="251">
        <v>-85.345044099999996</v>
      </c>
      <c r="E1078" s="251">
        <v>38.603189999999998</v>
      </c>
      <c r="F1078">
        <v>3.15</v>
      </c>
      <c r="G1078">
        <f t="shared" si="49"/>
        <v>3.15</v>
      </c>
      <c r="H1078">
        <v>10.220000000000001</v>
      </c>
      <c r="M1078" s="277">
        <f>(M4158*10000)*TEA!$I$15*10^-6</f>
        <v>43.956330576749998</v>
      </c>
      <c r="N1078" s="277">
        <f>(N4158*10000)*TEA!$J$15*10^-6</f>
        <v>43.956330576749998</v>
      </c>
      <c r="W1078">
        <f t="shared" si="51"/>
        <v>1</v>
      </c>
      <c r="X1078" s="251">
        <v>21223</v>
      </c>
      <c r="Y1078" s="251">
        <v>4295</v>
      </c>
      <c r="Z1078" s="251">
        <f t="shared" si="50"/>
        <v>4295</v>
      </c>
      <c r="AA1078" s="226">
        <v>948</v>
      </c>
    </row>
    <row r="1079" spans="1:27" x14ac:dyDescent="0.25">
      <c r="A1079" s="251">
        <v>21225</v>
      </c>
      <c r="B1079" s="251" t="s">
        <v>1200</v>
      </c>
      <c r="C1079" s="251" t="s">
        <v>657</v>
      </c>
      <c r="D1079" s="251">
        <v>-87.9446145</v>
      </c>
      <c r="E1079" s="251">
        <v>37.654780000000002</v>
      </c>
      <c r="F1079">
        <v>3.98</v>
      </c>
      <c r="G1079">
        <f t="shared" si="49"/>
        <v>3.98</v>
      </c>
      <c r="H1079">
        <v>12.02</v>
      </c>
      <c r="M1079" s="277">
        <f>(M4159*10000)*TEA!$I$15*10^-6</f>
        <v>46.775935757250004</v>
      </c>
      <c r="N1079" s="277">
        <f>(N4159*10000)*TEA!$J$15*10^-6</f>
        <v>46.775935757250004</v>
      </c>
      <c r="W1079">
        <f t="shared" si="51"/>
        <v>1</v>
      </c>
      <c r="X1079" s="251">
        <v>21225</v>
      </c>
      <c r="Y1079" s="251">
        <v>29575</v>
      </c>
      <c r="Z1079" s="251">
        <f t="shared" si="50"/>
        <v>29575</v>
      </c>
      <c r="AA1079" s="226">
        <v>34544</v>
      </c>
    </row>
    <row r="1080" spans="1:27" x14ac:dyDescent="0.25">
      <c r="A1080" s="251">
        <v>21227</v>
      </c>
      <c r="B1080" s="251" t="s">
        <v>1200</v>
      </c>
      <c r="C1080" s="251" t="s">
        <v>941</v>
      </c>
      <c r="D1080" s="251">
        <v>-86.420196899999993</v>
      </c>
      <c r="E1080" s="251">
        <v>36.997720000000001</v>
      </c>
      <c r="F1080">
        <v>3.44</v>
      </c>
      <c r="G1080">
        <f t="shared" si="49"/>
        <v>3.44</v>
      </c>
      <c r="H1080">
        <v>12.86</v>
      </c>
      <c r="M1080" s="277">
        <f>(M4160*10000)*TEA!$I$15*10^-6</f>
        <v>47.681995719149995</v>
      </c>
      <c r="N1080" s="277">
        <f>(N4160*10000)*TEA!$J$15*10^-6</f>
        <v>47.681995719149995</v>
      </c>
      <c r="W1080">
        <f t="shared" si="51"/>
        <v>1</v>
      </c>
      <c r="X1080" s="251">
        <v>21227</v>
      </c>
      <c r="Y1080" s="251">
        <v>18143</v>
      </c>
      <c r="Z1080" s="251">
        <f t="shared" si="50"/>
        <v>18143</v>
      </c>
      <c r="AA1080" s="226">
        <v>14166</v>
      </c>
    </row>
    <row r="1081" spans="1:27" x14ac:dyDescent="0.25">
      <c r="A1081" s="251">
        <v>21229</v>
      </c>
      <c r="B1081" s="251" t="s">
        <v>1200</v>
      </c>
      <c r="C1081" s="251" t="s">
        <v>585</v>
      </c>
      <c r="D1081" s="251">
        <v>-85.178383999999994</v>
      </c>
      <c r="E1081" s="251">
        <v>37.760129999999997</v>
      </c>
      <c r="F1081">
        <v>3.55</v>
      </c>
      <c r="G1081">
        <f t="shared" si="49"/>
        <v>3.55</v>
      </c>
      <c r="H1081">
        <v>11.23</v>
      </c>
      <c r="M1081" s="277">
        <f>(M4161*10000)*TEA!$I$15*10^-6</f>
        <v>45.346785929549995</v>
      </c>
      <c r="N1081" s="277">
        <f>(N4161*10000)*TEA!$J$15*10^-6</f>
        <v>45.346785929549995</v>
      </c>
      <c r="W1081">
        <f t="shared" si="51"/>
        <v>1</v>
      </c>
      <c r="X1081" s="251">
        <v>21229</v>
      </c>
      <c r="Y1081" s="251">
        <v>1848</v>
      </c>
      <c r="Z1081" s="251">
        <f t="shared" si="50"/>
        <v>1848</v>
      </c>
      <c r="AA1081" s="226">
        <v>1494</v>
      </c>
    </row>
    <row r="1082" spans="1:27" x14ac:dyDescent="0.25">
      <c r="A1082" s="251">
        <v>21231</v>
      </c>
      <c r="B1082" s="251" t="s">
        <v>1200</v>
      </c>
      <c r="C1082" s="251" t="s">
        <v>942</v>
      </c>
      <c r="D1082" s="251">
        <v>-84.824350199999998</v>
      </c>
      <c r="E1082" s="251">
        <v>36.806109999999997</v>
      </c>
      <c r="F1082">
        <v>3.65</v>
      </c>
      <c r="G1082">
        <f t="shared" si="49"/>
        <v>3.65</v>
      </c>
      <c r="H1082">
        <v>13.92</v>
      </c>
      <c r="M1082" s="277">
        <f>(M4162*10000)*TEA!$I$15*10^-6</f>
        <v>45.543458551049994</v>
      </c>
      <c r="N1082" s="277">
        <f>(N4162*10000)*TEA!$J$15*10^-6</f>
        <v>45.543458551049994</v>
      </c>
      <c r="W1082">
        <f t="shared" si="51"/>
        <v>1</v>
      </c>
      <c r="X1082" s="251">
        <v>21231</v>
      </c>
      <c r="Y1082" s="251">
        <v>3475</v>
      </c>
      <c r="Z1082" s="251">
        <f t="shared" si="50"/>
        <v>3475</v>
      </c>
      <c r="AA1082" s="226">
        <v>1698</v>
      </c>
    </row>
    <row r="1083" spans="1:27" x14ac:dyDescent="0.25">
      <c r="A1083" s="251">
        <v>21233</v>
      </c>
      <c r="B1083" s="251" t="s">
        <v>1200</v>
      </c>
      <c r="C1083" s="251" t="s">
        <v>943</v>
      </c>
      <c r="D1083" s="251">
        <v>-87.679591099999996</v>
      </c>
      <c r="E1083" s="251">
        <v>37.516820000000003</v>
      </c>
      <c r="F1083">
        <v>3.44</v>
      </c>
      <c r="G1083">
        <f t="shared" si="49"/>
        <v>3.44</v>
      </c>
      <c r="H1083">
        <v>11.39</v>
      </c>
      <c r="M1083" s="277">
        <f>(M4163*10000)*TEA!$I$15*10^-6</f>
        <v>47.015853859800004</v>
      </c>
      <c r="N1083" s="277">
        <f>(N4163*10000)*TEA!$J$15*10^-6</f>
        <v>47.015853859800004</v>
      </c>
      <c r="W1083">
        <f t="shared" si="51"/>
        <v>1</v>
      </c>
      <c r="X1083" s="251">
        <v>21233</v>
      </c>
      <c r="Y1083" s="251">
        <v>21292</v>
      </c>
      <c r="Z1083" s="251">
        <f t="shared" si="50"/>
        <v>21292</v>
      </c>
      <c r="AA1083" s="226">
        <v>17284</v>
      </c>
    </row>
    <row r="1084" spans="1:27" x14ac:dyDescent="0.25">
      <c r="A1084" s="251">
        <v>21235</v>
      </c>
      <c r="B1084" s="251" t="s">
        <v>1200</v>
      </c>
      <c r="C1084" s="251" t="s">
        <v>1085</v>
      </c>
      <c r="D1084" s="251">
        <v>-84.145949999999999</v>
      </c>
      <c r="E1084" s="251">
        <v>36.758859999999999</v>
      </c>
      <c r="F1084">
        <v>4.03</v>
      </c>
      <c r="G1084">
        <f t="shared" si="49"/>
        <v>4.03</v>
      </c>
      <c r="H1084">
        <v>10.119999999999999</v>
      </c>
      <c r="M1084" s="277">
        <f>(M4164*10000)*TEA!$I$15*10^-6</f>
        <v>43.971563450249988</v>
      </c>
      <c r="N1084" s="277">
        <f>(N4164*10000)*TEA!$J$15*10^-6</f>
        <v>43.971563450249988</v>
      </c>
      <c r="W1084">
        <f t="shared" si="51"/>
        <v>1</v>
      </c>
      <c r="X1084" s="251">
        <v>21235</v>
      </c>
      <c r="Y1084" s="251">
        <v>12</v>
      </c>
      <c r="Z1084" s="251">
        <f t="shared" si="50"/>
        <v>12</v>
      </c>
      <c r="AA1084" s="226">
        <v>370</v>
      </c>
    </row>
    <row r="1085" spans="1:27" x14ac:dyDescent="0.25">
      <c r="A1085" s="251">
        <v>21237</v>
      </c>
      <c r="B1085" s="251" t="s">
        <v>1200</v>
      </c>
      <c r="C1085" s="251" t="s">
        <v>1255</v>
      </c>
      <c r="D1085" s="251">
        <v>-83.487186500000007</v>
      </c>
      <c r="E1085" s="251">
        <v>37.740110000000001</v>
      </c>
      <c r="F1085">
        <v>0</v>
      </c>
      <c r="G1085">
        <f t="shared" si="49"/>
        <v>0</v>
      </c>
      <c r="H1085">
        <v>5.26</v>
      </c>
      <c r="M1085" s="277">
        <f>(M4165*10000)*TEA!$I$15*10^-6</f>
        <v>43.510592080349994</v>
      </c>
      <c r="N1085" s="277">
        <f>(N4165*10000)*TEA!$J$15*10^-6</f>
        <v>43.510592080349994</v>
      </c>
      <c r="W1085">
        <f t="shared" si="51"/>
        <v>1</v>
      </c>
      <c r="X1085" s="251">
        <v>21237</v>
      </c>
      <c r="Y1085" s="251">
        <v>0</v>
      </c>
      <c r="Z1085" s="251">
        <f t="shared" si="50"/>
        <v>0</v>
      </c>
      <c r="AA1085" s="226">
        <v>44</v>
      </c>
    </row>
    <row r="1086" spans="1:27" x14ac:dyDescent="0.25">
      <c r="A1086" s="251">
        <v>21239</v>
      </c>
      <c r="B1086" s="251" t="s">
        <v>1200</v>
      </c>
      <c r="C1086" s="251" t="s">
        <v>1043</v>
      </c>
      <c r="D1086" s="251">
        <v>-84.743454999999997</v>
      </c>
      <c r="E1086" s="251">
        <v>38.035319999999999</v>
      </c>
      <c r="F1086">
        <v>3.76</v>
      </c>
      <c r="G1086">
        <f t="shared" si="49"/>
        <v>3.76</v>
      </c>
      <c r="H1086">
        <v>13.55</v>
      </c>
      <c r="M1086" s="277">
        <f>(M4166*10000)*TEA!$I$15*10^-6</f>
        <v>44.569261677600004</v>
      </c>
      <c r="N1086" s="277">
        <f>(N4166*10000)*TEA!$J$15*10^-6</f>
        <v>44.569261677600004</v>
      </c>
      <c r="W1086">
        <f t="shared" si="51"/>
        <v>1</v>
      </c>
      <c r="X1086" s="251">
        <v>21239</v>
      </c>
      <c r="Y1086" s="251">
        <v>2304</v>
      </c>
      <c r="Z1086" s="251">
        <f t="shared" si="50"/>
        <v>2304</v>
      </c>
      <c r="AA1086" s="226">
        <v>781</v>
      </c>
    </row>
    <row r="1087" spans="1:27" x14ac:dyDescent="0.25">
      <c r="A1087" s="251">
        <v>22001</v>
      </c>
      <c r="B1087" s="251" t="s">
        <v>1256</v>
      </c>
      <c r="C1087" s="251" t="s">
        <v>1257</v>
      </c>
      <c r="D1087" s="251">
        <v>-92.407160200000007</v>
      </c>
      <c r="E1087" s="251">
        <v>30.29909</v>
      </c>
      <c r="F1087">
        <v>2.5099999999999998</v>
      </c>
      <c r="G1087">
        <f t="shared" si="49"/>
        <v>2.5099999999999998</v>
      </c>
      <c r="H1087">
        <v>0</v>
      </c>
      <c r="M1087" s="277">
        <f>(M4167*10000)*TEA!$I$15*10^-6</f>
        <v>62.113521785849997</v>
      </c>
      <c r="N1087" s="277">
        <f>(N4167*10000)*TEA!$J$15*10^-6</f>
        <v>62.113521785849997</v>
      </c>
      <c r="W1087">
        <f t="shared" si="51"/>
        <v>1</v>
      </c>
      <c r="X1087" s="251">
        <v>22001</v>
      </c>
      <c r="Y1087" s="251">
        <v>13352</v>
      </c>
      <c r="Z1087" s="251">
        <f t="shared" si="50"/>
        <v>13352</v>
      </c>
      <c r="AA1087" s="226">
        <v>0</v>
      </c>
    </row>
    <row r="1088" spans="1:27" x14ac:dyDescent="0.25">
      <c r="A1088" s="251">
        <v>22003</v>
      </c>
      <c r="B1088" s="251" t="s">
        <v>1256</v>
      </c>
      <c r="C1088" s="251" t="s">
        <v>1258</v>
      </c>
      <c r="D1088" s="251">
        <v>-92.823641499999994</v>
      </c>
      <c r="E1088" s="251">
        <v>30.65532</v>
      </c>
      <c r="F1088">
        <v>0</v>
      </c>
      <c r="G1088">
        <f t="shared" si="49"/>
        <v>0</v>
      </c>
      <c r="H1088">
        <v>0</v>
      </c>
      <c r="M1088" s="277">
        <f>(M4168*10000)*TEA!$I$15*10^-6</f>
        <v>60.806859884550001</v>
      </c>
      <c r="N1088" s="277">
        <f>(N4168*10000)*TEA!$J$15*10^-6</f>
        <v>60.806859884550001</v>
      </c>
      <c r="W1088">
        <f t="shared" si="51"/>
        <v>1</v>
      </c>
      <c r="X1088" s="251">
        <v>22003</v>
      </c>
      <c r="Y1088" s="251">
        <v>0</v>
      </c>
      <c r="Z1088" s="251">
        <f t="shared" si="50"/>
        <v>0</v>
      </c>
      <c r="AA1088" s="226">
        <v>0</v>
      </c>
    </row>
    <row r="1089" spans="1:27" x14ac:dyDescent="0.25">
      <c r="A1089" s="251">
        <v>22005</v>
      </c>
      <c r="B1089" s="251" t="s">
        <v>1256</v>
      </c>
      <c r="C1089" s="251" t="s">
        <v>1259</v>
      </c>
      <c r="D1089" s="251">
        <v>-90.913708900000003</v>
      </c>
      <c r="E1089" s="251">
        <v>30.20234</v>
      </c>
      <c r="F1089">
        <v>2.4900000000000002</v>
      </c>
      <c r="G1089">
        <f t="shared" si="49"/>
        <v>2.4900000000000002</v>
      </c>
      <c r="H1089">
        <v>0</v>
      </c>
      <c r="M1089" s="277">
        <f>(M4169*10000)*TEA!$I$15*10^-6</f>
        <v>64.601106793200003</v>
      </c>
      <c r="N1089" s="277">
        <f>(N4169*10000)*TEA!$J$15*10^-6</f>
        <v>64.601106793200003</v>
      </c>
      <c r="W1089">
        <f t="shared" si="51"/>
        <v>1</v>
      </c>
      <c r="X1089" s="251">
        <v>22005</v>
      </c>
      <c r="Y1089" s="251">
        <v>2836</v>
      </c>
      <c r="Z1089" s="251">
        <f t="shared" si="50"/>
        <v>2836</v>
      </c>
      <c r="AA1089" s="226">
        <v>0</v>
      </c>
    </row>
    <row r="1090" spans="1:27" x14ac:dyDescent="0.25">
      <c r="A1090" s="251">
        <v>22007</v>
      </c>
      <c r="B1090" s="251" t="s">
        <v>1256</v>
      </c>
      <c r="C1090" s="251" t="s">
        <v>1260</v>
      </c>
      <c r="D1090" s="251">
        <v>-91.066095899999993</v>
      </c>
      <c r="E1090" s="251">
        <v>29.903189999999999</v>
      </c>
      <c r="F1090">
        <v>2.68</v>
      </c>
      <c r="G1090">
        <f t="shared" si="49"/>
        <v>2.68</v>
      </c>
      <c r="H1090">
        <v>0</v>
      </c>
      <c r="M1090" s="277">
        <f>(M4170*10000)*TEA!$I$15*10^-6</f>
        <v>65.198244303899997</v>
      </c>
      <c r="N1090" s="277">
        <f>(N4170*10000)*TEA!$J$15*10^-6</f>
        <v>65.198244303899997</v>
      </c>
      <c r="W1090">
        <f t="shared" si="51"/>
        <v>1</v>
      </c>
      <c r="X1090" s="251">
        <v>22007</v>
      </c>
      <c r="Y1090" s="251">
        <v>2825</v>
      </c>
      <c r="Z1090" s="251">
        <f t="shared" si="50"/>
        <v>2825</v>
      </c>
      <c r="AA1090" s="226">
        <v>0</v>
      </c>
    </row>
    <row r="1091" spans="1:27" x14ac:dyDescent="0.25">
      <c r="A1091" s="251">
        <v>22009</v>
      </c>
      <c r="B1091" s="251" t="s">
        <v>1256</v>
      </c>
      <c r="C1091" s="251" t="s">
        <v>1261</v>
      </c>
      <c r="D1091" s="251">
        <v>-92.005651</v>
      </c>
      <c r="E1091" s="251">
        <v>31.080089999999998</v>
      </c>
      <c r="F1091">
        <v>3.26</v>
      </c>
      <c r="G1091">
        <f t="shared" si="49"/>
        <v>3.26</v>
      </c>
      <c r="H1091">
        <v>12.57</v>
      </c>
      <c r="M1091" s="277">
        <f>(M4171*10000)*TEA!$I$15*10^-6</f>
        <v>60.296877135900004</v>
      </c>
      <c r="N1091" s="277">
        <f>(N4171*10000)*TEA!$J$15*10^-6</f>
        <v>60.296877135900004</v>
      </c>
      <c r="W1091">
        <f t="shared" si="51"/>
        <v>1</v>
      </c>
      <c r="X1091" s="251">
        <v>22009</v>
      </c>
      <c r="Y1091" s="251">
        <v>37297</v>
      </c>
      <c r="Z1091" s="251">
        <f t="shared" si="50"/>
        <v>37297</v>
      </c>
      <c r="AA1091" s="226">
        <v>6644</v>
      </c>
    </row>
    <row r="1092" spans="1:27" x14ac:dyDescent="0.25">
      <c r="A1092" s="251">
        <v>22011</v>
      </c>
      <c r="B1092" s="251" t="s">
        <v>1256</v>
      </c>
      <c r="C1092" s="251" t="s">
        <v>1262</v>
      </c>
      <c r="D1092" s="251">
        <v>-93.348962700000001</v>
      </c>
      <c r="E1092" s="251">
        <v>30.655110000000001</v>
      </c>
      <c r="F1092">
        <v>2.37</v>
      </c>
      <c r="G1092">
        <f t="shared" ref="G1092:G1155" si="52">F1092</f>
        <v>2.37</v>
      </c>
      <c r="H1092">
        <v>10.23</v>
      </c>
      <c r="M1092" s="277">
        <f>(M4172*10000)*TEA!$I$15*10^-6</f>
        <v>60.534243614699996</v>
      </c>
      <c r="N1092" s="277">
        <f>(N4172*10000)*TEA!$J$15*10^-6</f>
        <v>60.534243614699996</v>
      </c>
      <c r="W1092">
        <f t="shared" si="51"/>
        <v>1</v>
      </c>
      <c r="X1092" s="251">
        <v>22011</v>
      </c>
      <c r="Y1092" s="251">
        <v>1834</v>
      </c>
      <c r="Z1092" s="251">
        <f t="shared" ref="Z1092:Z1155" si="53">Y1092</f>
        <v>1834</v>
      </c>
      <c r="AA1092" s="226">
        <v>620</v>
      </c>
    </row>
    <row r="1093" spans="1:27" x14ac:dyDescent="0.25">
      <c r="A1093" s="251">
        <v>22013</v>
      </c>
      <c r="B1093" s="251" t="s">
        <v>1256</v>
      </c>
      <c r="C1093" s="251" t="s">
        <v>1263</v>
      </c>
      <c r="D1093" s="251">
        <v>-93.048468900000003</v>
      </c>
      <c r="E1093" s="251">
        <v>32.350189999999998</v>
      </c>
      <c r="F1093">
        <v>0</v>
      </c>
      <c r="G1093">
        <f t="shared" si="52"/>
        <v>0</v>
      </c>
      <c r="H1093">
        <v>0</v>
      </c>
      <c r="M1093" s="277">
        <f>(M4173*10000)*TEA!$I$15*10^-6</f>
        <v>56.131283446649995</v>
      </c>
      <c r="N1093" s="277">
        <f>(N4173*10000)*TEA!$J$15*10^-6</f>
        <v>56.131283446649995</v>
      </c>
      <c r="W1093">
        <f t="shared" si="51"/>
        <v>1</v>
      </c>
      <c r="X1093" s="251">
        <v>22013</v>
      </c>
      <c r="Y1093" s="251">
        <v>0</v>
      </c>
      <c r="Z1093" s="251">
        <f t="shared" si="53"/>
        <v>0</v>
      </c>
      <c r="AA1093" s="226">
        <v>0</v>
      </c>
    </row>
    <row r="1094" spans="1:27" x14ac:dyDescent="0.25">
      <c r="A1094" s="251">
        <v>22015</v>
      </c>
      <c r="B1094" s="251" t="s">
        <v>1256</v>
      </c>
      <c r="C1094" s="251" t="s">
        <v>1264</v>
      </c>
      <c r="D1094" s="251">
        <v>-93.604646399999993</v>
      </c>
      <c r="E1094" s="251">
        <v>32.681359999999998</v>
      </c>
      <c r="F1094">
        <v>3.12</v>
      </c>
      <c r="G1094">
        <f t="shared" si="52"/>
        <v>3.12</v>
      </c>
      <c r="H1094">
        <v>7.65</v>
      </c>
      <c r="M1094" s="277">
        <f>(M4174*10000)*TEA!$I$15*10^-6</f>
        <v>55.23697826595</v>
      </c>
      <c r="N1094" s="277">
        <f>(N4174*10000)*TEA!$J$15*10^-6</f>
        <v>55.23697826595</v>
      </c>
      <c r="W1094">
        <f t="shared" si="51"/>
        <v>1</v>
      </c>
      <c r="X1094" s="251">
        <v>22015</v>
      </c>
      <c r="Y1094" s="251">
        <v>3707</v>
      </c>
      <c r="Z1094" s="251">
        <f t="shared" si="53"/>
        <v>3707</v>
      </c>
      <c r="AA1094" s="226">
        <v>908</v>
      </c>
    </row>
    <row r="1095" spans="1:27" x14ac:dyDescent="0.25">
      <c r="A1095" s="251">
        <v>22017</v>
      </c>
      <c r="B1095" s="251" t="s">
        <v>1256</v>
      </c>
      <c r="C1095" s="251" t="s">
        <v>1265</v>
      </c>
      <c r="D1095" s="251">
        <v>-93.888432800000004</v>
      </c>
      <c r="E1095" s="251">
        <v>32.591250000000002</v>
      </c>
      <c r="F1095">
        <v>3.46</v>
      </c>
      <c r="G1095">
        <f t="shared" si="52"/>
        <v>3.46</v>
      </c>
      <c r="H1095">
        <v>11.91</v>
      </c>
      <c r="M1095" s="277">
        <f>(M4175*10000)*TEA!$I$15*10^-6</f>
        <v>55.398808929149993</v>
      </c>
      <c r="N1095" s="277">
        <f>(N4175*10000)*TEA!$J$15*10^-6</f>
        <v>55.398808929149993</v>
      </c>
      <c r="W1095">
        <f t="shared" si="51"/>
        <v>1</v>
      </c>
      <c r="X1095" s="251">
        <v>22017</v>
      </c>
      <c r="Y1095" s="251">
        <v>5699</v>
      </c>
      <c r="Z1095" s="251">
        <f t="shared" si="53"/>
        <v>5699</v>
      </c>
      <c r="AA1095" s="226">
        <v>8733</v>
      </c>
    </row>
    <row r="1096" spans="1:27" x14ac:dyDescent="0.25">
      <c r="A1096" s="251">
        <v>22019</v>
      </c>
      <c r="B1096" s="251" t="s">
        <v>1256</v>
      </c>
      <c r="C1096" s="251" t="s">
        <v>1266</v>
      </c>
      <c r="D1096" s="251">
        <v>-93.348935699999998</v>
      </c>
      <c r="E1096" s="251">
        <v>30.236979999999999</v>
      </c>
      <c r="F1096">
        <v>2.2599999999999998</v>
      </c>
      <c r="G1096">
        <f t="shared" si="52"/>
        <v>2.2599999999999998</v>
      </c>
      <c r="H1096">
        <v>9.0500000000000007</v>
      </c>
      <c r="M1096" s="277">
        <f>(M4176*10000)*TEA!$I$15*10^-6</f>
        <v>61.727440367699991</v>
      </c>
      <c r="N1096" s="277">
        <f>(N4176*10000)*TEA!$J$15*10^-6</f>
        <v>61.727440367699991</v>
      </c>
      <c r="W1096">
        <f t="shared" si="51"/>
        <v>1</v>
      </c>
      <c r="X1096" s="251">
        <v>22019</v>
      </c>
      <c r="Y1096" s="251">
        <v>456</v>
      </c>
      <c r="Z1096" s="251">
        <f t="shared" si="53"/>
        <v>456</v>
      </c>
      <c r="AA1096" s="226">
        <v>340</v>
      </c>
    </row>
    <row r="1097" spans="1:27" x14ac:dyDescent="0.25">
      <c r="A1097" s="251">
        <v>22021</v>
      </c>
      <c r="B1097" s="251" t="s">
        <v>1256</v>
      </c>
      <c r="C1097" s="251" t="s">
        <v>1267</v>
      </c>
      <c r="D1097" s="251">
        <v>-92.120406099999997</v>
      </c>
      <c r="E1097" s="251">
        <v>32.089950000000002</v>
      </c>
      <c r="F1097">
        <v>2.6</v>
      </c>
      <c r="G1097">
        <f t="shared" si="52"/>
        <v>2.6</v>
      </c>
      <c r="H1097">
        <v>13.32</v>
      </c>
      <c r="M1097" s="277">
        <f>(M4177*10000)*TEA!$I$15*10^-6</f>
        <v>57.359135767049999</v>
      </c>
      <c r="N1097" s="277">
        <f>(N4177*10000)*TEA!$J$15*10^-6</f>
        <v>57.359135767049999</v>
      </c>
      <c r="W1097">
        <f t="shared" si="51"/>
        <v>1</v>
      </c>
      <c r="X1097" s="251">
        <v>22021</v>
      </c>
      <c r="Y1097" s="251">
        <v>2056</v>
      </c>
      <c r="Z1097" s="251">
        <f t="shared" si="53"/>
        <v>2056</v>
      </c>
      <c r="AA1097" s="226">
        <v>1963</v>
      </c>
    </row>
    <row r="1098" spans="1:27" x14ac:dyDescent="0.25">
      <c r="A1098" s="251">
        <v>22023</v>
      </c>
      <c r="B1098" s="251" t="s">
        <v>1256</v>
      </c>
      <c r="C1098" s="251" t="s">
        <v>1268</v>
      </c>
      <c r="D1098" s="251">
        <v>-93.189020200000002</v>
      </c>
      <c r="E1098" s="251">
        <v>29.89038</v>
      </c>
      <c r="F1098">
        <v>2.8</v>
      </c>
      <c r="G1098">
        <f t="shared" si="52"/>
        <v>2.8</v>
      </c>
      <c r="H1098">
        <v>0</v>
      </c>
      <c r="M1098" s="277">
        <f>(M4178*10000)*TEA!$I$15*10^-6</f>
        <v>62.680042833750001</v>
      </c>
      <c r="N1098" s="277">
        <f>(N4178*10000)*TEA!$J$15*10^-6</f>
        <v>62.680042833750001</v>
      </c>
      <c r="W1098">
        <f t="shared" si="51"/>
        <v>1</v>
      </c>
      <c r="X1098" s="251">
        <v>22023</v>
      </c>
      <c r="Y1098" s="251">
        <v>384</v>
      </c>
      <c r="Z1098" s="251">
        <f t="shared" si="53"/>
        <v>384</v>
      </c>
      <c r="AA1098" s="226">
        <v>0</v>
      </c>
    </row>
    <row r="1099" spans="1:27" x14ac:dyDescent="0.25">
      <c r="A1099" s="251">
        <v>22025</v>
      </c>
      <c r="B1099" s="251" t="s">
        <v>1256</v>
      </c>
      <c r="C1099" s="251" t="s">
        <v>1269</v>
      </c>
      <c r="D1099" s="251">
        <v>-91.849240899999998</v>
      </c>
      <c r="E1099" s="251">
        <v>31.66601</v>
      </c>
      <c r="F1099">
        <v>3.48</v>
      </c>
      <c r="G1099">
        <f t="shared" si="52"/>
        <v>3.48</v>
      </c>
      <c r="H1099">
        <v>13.42</v>
      </c>
      <c r="M1099" s="277">
        <f>(M4179*10000)*TEA!$I$15*10^-6</f>
        <v>58.708459339200004</v>
      </c>
      <c r="N1099" s="277">
        <f>(N4179*10000)*TEA!$J$15*10^-6</f>
        <v>58.708459339200004</v>
      </c>
      <c r="W1099">
        <f t="shared" si="51"/>
        <v>1</v>
      </c>
      <c r="X1099" s="251">
        <v>22025</v>
      </c>
      <c r="Y1099" s="251">
        <v>29104</v>
      </c>
      <c r="Z1099" s="251">
        <f t="shared" si="53"/>
        <v>29104</v>
      </c>
      <c r="AA1099" s="226">
        <v>10330</v>
      </c>
    </row>
    <row r="1100" spans="1:27" x14ac:dyDescent="0.25">
      <c r="A1100" s="251">
        <v>22027</v>
      </c>
      <c r="B1100" s="251" t="s">
        <v>1256</v>
      </c>
      <c r="C1100" s="251" t="s">
        <v>1270</v>
      </c>
      <c r="D1100" s="251">
        <v>-92.995141599999997</v>
      </c>
      <c r="E1100" s="251">
        <v>32.82546</v>
      </c>
      <c r="F1100">
        <v>2.35</v>
      </c>
      <c r="G1100">
        <f t="shared" si="52"/>
        <v>2.35</v>
      </c>
      <c r="H1100">
        <v>12.65</v>
      </c>
      <c r="M1100" s="277">
        <f>(M4180*10000)*TEA!$I$15*10^-6</f>
        <v>55.254224253149992</v>
      </c>
      <c r="N1100" s="277">
        <f>(N4180*10000)*TEA!$J$15*10^-6</f>
        <v>55.254224253149992</v>
      </c>
      <c r="W1100">
        <f t="shared" si="51"/>
        <v>1</v>
      </c>
      <c r="X1100" s="251">
        <v>22027</v>
      </c>
      <c r="Y1100" s="251">
        <v>486</v>
      </c>
      <c r="Z1100" s="251">
        <f t="shared" si="53"/>
        <v>486</v>
      </c>
      <c r="AA1100" s="226">
        <v>406</v>
      </c>
    </row>
    <row r="1101" spans="1:27" x14ac:dyDescent="0.25">
      <c r="A1101" s="251">
        <v>22029</v>
      </c>
      <c r="B1101" s="251" t="s">
        <v>1256</v>
      </c>
      <c r="C1101" s="251" t="s">
        <v>1271</v>
      </c>
      <c r="D1101" s="251">
        <v>-91.641863900000004</v>
      </c>
      <c r="E1101" s="251">
        <v>31.45514</v>
      </c>
      <c r="F1101">
        <v>3.75</v>
      </c>
      <c r="G1101">
        <f t="shared" si="52"/>
        <v>3.75</v>
      </c>
      <c r="H1101">
        <v>12.51</v>
      </c>
      <c r="M1101" s="277">
        <f>(M4181*10000)*TEA!$I$15*10^-6</f>
        <v>59.489639401950008</v>
      </c>
      <c r="N1101" s="277">
        <f>(N4181*10000)*TEA!$J$15*10^-6</f>
        <v>59.489639401950008</v>
      </c>
      <c r="W1101">
        <f t="shared" si="51"/>
        <v>1</v>
      </c>
      <c r="X1101" s="251">
        <v>22029</v>
      </c>
      <c r="Y1101" s="251">
        <v>50893</v>
      </c>
      <c r="Z1101" s="251">
        <f t="shared" si="53"/>
        <v>50893</v>
      </c>
      <c r="AA1101" s="226">
        <v>6992</v>
      </c>
    </row>
    <row r="1102" spans="1:27" x14ac:dyDescent="0.25">
      <c r="A1102" s="251">
        <v>22031</v>
      </c>
      <c r="B1102" s="251" t="s">
        <v>1256</v>
      </c>
      <c r="C1102" s="251" t="s">
        <v>1272</v>
      </c>
      <c r="D1102" s="251">
        <v>-93.738269200000005</v>
      </c>
      <c r="E1102" s="251">
        <v>32.065739999999998</v>
      </c>
      <c r="F1102">
        <v>0</v>
      </c>
      <c r="G1102">
        <f t="shared" si="52"/>
        <v>0</v>
      </c>
      <c r="H1102">
        <v>0</v>
      </c>
      <c r="M1102" s="277">
        <f>(M4182*10000)*TEA!$I$15*10^-6</f>
        <v>56.490708403799992</v>
      </c>
      <c r="N1102" s="277">
        <f>(N4182*10000)*TEA!$J$15*10^-6</f>
        <v>56.490708403799992</v>
      </c>
      <c r="W1102">
        <f t="shared" si="51"/>
        <v>1</v>
      </c>
      <c r="X1102" s="251">
        <v>22031</v>
      </c>
      <c r="Y1102" s="251">
        <v>0</v>
      </c>
      <c r="Z1102" s="251">
        <f t="shared" si="53"/>
        <v>0</v>
      </c>
      <c r="AA1102" s="226">
        <v>0</v>
      </c>
    </row>
    <row r="1103" spans="1:27" x14ac:dyDescent="0.25">
      <c r="A1103" s="251">
        <v>22033</v>
      </c>
      <c r="B1103" s="251" t="s">
        <v>1256</v>
      </c>
      <c r="C1103" s="251" t="s">
        <v>1273</v>
      </c>
      <c r="D1103" s="251">
        <v>-91.098144099999999</v>
      </c>
      <c r="E1103" s="251">
        <v>30.536180000000002</v>
      </c>
      <c r="F1103">
        <v>0</v>
      </c>
      <c r="G1103">
        <f t="shared" si="52"/>
        <v>0</v>
      </c>
      <c r="H1103">
        <v>9.6999999999999993</v>
      </c>
      <c r="M1103" s="277">
        <f>(M4183*10000)*TEA!$I$15*10^-6</f>
        <v>63.18557900639999</v>
      </c>
      <c r="N1103" s="277">
        <f>(N4183*10000)*TEA!$J$15*10^-6</f>
        <v>63.18557900639999</v>
      </c>
      <c r="W1103">
        <f t="shared" si="51"/>
        <v>1</v>
      </c>
      <c r="X1103" s="251">
        <v>22033</v>
      </c>
      <c r="Y1103" s="251">
        <v>0</v>
      </c>
      <c r="Z1103" s="251">
        <f t="shared" si="53"/>
        <v>0</v>
      </c>
      <c r="AA1103" s="226">
        <v>124</v>
      </c>
    </row>
    <row r="1104" spans="1:27" x14ac:dyDescent="0.25">
      <c r="A1104" s="251">
        <v>22035</v>
      </c>
      <c r="B1104" s="251" t="s">
        <v>1256</v>
      </c>
      <c r="C1104" s="251" t="s">
        <v>1274</v>
      </c>
      <c r="D1104" s="251">
        <v>-91.244743</v>
      </c>
      <c r="E1104" s="251">
        <v>32.723709999999997</v>
      </c>
      <c r="F1104">
        <v>4.38</v>
      </c>
      <c r="G1104">
        <f t="shared" si="52"/>
        <v>4.38</v>
      </c>
      <c r="H1104">
        <v>13.36</v>
      </c>
      <c r="M1104" s="277">
        <f>(M4184*10000)*TEA!$I$15*10^-6</f>
        <v>56.042364442500009</v>
      </c>
      <c r="N1104" s="277">
        <f>(N4184*10000)*TEA!$J$15*10^-6</f>
        <v>56.042364442500009</v>
      </c>
      <c r="W1104">
        <f t="shared" si="51"/>
        <v>1</v>
      </c>
      <c r="X1104" s="251">
        <v>22035</v>
      </c>
      <c r="Y1104" s="251">
        <v>51216</v>
      </c>
      <c r="Z1104" s="251">
        <f t="shared" si="53"/>
        <v>51216</v>
      </c>
      <c r="AA1104" s="226">
        <v>15800</v>
      </c>
    </row>
    <row r="1105" spans="1:27" x14ac:dyDescent="0.25">
      <c r="A1105" s="251">
        <v>22037</v>
      </c>
      <c r="B1105" s="251" t="s">
        <v>1256</v>
      </c>
      <c r="C1105" s="251" t="s">
        <v>1275</v>
      </c>
      <c r="D1105" s="251">
        <v>-91.046099999999996</v>
      </c>
      <c r="E1105" s="251">
        <v>30.84534</v>
      </c>
      <c r="F1105">
        <v>0</v>
      </c>
      <c r="G1105">
        <f t="shared" si="52"/>
        <v>0</v>
      </c>
      <c r="H1105">
        <v>0</v>
      </c>
      <c r="M1105" s="277">
        <f>(M4185*10000)*TEA!$I$15*10^-6</f>
        <v>62.167470158249991</v>
      </c>
      <c r="N1105" s="277">
        <f>(N4185*10000)*TEA!$J$15*10^-6</f>
        <v>62.167470158249991</v>
      </c>
      <c r="W1105">
        <f t="shared" si="51"/>
        <v>1</v>
      </c>
      <c r="X1105" s="251">
        <v>22037</v>
      </c>
      <c r="Y1105" s="251">
        <v>0</v>
      </c>
      <c r="Z1105" s="251">
        <f t="shared" si="53"/>
        <v>0</v>
      </c>
      <c r="AA1105" s="226">
        <v>0</v>
      </c>
    </row>
    <row r="1106" spans="1:27" x14ac:dyDescent="0.25">
      <c r="A1106" s="251">
        <v>22039</v>
      </c>
      <c r="B1106" s="251" t="s">
        <v>1256</v>
      </c>
      <c r="C1106" s="251" t="s">
        <v>1276</v>
      </c>
      <c r="D1106" s="251">
        <v>-92.404514800000001</v>
      </c>
      <c r="E1106" s="251">
        <v>30.733560000000001</v>
      </c>
      <c r="F1106">
        <v>2.59</v>
      </c>
      <c r="G1106">
        <f t="shared" si="52"/>
        <v>2.59</v>
      </c>
      <c r="H1106">
        <v>12.03</v>
      </c>
      <c r="M1106" s="277">
        <f>(M4186*10000)*TEA!$I$15*10^-6</f>
        <v>60.917263150050005</v>
      </c>
      <c r="N1106" s="277">
        <f>(N4186*10000)*TEA!$J$15*10^-6</f>
        <v>60.917263150050005</v>
      </c>
      <c r="W1106">
        <f t="shared" si="51"/>
        <v>1</v>
      </c>
      <c r="X1106" s="251">
        <v>22039</v>
      </c>
      <c r="Y1106" s="251">
        <v>10437</v>
      </c>
      <c r="Z1106" s="251">
        <f t="shared" si="53"/>
        <v>10437</v>
      </c>
      <c r="AA1106" s="226">
        <v>297</v>
      </c>
    </row>
    <row r="1107" spans="1:27" x14ac:dyDescent="0.25">
      <c r="A1107" s="251">
        <v>22041</v>
      </c>
      <c r="B1107" s="251" t="s">
        <v>1256</v>
      </c>
      <c r="C1107" s="251" t="s">
        <v>1277</v>
      </c>
      <c r="D1107" s="251">
        <v>-91.676898199999997</v>
      </c>
      <c r="E1107" s="251">
        <v>32.135719999999999</v>
      </c>
      <c r="F1107">
        <v>3.97</v>
      </c>
      <c r="G1107">
        <f t="shared" si="52"/>
        <v>3.97</v>
      </c>
      <c r="H1107">
        <v>13.01</v>
      </c>
      <c r="M1107" s="277">
        <f>(M4187*10000)*TEA!$I$15*10^-6</f>
        <v>57.453950524949988</v>
      </c>
      <c r="N1107" s="277">
        <f>(N4187*10000)*TEA!$J$15*10^-6</f>
        <v>57.453950524949988</v>
      </c>
      <c r="W1107">
        <f t="shared" si="51"/>
        <v>1</v>
      </c>
      <c r="X1107" s="251">
        <v>22041</v>
      </c>
      <c r="Y1107" s="251">
        <v>20966</v>
      </c>
      <c r="Z1107" s="251">
        <f t="shared" si="53"/>
        <v>20966</v>
      </c>
      <c r="AA1107" s="226">
        <v>29873</v>
      </c>
    </row>
    <row r="1108" spans="1:27" x14ac:dyDescent="0.25">
      <c r="A1108" s="251">
        <v>22043</v>
      </c>
      <c r="B1108" s="251" t="s">
        <v>1256</v>
      </c>
      <c r="C1108" s="251" t="s">
        <v>1278</v>
      </c>
      <c r="D1108" s="251">
        <v>-92.554585700000004</v>
      </c>
      <c r="E1108" s="251">
        <v>31.603649999999998</v>
      </c>
      <c r="F1108">
        <v>3.51</v>
      </c>
      <c r="G1108">
        <f t="shared" si="52"/>
        <v>3.51</v>
      </c>
      <c r="H1108">
        <v>13.09</v>
      </c>
      <c r="M1108" s="277">
        <f>(M4188*10000)*TEA!$I$15*10^-6</f>
        <v>58.398464828250006</v>
      </c>
      <c r="N1108" s="277">
        <f>(N4188*10000)*TEA!$J$15*10^-6</f>
        <v>58.398464828250006</v>
      </c>
      <c r="W1108">
        <f t="shared" si="51"/>
        <v>1</v>
      </c>
      <c r="X1108" s="251">
        <v>22043</v>
      </c>
      <c r="Y1108" s="251">
        <v>1940</v>
      </c>
      <c r="Z1108" s="251">
        <f t="shared" si="53"/>
        <v>1940</v>
      </c>
      <c r="AA1108" s="226">
        <v>515</v>
      </c>
    </row>
    <row r="1109" spans="1:27" x14ac:dyDescent="0.25">
      <c r="A1109" s="251">
        <v>22045</v>
      </c>
      <c r="B1109" s="251" t="s">
        <v>1256</v>
      </c>
      <c r="C1109" s="251" t="s">
        <v>1279</v>
      </c>
      <c r="D1109" s="251">
        <v>-91.6969919</v>
      </c>
      <c r="E1109" s="251">
        <v>29.969580000000001</v>
      </c>
      <c r="F1109">
        <v>3.14</v>
      </c>
      <c r="G1109">
        <f t="shared" si="52"/>
        <v>3.14</v>
      </c>
      <c r="H1109">
        <v>0</v>
      </c>
      <c r="M1109" s="277">
        <f>(M4189*10000)*TEA!$I$15*10^-6</f>
        <v>63.849894011549999</v>
      </c>
      <c r="N1109" s="277">
        <f>(N4189*10000)*TEA!$J$15*10^-6</f>
        <v>63.849894011549999</v>
      </c>
      <c r="W1109">
        <f t="shared" si="51"/>
        <v>1</v>
      </c>
      <c r="X1109" s="251">
        <v>22045</v>
      </c>
      <c r="Y1109" s="251">
        <v>2823</v>
      </c>
      <c r="Z1109" s="251">
        <f t="shared" si="53"/>
        <v>2823</v>
      </c>
      <c r="AA1109" s="226">
        <v>0</v>
      </c>
    </row>
    <row r="1110" spans="1:27" x14ac:dyDescent="0.25">
      <c r="A1110" s="251">
        <v>22047</v>
      </c>
      <c r="B1110" s="251" t="s">
        <v>1256</v>
      </c>
      <c r="C1110" s="251" t="s">
        <v>1280</v>
      </c>
      <c r="D1110" s="251">
        <v>-91.360863100000003</v>
      </c>
      <c r="E1110" s="251">
        <v>30.258980000000001</v>
      </c>
      <c r="F1110">
        <v>3.88</v>
      </c>
      <c r="G1110">
        <f t="shared" si="52"/>
        <v>3.88</v>
      </c>
      <c r="H1110">
        <v>0</v>
      </c>
      <c r="M1110" s="277">
        <f>(M4190*10000)*TEA!$I$15*10^-6</f>
        <v>63.629315426699996</v>
      </c>
      <c r="N1110" s="277">
        <f>(N4190*10000)*TEA!$J$15*10^-6</f>
        <v>63.629315426699996</v>
      </c>
      <c r="W1110">
        <f t="shared" si="51"/>
        <v>1</v>
      </c>
      <c r="X1110" s="251">
        <v>22047</v>
      </c>
      <c r="Y1110" s="251">
        <v>6119</v>
      </c>
      <c r="Z1110" s="251">
        <f t="shared" si="53"/>
        <v>6119</v>
      </c>
      <c r="AA1110" s="226">
        <v>0</v>
      </c>
    </row>
    <row r="1111" spans="1:27" x14ac:dyDescent="0.25">
      <c r="A1111" s="251">
        <v>22049</v>
      </c>
      <c r="B1111" s="251" t="s">
        <v>1256</v>
      </c>
      <c r="C1111" s="251" t="s">
        <v>1281</v>
      </c>
      <c r="D1111" s="251">
        <v>-92.558026699999999</v>
      </c>
      <c r="E1111" s="251">
        <v>32.304720000000003</v>
      </c>
      <c r="F1111">
        <v>0</v>
      </c>
      <c r="G1111">
        <f t="shared" si="52"/>
        <v>0</v>
      </c>
      <c r="H1111">
        <v>0</v>
      </c>
      <c r="M1111" s="277">
        <f>(M4191*10000)*TEA!$I$15*10^-6</f>
        <v>56.583268271999998</v>
      </c>
      <c r="N1111" s="277">
        <f>(N4191*10000)*TEA!$J$15*10^-6</f>
        <v>56.583268271999998</v>
      </c>
      <c r="W1111">
        <f t="shared" si="51"/>
        <v>1</v>
      </c>
      <c r="X1111" s="251">
        <v>22049</v>
      </c>
      <c r="Y1111" s="251">
        <v>0</v>
      </c>
      <c r="Z1111" s="251">
        <f t="shared" si="53"/>
        <v>0</v>
      </c>
      <c r="AA1111" s="226">
        <v>0</v>
      </c>
    </row>
    <row r="1112" spans="1:27" x14ac:dyDescent="0.25">
      <c r="A1112" s="251">
        <v>22051</v>
      </c>
      <c r="B1112" s="251" t="s">
        <v>1256</v>
      </c>
      <c r="C1112" s="251" t="s">
        <v>1282</v>
      </c>
      <c r="D1112" s="251">
        <v>-90.119054599999998</v>
      </c>
      <c r="E1112" s="251">
        <v>29.71827</v>
      </c>
      <c r="F1112">
        <v>0</v>
      </c>
      <c r="G1112">
        <f t="shared" si="52"/>
        <v>0</v>
      </c>
      <c r="H1112">
        <v>0</v>
      </c>
      <c r="M1112" s="277">
        <f>(M4192*10000)*TEA!$I$15*10^-6</f>
        <v>67.66174280429999</v>
      </c>
      <c r="N1112" s="277">
        <f>(N4192*10000)*TEA!$J$15*10^-6</f>
        <v>67.66174280429999</v>
      </c>
      <c r="W1112">
        <f t="shared" si="51"/>
        <v>1</v>
      </c>
      <c r="X1112" s="251">
        <v>22051</v>
      </c>
      <c r="Y1112" s="251">
        <v>0</v>
      </c>
      <c r="Z1112" s="251">
        <f t="shared" si="53"/>
        <v>0</v>
      </c>
      <c r="AA1112" s="226">
        <v>0</v>
      </c>
    </row>
    <row r="1113" spans="1:27" x14ac:dyDescent="0.25">
      <c r="A1113" s="251">
        <v>22053</v>
      </c>
      <c r="B1113" s="251" t="s">
        <v>1256</v>
      </c>
      <c r="C1113" s="251" t="s">
        <v>1283</v>
      </c>
      <c r="D1113" s="251">
        <v>-92.8074352</v>
      </c>
      <c r="E1113" s="251">
        <v>30.269850000000002</v>
      </c>
      <c r="F1113">
        <v>2.08</v>
      </c>
      <c r="G1113">
        <f t="shared" si="52"/>
        <v>2.08</v>
      </c>
      <c r="H1113">
        <v>0</v>
      </c>
      <c r="M1113" s="277">
        <f>(M4193*10000)*TEA!$I$15*10^-6</f>
        <v>61.863764254199992</v>
      </c>
      <c r="N1113" s="277">
        <f>(N4193*10000)*TEA!$J$15*10^-6</f>
        <v>61.863764254199992</v>
      </c>
      <c r="W1113">
        <f t="shared" si="51"/>
        <v>1</v>
      </c>
      <c r="X1113" s="251">
        <v>22053</v>
      </c>
      <c r="Y1113" s="251">
        <v>4640</v>
      </c>
      <c r="Z1113" s="251">
        <f t="shared" si="53"/>
        <v>4640</v>
      </c>
      <c r="AA1113" s="226">
        <v>0</v>
      </c>
    </row>
    <row r="1114" spans="1:27" x14ac:dyDescent="0.25">
      <c r="A1114" s="251">
        <v>22055</v>
      </c>
      <c r="B1114" s="251" t="s">
        <v>1256</v>
      </c>
      <c r="C1114" s="251" t="s">
        <v>1284</v>
      </c>
      <c r="D1114" s="251">
        <v>-92.060253000000003</v>
      </c>
      <c r="E1114" s="251">
        <v>30.21322</v>
      </c>
      <c r="F1114">
        <v>2.68</v>
      </c>
      <c r="G1114">
        <f t="shared" si="52"/>
        <v>2.68</v>
      </c>
      <c r="H1114">
        <v>12.2</v>
      </c>
      <c r="M1114" s="277">
        <f>(M4194*10000)*TEA!$I$15*10^-6</f>
        <v>62.664102995399993</v>
      </c>
      <c r="N1114" s="277">
        <f>(N4194*10000)*TEA!$J$15*10^-6</f>
        <v>62.664102995399993</v>
      </c>
      <c r="W1114">
        <f t="shared" ref="W1114:W1177" si="54">IF(X1114=A1114,1,0)</f>
        <v>1</v>
      </c>
      <c r="X1114" s="251">
        <v>22055</v>
      </c>
      <c r="Y1114" s="251">
        <v>1512</v>
      </c>
      <c r="Z1114" s="251">
        <f t="shared" si="53"/>
        <v>1512</v>
      </c>
      <c r="AA1114" s="226">
        <v>256</v>
      </c>
    </row>
    <row r="1115" spans="1:27" x14ac:dyDescent="0.25">
      <c r="A1115" s="251">
        <v>22057</v>
      </c>
      <c r="B1115" s="251" t="s">
        <v>1256</v>
      </c>
      <c r="C1115" s="251" t="s">
        <v>1285</v>
      </c>
      <c r="D1115" s="251">
        <v>-90.435686700000005</v>
      </c>
      <c r="E1115" s="251">
        <v>29.574729999999999</v>
      </c>
      <c r="F1115">
        <v>0</v>
      </c>
      <c r="G1115">
        <f t="shared" si="52"/>
        <v>0</v>
      </c>
      <c r="H1115">
        <v>0</v>
      </c>
      <c r="M1115" s="277">
        <f>(M4195*10000)*TEA!$I$15*10^-6</f>
        <v>67.356816949799992</v>
      </c>
      <c r="N1115" s="277">
        <f>(N4195*10000)*TEA!$J$15*10^-6</f>
        <v>67.356816949799992</v>
      </c>
      <c r="W1115">
        <f t="shared" si="54"/>
        <v>1</v>
      </c>
      <c r="X1115" s="251">
        <v>22057</v>
      </c>
      <c r="Y1115" s="251">
        <v>0</v>
      </c>
      <c r="Z1115" s="251">
        <f t="shared" si="53"/>
        <v>0</v>
      </c>
      <c r="AA1115" s="226">
        <v>0</v>
      </c>
    </row>
    <row r="1116" spans="1:27" x14ac:dyDescent="0.25">
      <c r="A1116" s="251">
        <v>22059</v>
      </c>
      <c r="B1116" s="251" t="s">
        <v>1256</v>
      </c>
      <c r="C1116" s="251" t="s">
        <v>1286</v>
      </c>
      <c r="D1116" s="251">
        <v>-92.164361999999997</v>
      </c>
      <c r="E1116" s="251">
        <v>31.678360000000001</v>
      </c>
      <c r="F1116">
        <v>0</v>
      </c>
      <c r="G1116">
        <f t="shared" si="52"/>
        <v>0</v>
      </c>
      <c r="H1116">
        <v>0</v>
      </c>
      <c r="M1116" s="277">
        <f>(M4196*10000)*TEA!$I$15*10^-6</f>
        <v>58.4897847075</v>
      </c>
      <c r="N1116" s="277">
        <f>(N4196*10000)*TEA!$J$15*10^-6</f>
        <v>58.4897847075</v>
      </c>
      <c r="W1116">
        <f t="shared" si="54"/>
        <v>1</v>
      </c>
      <c r="X1116" s="251">
        <v>22059</v>
      </c>
      <c r="Y1116" s="251">
        <v>0</v>
      </c>
      <c r="Z1116" s="251">
        <f t="shared" si="53"/>
        <v>0</v>
      </c>
      <c r="AA1116" s="226">
        <v>0</v>
      </c>
    </row>
    <row r="1117" spans="1:27" x14ac:dyDescent="0.25">
      <c r="A1117" s="251">
        <v>22061</v>
      </c>
      <c r="B1117" s="251" t="s">
        <v>1256</v>
      </c>
      <c r="C1117" s="251" t="s">
        <v>1287</v>
      </c>
      <c r="D1117" s="251">
        <v>-92.664946</v>
      </c>
      <c r="E1117" s="251">
        <v>32.60566</v>
      </c>
      <c r="F1117">
        <v>0</v>
      </c>
      <c r="G1117">
        <f t="shared" si="52"/>
        <v>0</v>
      </c>
      <c r="H1117">
        <v>0</v>
      </c>
      <c r="M1117" s="277">
        <f>(M4197*10000)*TEA!$I$15*10^-6</f>
        <v>55.848933196199987</v>
      </c>
      <c r="N1117" s="277">
        <f>(N4197*10000)*TEA!$J$15*10^-6</f>
        <v>55.848933196199987</v>
      </c>
      <c r="W1117">
        <f t="shared" si="54"/>
        <v>1</v>
      </c>
      <c r="X1117" s="251">
        <v>22061</v>
      </c>
      <c r="Y1117" s="251">
        <v>0</v>
      </c>
      <c r="Z1117" s="251">
        <f t="shared" si="53"/>
        <v>0</v>
      </c>
      <c r="AA1117" s="226">
        <v>0</v>
      </c>
    </row>
    <row r="1118" spans="1:27" x14ac:dyDescent="0.25">
      <c r="A1118" s="251">
        <v>22063</v>
      </c>
      <c r="B1118" s="251" t="s">
        <v>1256</v>
      </c>
      <c r="C1118" s="251" t="s">
        <v>1288</v>
      </c>
      <c r="D1118" s="251">
        <v>-90.719019900000006</v>
      </c>
      <c r="E1118" s="251">
        <v>30.441310000000001</v>
      </c>
      <c r="F1118">
        <v>0</v>
      </c>
      <c r="G1118">
        <f t="shared" si="52"/>
        <v>0</v>
      </c>
      <c r="H1118">
        <v>12.88</v>
      </c>
      <c r="M1118" s="277">
        <f>(M4198*10000)*TEA!$I$15*10^-6</f>
        <v>64.106107389450003</v>
      </c>
      <c r="N1118" s="277">
        <f>(N4198*10000)*TEA!$J$15*10^-6</f>
        <v>64.106107389450003</v>
      </c>
      <c r="W1118">
        <f t="shared" si="54"/>
        <v>1</v>
      </c>
      <c r="X1118" s="251">
        <v>22063</v>
      </c>
      <c r="Y1118" s="251">
        <v>0</v>
      </c>
      <c r="Z1118" s="251">
        <f t="shared" si="53"/>
        <v>0</v>
      </c>
      <c r="AA1118" s="226">
        <v>1</v>
      </c>
    </row>
    <row r="1119" spans="1:27" x14ac:dyDescent="0.25">
      <c r="A1119" s="251">
        <v>22065</v>
      </c>
      <c r="B1119" s="251" t="s">
        <v>1256</v>
      </c>
      <c r="C1119" s="251" t="s">
        <v>1289</v>
      </c>
      <c r="D1119" s="251">
        <v>-91.247767100000004</v>
      </c>
      <c r="E1119" s="251">
        <v>32.370249999999999</v>
      </c>
      <c r="F1119">
        <v>3.8</v>
      </c>
      <c r="G1119">
        <f t="shared" si="52"/>
        <v>3.8</v>
      </c>
      <c r="H1119">
        <v>12.7</v>
      </c>
      <c r="M1119" s="277">
        <f>(M4199*10000)*TEA!$I$15*10^-6</f>
        <v>56.914030454399999</v>
      </c>
      <c r="N1119" s="277">
        <f>(N4199*10000)*TEA!$J$15*10^-6</f>
        <v>56.914030454399999</v>
      </c>
      <c r="W1119">
        <f t="shared" si="54"/>
        <v>1</v>
      </c>
      <c r="X1119" s="251">
        <v>22065</v>
      </c>
      <c r="Y1119" s="251">
        <v>41085</v>
      </c>
      <c r="Z1119" s="251">
        <f t="shared" si="53"/>
        <v>41085</v>
      </c>
      <c r="AA1119" s="226">
        <v>19710</v>
      </c>
    </row>
    <row r="1120" spans="1:27" x14ac:dyDescent="0.25">
      <c r="A1120" s="251">
        <v>22067</v>
      </c>
      <c r="B1120" s="251" t="s">
        <v>1256</v>
      </c>
      <c r="C1120" s="251" t="s">
        <v>1290</v>
      </c>
      <c r="D1120" s="251">
        <v>-91.807909300000006</v>
      </c>
      <c r="E1120" s="251">
        <v>32.822220000000002</v>
      </c>
      <c r="F1120">
        <v>4.0999999999999996</v>
      </c>
      <c r="G1120">
        <f t="shared" si="52"/>
        <v>4.0999999999999996</v>
      </c>
      <c r="H1120">
        <v>13.53</v>
      </c>
      <c r="M1120" s="277">
        <f>(M4200*10000)*TEA!$I$15*10^-6</f>
        <v>55.734200760599997</v>
      </c>
      <c r="N1120" s="277">
        <f>(N4200*10000)*TEA!$J$15*10^-6</f>
        <v>55.734200760599997</v>
      </c>
      <c r="W1120">
        <f t="shared" si="54"/>
        <v>1</v>
      </c>
      <c r="X1120" s="251">
        <v>22067</v>
      </c>
      <c r="Y1120" s="251">
        <v>30637</v>
      </c>
      <c r="Z1120" s="251">
        <f t="shared" si="53"/>
        <v>30637</v>
      </c>
      <c r="AA1120" s="226">
        <v>25197</v>
      </c>
    </row>
    <row r="1121" spans="1:27" x14ac:dyDescent="0.25">
      <c r="A1121" s="251">
        <v>22069</v>
      </c>
      <c r="B1121" s="251" t="s">
        <v>1256</v>
      </c>
      <c r="C1121" s="251" t="s">
        <v>1291</v>
      </c>
      <c r="D1121" s="251">
        <v>-93.091869399999993</v>
      </c>
      <c r="E1121" s="251">
        <v>31.726680000000002</v>
      </c>
      <c r="F1121">
        <v>3.17</v>
      </c>
      <c r="G1121">
        <f t="shared" si="52"/>
        <v>3.17</v>
      </c>
      <c r="H1121">
        <v>10.54</v>
      </c>
      <c r="M1121" s="277">
        <f>(M4201*10000)*TEA!$I$15*10^-6</f>
        <v>57.659184217799989</v>
      </c>
      <c r="N1121" s="277">
        <f>(N4201*10000)*TEA!$J$15*10^-6</f>
        <v>57.659184217799989</v>
      </c>
      <c r="W1121">
        <f t="shared" si="54"/>
        <v>1</v>
      </c>
      <c r="X1121" s="251">
        <v>22069</v>
      </c>
      <c r="Y1121" s="251">
        <v>8429</v>
      </c>
      <c r="Z1121" s="251">
        <f t="shared" si="53"/>
        <v>8429</v>
      </c>
      <c r="AA1121" s="226">
        <v>5497</v>
      </c>
    </row>
    <row r="1122" spans="1:27" x14ac:dyDescent="0.25">
      <c r="A1122" s="251">
        <v>22071</v>
      </c>
      <c r="B1122" s="251" t="s">
        <v>1256</v>
      </c>
      <c r="C1122" s="251" t="s">
        <v>1292</v>
      </c>
      <c r="D1122" s="251">
        <v>-89.933100800000005</v>
      </c>
      <c r="E1122" s="251">
        <v>30.03443</v>
      </c>
      <c r="F1122">
        <v>0</v>
      </c>
      <c r="G1122">
        <f t="shared" si="52"/>
        <v>0</v>
      </c>
      <c r="H1122">
        <v>0</v>
      </c>
      <c r="M1122" s="277">
        <f>(M4202*10000)*TEA!$I$15*10^-6</f>
        <v>66.667787444249996</v>
      </c>
      <c r="N1122" s="277">
        <f>(N4202*10000)*TEA!$J$15*10^-6</f>
        <v>66.667787444249996</v>
      </c>
      <c r="W1122">
        <f t="shared" si="54"/>
        <v>1</v>
      </c>
      <c r="X1122" s="251">
        <v>22071</v>
      </c>
      <c r="Y1122" s="251">
        <v>0</v>
      </c>
      <c r="Z1122" s="251">
        <f t="shared" si="53"/>
        <v>0</v>
      </c>
      <c r="AA1122" s="226">
        <v>0</v>
      </c>
    </row>
    <row r="1123" spans="1:27" x14ac:dyDescent="0.25">
      <c r="A1123" s="251">
        <v>22073</v>
      </c>
      <c r="B1123" s="251" t="s">
        <v>1256</v>
      </c>
      <c r="C1123" s="251" t="s">
        <v>1293</v>
      </c>
      <c r="D1123" s="251">
        <v>-92.159380200000001</v>
      </c>
      <c r="E1123" s="251">
        <v>32.4833</v>
      </c>
      <c r="F1123">
        <v>3.52</v>
      </c>
      <c r="G1123">
        <f t="shared" si="52"/>
        <v>3.52</v>
      </c>
      <c r="H1123">
        <v>13.51</v>
      </c>
      <c r="M1123" s="277">
        <f>(M4203*10000)*TEA!$I$15*10^-6</f>
        <v>56.362295881349993</v>
      </c>
      <c r="N1123" s="277">
        <f>(N4203*10000)*TEA!$J$15*10^-6</f>
        <v>56.362295881349993</v>
      </c>
      <c r="W1123">
        <f t="shared" si="54"/>
        <v>1</v>
      </c>
      <c r="X1123" s="251">
        <v>22073</v>
      </c>
      <c r="Y1123" s="251">
        <v>6533</v>
      </c>
      <c r="Z1123" s="251">
        <f t="shared" si="53"/>
        <v>6533</v>
      </c>
      <c r="AA1123" s="226">
        <v>5386</v>
      </c>
    </row>
    <row r="1124" spans="1:27" x14ac:dyDescent="0.25">
      <c r="A1124" s="251">
        <v>22075</v>
      </c>
      <c r="B1124" s="251" t="s">
        <v>1256</v>
      </c>
      <c r="C1124" s="251" t="s">
        <v>1294</v>
      </c>
      <c r="D1124" s="251">
        <v>-89.624209500000006</v>
      </c>
      <c r="E1124" s="251">
        <v>29.450119999999998</v>
      </c>
      <c r="F1124">
        <v>0</v>
      </c>
      <c r="G1124">
        <f t="shared" si="52"/>
        <v>0</v>
      </c>
      <c r="H1124">
        <v>0</v>
      </c>
      <c r="M1124" s="277">
        <f>(M4204*10000)*TEA!$I$15*10^-6</f>
        <v>68.078981330549993</v>
      </c>
      <c r="N1124" s="277">
        <f>(N4204*10000)*TEA!$J$15*10^-6</f>
        <v>68.078981330549993</v>
      </c>
      <c r="W1124">
        <f t="shared" si="54"/>
        <v>1</v>
      </c>
      <c r="X1124" s="251">
        <v>22075</v>
      </c>
      <c r="Y1124" s="251">
        <v>0</v>
      </c>
      <c r="Z1124" s="251">
        <f t="shared" si="53"/>
        <v>0</v>
      </c>
      <c r="AA1124" s="226">
        <v>0</v>
      </c>
    </row>
    <row r="1125" spans="1:27" x14ac:dyDescent="0.25">
      <c r="A1125" s="251">
        <v>22077</v>
      </c>
      <c r="B1125" s="251" t="s">
        <v>1256</v>
      </c>
      <c r="C1125" s="251" t="s">
        <v>1295</v>
      </c>
      <c r="D1125" s="251">
        <v>-91.609212499999998</v>
      </c>
      <c r="E1125" s="251">
        <v>30.716809999999999</v>
      </c>
      <c r="F1125">
        <v>3.62</v>
      </c>
      <c r="G1125">
        <f t="shared" si="52"/>
        <v>3.62</v>
      </c>
      <c r="H1125">
        <v>13.87</v>
      </c>
      <c r="M1125" s="277">
        <f>(M4205*10000)*TEA!$I$15*10^-6</f>
        <v>61.814184537599992</v>
      </c>
      <c r="N1125" s="277">
        <f>(N4205*10000)*TEA!$J$15*10^-6</f>
        <v>61.814184537599992</v>
      </c>
      <c r="W1125">
        <f t="shared" si="54"/>
        <v>1</v>
      </c>
      <c r="X1125" s="251">
        <v>22077</v>
      </c>
      <c r="Y1125" s="251">
        <v>23112</v>
      </c>
      <c r="Z1125" s="251">
        <f t="shared" si="53"/>
        <v>23112</v>
      </c>
      <c r="AA1125" s="226">
        <v>3641</v>
      </c>
    </row>
    <row r="1126" spans="1:27" x14ac:dyDescent="0.25">
      <c r="A1126" s="251">
        <v>22079</v>
      </c>
      <c r="B1126" s="251" t="s">
        <v>1256</v>
      </c>
      <c r="C1126" s="251" t="s">
        <v>1296</v>
      </c>
      <c r="D1126" s="251">
        <v>-92.530110100000002</v>
      </c>
      <c r="E1126" s="251">
        <v>31.205110000000001</v>
      </c>
      <c r="F1126">
        <v>3.3</v>
      </c>
      <c r="G1126">
        <f t="shared" si="52"/>
        <v>3.3</v>
      </c>
      <c r="H1126">
        <v>10.69</v>
      </c>
      <c r="M1126" s="277">
        <f>(M4206*10000)*TEA!$I$15*10^-6</f>
        <v>59.523798573000001</v>
      </c>
      <c r="N1126" s="277">
        <f>(N4206*10000)*TEA!$J$15*10^-6</f>
        <v>59.523798573000001</v>
      </c>
      <c r="W1126">
        <f t="shared" si="54"/>
        <v>1</v>
      </c>
      <c r="X1126" s="251">
        <v>22079</v>
      </c>
      <c r="Y1126" s="251">
        <v>20705</v>
      </c>
      <c r="Z1126" s="251">
        <f t="shared" si="53"/>
        <v>20705</v>
      </c>
      <c r="AA1126" s="226">
        <v>4456</v>
      </c>
    </row>
    <row r="1127" spans="1:27" x14ac:dyDescent="0.25">
      <c r="A1127" s="251">
        <v>22081</v>
      </c>
      <c r="B1127" s="251" t="s">
        <v>1256</v>
      </c>
      <c r="C1127" s="251" t="s">
        <v>1297</v>
      </c>
      <c r="D1127" s="251">
        <v>-93.338783500000005</v>
      </c>
      <c r="E1127" s="251">
        <v>32.099229999999999</v>
      </c>
      <c r="F1127">
        <v>3.22</v>
      </c>
      <c r="G1127">
        <f t="shared" si="52"/>
        <v>3.22</v>
      </c>
      <c r="H1127">
        <v>12.39</v>
      </c>
      <c r="M1127" s="277">
        <f>(M4207*10000)*TEA!$I$15*10^-6</f>
        <v>56.483482093650004</v>
      </c>
      <c r="N1127" s="277">
        <f>(N4207*10000)*TEA!$J$15*10^-6</f>
        <v>56.483482093650004</v>
      </c>
      <c r="W1127">
        <f t="shared" si="54"/>
        <v>1</v>
      </c>
      <c r="X1127" s="251">
        <v>22081</v>
      </c>
      <c r="Y1127" s="251">
        <v>2495</v>
      </c>
      <c r="Z1127" s="251">
        <f t="shared" si="53"/>
        <v>2495</v>
      </c>
      <c r="AA1127" s="226">
        <v>998</v>
      </c>
    </row>
    <row r="1128" spans="1:27" x14ac:dyDescent="0.25">
      <c r="A1128" s="251">
        <v>22083</v>
      </c>
      <c r="B1128" s="251" t="s">
        <v>1256</v>
      </c>
      <c r="C1128" s="251" t="s">
        <v>1298</v>
      </c>
      <c r="D1128" s="251">
        <v>-91.771688699999999</v>
      </c>
      <c r="E1128" s="251">
        <v>32.421860000000002</v>
      </c>
      <c r="F1128">
        <v>3.84</v>
      </c>
      <c r="G1128">
        <f t="shared" si="52"/>
        <v>3.84</v>
      </c>
      <c r="H1128">
        <v>13.96</v>
      </c>
      <c r="M1128" s="277">
        <f>(M4208*10000)*TEA!$I$15*10^-6</f>
        <v>56.665295608949997</v>
      </c>
      <c r="N1128" s="277">
        <f>(N4208*10000)*TEA!$J$15*10^-6</f>
        <v>56.665295608949997</v>
      </c>
      <c r="W1128">
        <f t="shared" si="54"/>
        <v>1</v>
      </c>
      <c r="X1128" s="251">
        <v>22083</v>
      </c>
      <c r="Y1128" s="251">
        <v>17505</v>
      </c>
      <c r="Z1128" s="251">
        <f t="shared" si="53"/>
        <v>17505</v>
      </c>
      <c r="AA1128" s="226">
        <v>13085</v>
      </c>
    </row>
    <row r="1129" spans="1:27" x14ac:dyDescent="0.25">
      <c r="A1129" s="251">
        <v>22085</v>
      </c>
      <c r="B1129" s="251" t="s">
        <v>1256</v>
      </c>
      <c r="C1129" s="251" t="s">
        <v>1299</v>
      </c>
      <c r="D1129" s="251">
        <v>-93.556087399999996</v>
      </c>
      <c r="E1129" s="251">
        <v>31.56955</v>
      </c>
      <c r="F1129">
        <v>0</v>
      </c>
      <c r="G1129">
        <f t="shared" si="52"/>
        <v>0</v>
      </c>
      <c r="H1129">
        <v>0</v>
      </c>
      <c r="M1129" s="277">
        <f>(M4209*10000)*TEA!$I$15*10^-6</f>
        <v>57.853567095750002</v>
      </c>
      <c r="N1129" s="277">
        <f>(N4209*10000)*TEA!$J$15*10^-6</f>
        <v>57.853567095750002</v>
      </c>
      <c r="W1129">
        <f t="shared" si="54"/>
        <v>1</v>
      </c>
      <c r="X1129" s="251">
        <v>22085</v>
      </c>
      <c r="Y1129" s="251">
        <v>0</v>
      </c>
      <c r="Z1129" s="251">
        <f t="shared" si="53"/>
        <v>0</v>
      </c>
      <c r="AA1129" s="226">
        <v>0</v>
      </c>
    </row>
    <row r="1130" spans="1:27" x14ac:dyDescent="0.25">
      <c r="A1130" s="251">
        <v>22087</v>
      </c>
      <c r="B1130" s="251" t="s">
        <v>1256</v>
      </c>
      <c r="C1130" s="251" t="s">
        <v>1300</v>
      </c>
      <c r="D1130" s="251">
        <v>-89.535916200000003</v>
      </c>
      <c r="E1130" s="251">
        <v>29.896840000000001</v>
      </c>
      <c r="F1130">
        <v>0</v>
      </c>
      <c r="G1130">
        <f t="shared" si="52"/>
        <v>0</v>
      </c>
      <c r="H1130">
        <v>0</v>
      </c>
      <c r="M1130" s="277">
        <f>(M4210*10000)*TEA!$I$15*10^-6</f>
        <v>67.185756389249988</v>
      </c>
      <c r="N1130" s="277">
        <f>(N4210*10000)*TEA!$J$15*10^-6</f>
        <v>67.185756389249988</v>
      </c>
      <c r="W1130">
        <f t="shared" si="54"/>
        <v>1</v>
      </c>
      <c r="X1130" s="251">
        <v>22087</v>
      </c>
      <c r="Y1130" s="251">
        <v>0</v>
      </c>
      <c r="Z1130" s="251">
        <f t="shared" si="53"/>
        <v>0</v>
      </c>
      <c r="AA1130" s="226">
        <v>0</v>
      </c>
    </row>
    <row r="1131" spans="1:27" x14ac:dyDescent="0.25">
      <c r="A1131" s="251">
        <v>22089</v>
      </c>
      <c r="B1131" s="251" t="s">
        <v>1256</v>
      </c>
      <c r="C1131" s="251" t="s">
        <v>1301</v>
      </c>
      <c r="D1131" s="251">
        <v>-90.362075000000004</v>
      </c>
      <c r="E1131" s="251">
        <v>29.898019999999999</v>
      </c>
      <c r="F1131">
        <v>0</v>
      </c>
      <c r="G1131">
        <f t="shared" si="52"/>
        <v>0</v>
      </c>
      <c r="H1131">
        <v>0</v>
      </c>
      <c r="M1131" s="277">
        <f>(M4211*10000)*TEA!$I$15*10^-6</f>
        <v>66.733810556849988</v>
      </c>
      <c r="N1131" s="277">
        <f>(N4211*10000)*TEA!$J$15*10^-6</f>
        <v>66.733810556849988</v>
      </c>
      <c r="W1131">
        <f t="shared" si="54"/>
        <v>1</v>
      </c>
      <c r="X1131" s="251">
        <v>22089</v>
      </c>
      <c r="Y1131" s="251">
        <v>0</v>
      </c>
      <c r="Z1131" s="251">
        <f t="shared" si="53"/>
        <v>0</v>
      </c>
      <c r="AA1131" s="226">
        <v>0</v>
      </c>
    </row>
    <row r="1132" spans="1:27" x14ac:dyDescent="0.25">
      <c r="A1132" s="251">
        <v>22091</v>
      </c>
      <c r="B1132" s="251" t="s">
        <v>1256</v>
      </c>
      <c r="C1132" s="251" t="s">
        <v>1302</v>
      </c>
      <c r="D1132" s="251">
        <v>-90.7100899</v>
      </c>
      <c r="E1132" s="251">
        <v>30.820460000000001</v>
      </c>
      <c r="F1132">
        <v>0</v>
      </c>
      <c r="G1132">
        <f t="shared" si="52"/>
        <v>0</v>
      </c>
      <c r="H1132">
        <v>0</v>
      </c>
      <c r="M1132" s="277">
        <f>(M4212*10000)*TEA!$I$15*10^-6</f>
        <v>62.667852888600002</v>
      </c>
      <c r="N1132" s="277">
        <f>(N4212*10000)*TEA!$J$15*10^-6</f>
        <v>62.667852888600002</v>
      </c>
      <c r="W1132">
        <f t="shared" si="54"/>
        <v>1</v>
      </c>
      <c r="X1132" s="251">
        <v>22091</v>
      </c>
      <c r="Y1132" s="251">
        <v>0</v>
      </c>
      <c r="Z1132" s="251">
        <f t="shared" si="53"/>
        <v>0</v>
      </c>
      <c r="AA1132" s="226">
        <v>0</v>
      </c>
    </row>
    <row r="1133" spans="1:27" x14ac:dyDescent="0.25">
      <c r="A1133" s="251">
        <v>22093</v>
      </c>
      <c r="B1133" s="251" t="s">
        <v>1256</v>
      </c>
      <c r="C1133" s="251" t="s">
        <v>1303</v>
      </c>
      <c r="D1133" s="251">
        <v>-90.794260199999997</v>
      </c>
      <c r="E1133" s="251">
        <v>30.027439999999999</v>
      </c>
      <c r="F1133">
        <v>2.95</v>
      </c>
      <c r="G1133">
        <f t="shared" si="52"/>
        <v>2.95</v>
      </c>
      <c r="H1133">
        <v>0</v>
      </c>
      <c r="M1133" s="277">
        <f>(M4213*10000)*TEA!$I$15*10^-6</f>
        <v>65.418690273300001</v>
      </c>
      <c r="N1133" s="277">
        <f>(N4213*10000)*TEA!$J$15*10^-6</f>
        <v>65.418690273300001</v>
      </c>
      <c r="W1133">
        <f t="shared" si="54"/>
        <v>1</v>
      </c>
      <c r="X1133" s="251">
        <v>22093</v>
      </c>
      <c r="Y1133" s="251">
        <v>2002</v>
      </c>
      <c r="Z1133" s="251">
        <f t="shared" si="53"/>
        <v>2002</v>
      </c>
      <c r="AA1133" s="226">
        <v>0</v>
      </c>
    </row>
    <row r="1134" spans="1:27" x14ac:dyDescent="0.25">
      <c r="A1134" s="251">
        <v>22095</v>
      </c>
      <c r="B1134" s="251" t="s">
        <v>1256</v>
      </c>
      <c r="C1134" s="251" t="s">
        <v>1304</v>
      </c>
      <c r="D1134" s="251">
        <v>-90.546903900000004</v>
      </c>
      <c r="E1134" s="251">
        <v>30.097449999999998</v>
      </c>
      <c r="F1134">
        <v>0</v>
      </c>
      <c r="G1134">
        <f t="shared" si="52"/>
        <v>0</v>
      </c>
      <c r="H1134">
        <v>0</v>
      </c>
      <c r="M1134" s="277">
        <f>(M4214*10000)*TEA!$I$15*10^-6</f>
        <v>65.626045123500006</v>
      </c>
      <c r="N1134" s="277">
        <f>(N4214*10000)*TEA!$J$15*10^-6</f>
        <v>65.626045123500006</v>
      </c>
      <c r="W1134">
        <f t="shared" si="54"/>
        <v>1</v>
      </c>
      <c r="X1134" s="251">
        <v>22095</v>
      </c>
      <c r="Y1134" s="251">
        <v>0</v>
      </c>
      <c r="Z1134" s="251">
        <f t="shared" si="53"/>
        <v>0</v>
      </c>
      <c r="AA1134" s="226">
        <v>0</v>
      </c>
    </row>
    <row r="1135" spans="1:27" x14ac:dyDescent="0.25">
      <c r="A1135" s="251">
        <v>22097</v>
      </c>
      <c r="B1135" s="251" t="s">
        <v>1256</v>
      </c>
      <c r="C1135" s="251" t="s">
        <v>1305</v>
      </c>
      <c r="D1135" s="251">
        <v>-92.003297000000003</v>
      </c>
      <c r="E1135" s="251">
        <v>30.603290000000001</v>
      </c>
      <c r="F1135">
        <v>2.92</v>
      </c>
      <c r="G1135">
        <f t="shared" si="52"/>
        <v>2.92</v>
      </c>
      <c r="H1135">
        <v>12.72</v>
      </c>
      <c r="M1135" s="277">
        <f>(M4215*10000)*TEA!$I$15*10^-6</f>
        <v>61.683577667999998</v>
      </c>
      <c r="N1135" s="277">
        <f>(N4215*10000)*TEA!$J$15*10^-6</f>
        <v>61.683577667999998</v>
      </c>
      <c r="W1135">
        <f t="shared" si="54"/>
        <v>1</v>
      </c>
      <c r="X1135" s="251">
        <v>22097</v>
      </c>
      <c r="Y1135" s="251">
        <v>39302</v>
      </c>
      <c r="Z1135" s="251">
        <f t="shared" si="53"/>
        <v>39302</v>
      </c>
      <c r="AA1135" s="226">
        <v>3463</v>
      </c>
    </row>
    <row r="1136" spans="1:27" x14ac:dyDescent="0.25">
      <c r="A1136" s="251">
        <v>22099</v>
      </c>
      <c r="B1136" s="251" t="s">
        <v>1256</v>
      </c>
      <c r="C1136" s="251" t="s">
        <v>1306</v>
      </c>
      <c r="D1136" s="251">
        <v>-91.724901500000001</v>
      </c>
      <c r="E1136" s="251">
        <v>30.22682</v>
      </c>
      <c r="F1136">
        <v>2.79</v>
      </c>
      <c r="G1136">
        <f t="shared" si="52"/>
        <v>2.79</v>
      </c>
      <c r="H1136">
        <v>0</v>
      </c>
      <c r="M1136" s="277">
        <f>(M4216*10000)*TEA!$I$15*10^-6</f>
        <v>63.579916713600007</v>
      </c>
      <c r="N1136" s="277">
        <f>(N4216*10000)*TEA!$J$15*10^-6</f>
        <v>63.579916713600007</v>
      </c>
      <c r="W1136">
        <f t="shared" si="54"/>
        <v>1</v>
      </c>
      <c r="X1136" s="251">
        <v>22099</v>
      </c>
      <c r="Y1136" s="251">
        <v>3739</v>
      </c>
      <c r="Z1136" s="251">
        <f t="shared" si="53"/>
        <v>3739</v>
      </c>
      <c r="AA1136" s="226">
        <v>0</v>
      </c>
    </row>
    <row r="1137" spans="1:27" x14ac:dyDescent="0.25">
      <c r="A1137" s="251">
        <v>22101</v>
      </c>
      <c r="B1137" s="251" t="s">
        <v>1256</v>
      </c>
      <c r="C1137" s="251" t="s">
        <v>1307</v>
      </c>
      <c r="D1137" s="251">
        <v>-91.440418399999999</v>
      </c>
      <c r="E1137" s="251">
        <v>29.72317</v>
      </c>
      <c r="F1137">
        <v>3.08</v>
      </c>
      <c r="G1137">
        <f t="shared" si="52"/>
        <v>3.08</v>
      </c>
      <c r="H1137">
        <v>0</v>
      </c>
      <c r="M1137" s="277">
        <f>(M4217*10000)*TEA!$I$15*10^-6</f>
        <v>64.902877766550006</v>
      </c>
      <c r="N1137" s="277">
        <f>(N4217*10000)*TEA!$J$15*10^-6</f>
        <v>64.902877766550006</v>
      </c>
      <c r="W1137">
        <f t="shared" si="54"/>
        <v>1</v>
      </c>
      <c r="X1137" s="251">
        <v>22101</v>
      </c>
      <c r="Y1137" s="251">
        <v>1897</v>
      </c>
      <c r="Z1137" s="251">
        <f t="shared" si="53"/>
        <v>1897</v>
      </c>
      <c r="AA1137" s="226">
        <v>0</v>
      </c>
    </row>
    <row r="1138" spans="1:27" x14ac:dyDescent="0.25">
      <c r="A1138" s="251">
        <v>22103</v>
      </c>
      <c r="B1138" s="251" t="s">
        <v>1256</v>
      </c>
      <c r="C1138" s="251" t="s">
        <v>1308</v>
      </c>
      <c r="D1138" s="251">
        <v>-89.945344599999999</v>
      </c>
      <c r="E1138" s="251">
        <v>30.468630000000001</v>
      </c>
      <c r="F1138">
        <v>0</v>
      </c>
      <c r="G1138">
        <f t="shared" si="52"/>
        <v>0</v>
      </c>
      <c r="H1138">
        <v>0</v>
      </c>
      <c r="M1138" s="277">
        <f>(M4218*10000)*TEA!$I$15*10^-6</f>
        <v>64.900133641799997</v>
      </c>
      <c r="N1138" s="277">
        <f>(N4218*10000)*TEA!$J$15*10^-6</f>
        <v>64.900133641799997</v>
      </c>
      <c r="W1138">
        <f t="shared" si="54"/>
        <v>1</v>
      </c>
      <c r="X1138" s="251">
        <v>22103</v>
      </c>
      <c r="Y1138" s="251">
        <v>0</v>
      </c>
      <c r="Z1138" s="251">
        <f t="shared" si="53"/>
        <v>0</v>
      </c>
      <c r="AA1138" s="226">
        <v>0</v>
      </c>
    </row>
    <row r="1139" spans="1:27" x14ac:dyDescent="0.25">
      <c r="A1139" s="251">
        <v>22105</v>
      </c>
      <c r="B1139" s="251" t="s">
        <v>1256</v>
      </c>
      <c r="C1139" s="251" t="s">
        <v>1309</v>
      </c>
      <c r="D1139" s="251">
        <v>-90.413848000000002</v>
      </c>
      <c r="E1139" s="251">
        <v>30.65335</v>
      </c>
      <c r="F1139">
        <v>2.4700000000000002</v>
      </c>
      <c r="G1139">
        <f t="shared" si="52"/>
        <v>2.4700000000000002</v>
      </c>
      <c r="H1139">
        <v>12.67</v>
      </c>
      <c r="M1139" s="277">
        <f>(M4219*10000)*TEA!$I$15*10^-6</f>
        <v>63.707301622349995</v>
      </c>
      <c r="N1139" s="277">
        <f>(N4219*10000)*TEA!$J$15*10^-6</f>
        <v>63.707301622349995</v>
      </c>
      <c r="W1139">
        <f t="shared" si="54"/>
        <v>1</v>
      </c>
      <c r="X1139" s="251">
        <v>22105</v>
      </c>
      <c r="Y1139" s="251">
        <v>351</v>
      </c>
      <c r="Z1139" s="251">
        <f t="shared" si="53"/>
        <v>351</v>
      </c>
      <c r="AA1139" s="226">
        <v>95</v>
      </c>
    </row>
    <row r="1140" spans="1:27" x14ac:dyDescent="0.25">
      <c r="A1140" s="251">
        <v>22107</v>
      </c>
      <c r="B1140" s="251" t="s">
        <v>1256</v>
      </c>
      <c r="C1140" s="251" t="s">
        <v>1310</v>
      </c>
      <c r="D1140" s="251">
        <v>-91.332963000000007</v>
      </c>
      <c r="E1140" s="251">
        <v>32.007689999999997</v>
      </c>
      <c r="F1140">
        <v>4.29</v>
      </c>
      <c r="G1140">
        <f t="shared" si="52"/>
        <v>4.29</v>
      </c>
      <c r="H1140">
        <v>11.87</v>
      </c>
      <c r="M1140" s="277">
        <f>(M4220*10000)*TEA!$I$15*10^-6</f>
        <v>57.93531254685</v>
      </c>
      <c r="N1140" s="277">
        <f>(N4220*10000)*TEA!$J$15*10^-6</f>
        <v>57.93531254685</v>
      </c>
      <c r="W1140">
        <f t="shared" si="54"/>
        <v>1</v>
      </c>
      <c r="X1140" s="251">
        <v>22107</v>
      </c>
      <c r="Y1140" s="251">
        <v>24778</v>
      </c>
      <c r="Z1140" s="251">
        <f t="shared" si="53"/>
        <v>24778</v>
      </c>
      <c r="AA1140" s="226">
        <v>18083</v>
      </c>
    </row>
    <row r="1141" spans="1:27" x14ac:dyDescent="0.25">
      <c r="A1141" s="251">
        <v>22109</v>
      </c>
      <c r="B1141" s="251" t="s">
        <v>1256</v>
      </c>
      <c r="C1141" s="251" t="s">
        <v>1311</v>
      </c>
      <c r="D1141" s="251">
        <v>-90.840618699999993</v>
      </c>
      <c r="E1141" s="251">
        <v>29.43121</v>
      </c>
      <c r="F1141">
        <v>0</v>
      </c>
      <c r="G1141">
        <f t="shared" si="52"/>
        <v>0</v>
      </c>
      <c r="H1141">
        <v>0</v>
      </c>
      <c r="M1141" s="277">
        <f>(M4221*10000)*TEA!$I$15*10^-6</f>
        <v>66.731807692350003</v>
      </c>
      <c r="N1141" s="277">
        <f>(N4221*10000)*TEA!$J$15*10^-6</f>
        <v>66.731807692350003</v>
      </c>
      <c r="W1141">
        <f t="shared" si="54"/>
        <v>1</v>
      </c>
      <c r="X1141" s="251">
        <v>22109</v>
      </c>
      <c r="Y1141" s="251">
        <v>0</v>
      </c>
      <c r="Z1141" s="251">
        <f t="shared" si="53"/>
        <v>0</v>
      </c>
      <c r="AA1141" s="226">
        <v>0</v>
      </c>
    </row>
    <row r="1142" spans="1:27" x14ac:dyDescent="0.25">
      <c r="A1142" s="251">
        <v>22111</v>
      </c>
      <c r="B1142" s="251" t="s">
        <v>1256</v>
      </c>
      <c r="C1142" s="251" t="s">
        <v>1312</v>
      </c>
      <c r="D1142" s="251">
        <v>-92.3802819</v>
      </c>
      <c r="E1142" s="251">
        <v>32.833550000000002</v>
      </c>
      <c r="F1142">
        <v>0</v>
      </c>
      <c r="G1142">
        <f t="shared" si="52"/>
        <v>0</v>
      </c>
      <c r="H1142">
        <v>0</v>
      </c>
      <c r="M1142" s="277">
        <f>(M4222*10000)*TEA!$I$15*10^-6</f>
        <v>55.515417493949997</v>
      </c>
      <c r="N1142" s="277">
        <f>(N4222*10000)*TEA!$J$15*10^-6</f>
        <v>55.515417493949997</v>
      </c>
      <c r="W1142">
        <f t="shared" si="54"/>
        <v>1</v>
      </c>
      <c r="X1142" s="251">
        <v>22111</v>
      </c>
      <c r="Y1142" s="251">
        <v>0</v>
      </c>
      <c r="Z1142" s="251">
        <f t="shared" si="53"/>
        <v>0</v>
      </c>
      <c r="AA1142" s="226">
        <v>0</v>
      </c>
    </row>
    <row r="1143" spans="1:27" x14ac:dyDescent="0.25">
      <c r="A1143" s="251">
        <v>22113</v>
      </c>
      <c r="B1143" s="251" t="s">
        <v>1256</v>
      </c>
      <c r="C1143" s="251" t="s">
        <v>1313</v>
      </c>
      <c r="D1143" s="251">
        <v>-92.323536500000003</v>
      </c>
      <c r="E1143" s="251">
        <v>29.860990000000001</v>
      </c>
      <c r="F1143">
        <v>2.4</v>
      </c>
      <c r="G1143">
        <f t="shared" si="52"/>
        <v>2.4</v>
      </c>
      <c r="H1143">
        <v>0</v>
      </c>
      <c r="M1143" s="277">
        <f>(M4223*10000)*TEA!$I$15*10^-6</f>
        <v>63.297722139299992</v>
      </c>
      <c r="N1143" s="277">
        <f>(N4223*10000)*TEA!$J$15*10^-6</f>
        <v>63.297722139299992</v>
      </c>
      <c r="W1143">
        <f t="shared" si="54"/>
        <v>1</v>
      </c>
      <c r="X1143" s="251">
        <v>22113</v>
      </c>
      <c r="Y1143" s="251">
        <v>3045</v>
      </c>
      <c r="Z1143" s="251">
        <f t="shared" si="53"/>
        <v>3045</v>
      </c>
      <c r="AA1143" s="226">
        <v>0</v>
      </c>
    </row>
    <row r="1144" spans="1:27" x14ac:dyDescent="0.25">
      <c r="A1144" s="251">
        <v>22115</v>
      </c>
      <c r="B1144" s="251" t="s">
        <v>1256</v>
      </c>
      <c r="C1144" s="251" t="s">
        <v>1314</v>
      </c>
      <c r="D1144" s="251">
        <v>-93.182544699999994</v>
      </c>
      <c r="E1144" s="251">
        <v>31.107980000000001</v>
      </c>
      <c r="F1144">
        <v>0</v>
      </c>
      <c r="G1144">
        <f t="shared" si="52"/>
        <v>0</v>
      </c>
      <c r="H1144">
        <v>0</v>
      </c>
      <c r="M1144" s="277">
        <f>(M4224*10000)*TEA!$I$15*10^-6</f>
        <v>59.31180960615</v>
      </c>
      <c r="N1144" s="277">
        <f>(N4224*10000)*TEA!$J$15*10^-6</f>
        <v>59.31180960615</v>
      </c>
      <c r="W1144">
        <f t="shared" si="54"/>
        <v>1</v>
      </c>
      <c r="X1144" s="251">
        <v>22115</v>
      </c>
      <c r="Y1144" s="251">
        <v>0</v>
      </c>
      <c r="Z1144" s="251">
        <f t="shared" si="53"/>
        <v>0</v>
      </c>
      <c r="AA1144" s="226">
        <v>0</v>
      </c>
    </row>
    <row r="1145" spans="1:27" x14ac:dyDescent="0.25">
      <c r="A1145" s="251">
        <v>22117</v>
      </c>
      <c r="B1145" s="251" t="s">
        <v>1256</v>
      </c>
      <c r="C1145" s="251" t="s">
        <v>1315</v>
      </c>
      <c r="D1145" s="251">
        <v>-90.033787200000006</v>
      </c>
      <c r="E1145" s="251">
        <v>30.85868</v>
      </c>
      <c r="F1145">
        <v>3.42</v>
      </c>
      <c r="G1145">
        <f t="shared" si="52"/>
        <v>3.42</v>
      </c>
      <c r="H1145">
        <v>9.7899999999999991</v>
      </c>
      <c r="M1145" s="277">
        <f>(M4225*10000)*TEA!$I$15*10^-6</f>
        <v>63.195176232449995</v>
      </c>
      <c r="N1145" s="277">
        <f>(N4225*10000)*TEA!$J$15*10^-6</f>
        <v>63.195176232449995</v>
      </c>
      <c r="W1145">
        <f t="shared" si="54"/>
        <v>1</v>
      </c>
      <c r="X1145" s="251">
        <v>22117</v>
      </c>
      <c r="Y1145" s="251">
        <v>1222</v>
      </c>
      <c r="Z1145" s="251">
        <f t="shared" si="53"/>
        <v>1222</v>
      </c>
      <c r="AA1145" s="226">
        <v>899</v>
      </c>
    </row>
    <row r="1146" spans="1:27" x14ac:dyDescent="0.25">
      <c r="A1146" s="251">
        <v>22119</v>
      </c>
      <c r="B1146" s="251" t="s">
        <v>1256</v>
      </c>
      <c r="C1146" s="251" t="s">
        <v>1316</v>
      </c>
      <c r="D1146" s="251">
        <v>-93.334558900000005</v>
      </c>
      <c r="E1146" s="251">
        <v>32.716239999999999</v>
      </c>
      <c r="F1146">
        <v>0</v>
      </c>
      <c r="G1146">
        <f t="shared" si="52"/>
        <v>0</v>
      </c>
      <c r="H1146">
        <v>0</v>
      </c>
      <c r="M1146" s="277">
        <f>(M4226*10000)*TEA!$I$15*10^-6</f>
        <v>55.316558573550004</v>
      </c>
      <c r="N1146" s="277">
        <f>(N4226*10000)*TEA!$J$15*10^-6</f>
        <v>55.316558573550004</v>
      </c>
      <c r="W1146">
        <f t="shared" si="54"/>
        <v>1</v>
      </c>
      <c r="X1146" s="251">
        <v>22119</v>
      </c>
      <c r="Y1146" s="251">
        <v>0</v>
      </c>
      <c r="Z1146" s="251">
        <f t="shared" si="53"/>
        <v>0</v>
      </c>
      <c r="AA1146" s="226">
        <v>0</v>
      </c>
    </row>
    <row r="1147" spans="1:27" x14ac:dyDescent="0.25">
      <c r="A1147" s="251">
        <v>22121</v>
      </c>
      <c r="B1147" s="251" t="s">
        <v>1256</v>
      </c>
      <c r="C1147" s="251" t="s">
        <v>1317</v>
      </c>
      <c r="D1147" s="251">
        <v>-91.328277900000003</v>
      </c>
      <c r="E1147" s="251">
        <v>30.46556</v>
      </c>
      <c r="F1147">
        <v>3.83</v>
      </c>
      <c r="G1147">
        <f t="shared" si="52"/>
        <v>3.83</v>
      </c>
      <c r="H1147">
        <v>0</v>
      </c>
      <c r="M1147" s="277">
        <f>(M4227*10000)*TEA!$I$15*10^-6</f>
        <v>62.958047817600004</v>
      </c>
      <c r="N1147" s="277">
        <f>(N4227*10000)*TEA!$J$15*10^-6</f>
        <v>62.958047817600004</v>
      </c>
      <c r="W1147">
        <f t="shared" si="54"/>
        <v>1</v>
      </c>
      <c r="X1147" s="251">
        <v>22121</v>
      </c>
      <c r="Y1147" s="251">
        <v>3702</v>
      </c>
      <c r="Z1147" s="251">
        <f t="shared" si="53"/>
        <v>3702</v>
      </c>
      <c r="AA1147" s="226">
        <v>0</v>
      </c>
    </row>
    <row r="1148" spans="1:27" x14ac:dyDescent="0.25">
      <c r="A1148" s="251">
        <v>22123</v>
      </c>
      <c r="B1148" s="251" t="s">
        <v>1256</v>
      </c>
      <c r="C1148" s="251" t="s">
        <v>1318</v>
      </c>
      <c r="D1148" s="251">
        <v>-91.463518500000006</v>
      </c>
      <c r="E1148" s="251">
        <v>32.788269999999997</v>
      </c>
      <c r="F1148">
        <v>4.17</v>
      </c>
      <c r="G1148">
        <f t="shared" si="52"/>
        <v>4.17</v>
      </c>
      <c r="H1148">
        <v>13.16</v>
      </c>
      <c r="M1148" s="277">
        <f>(M4228*10000)*TEA!$I$15*10^-6</f>
        <v>55.874222538750004</v>
      </c>
      <c r="N1148" s="277">
        <f>(N4228*10000)*TEA!$J$15*10^-6</f>
        <v>55.874222538750004</v>
      </c>
      <c r="W1148">
        <f t="shared" si="54"/>
        <v>1</v>
      </c>
      <c r="X1148" s="251">
        <v>22123</v>
      </c>
      <c r="Y1148" s="251">
        <v>20335</v>
      </c>
      <c r="Z1148" s="251">
        <f t="shared" si="53"/>
        <v>20335</v>
      </c>
      <c r="AA1148" s="226">
        <v>12170</v>
      </c>
    </row>
    <row r="1149" spans="1:27" x14ac:dyDescent="0.25">
      <c r="A1149" s="251">
        <v>22125</v>
      </c>
      <c r="B1149" s="251" t="s">
        <v>1256</v>
      </c>
      <c r="C1149" s="251" t="s">
        <v>1319</v>
      </c>
      <c r="D1149" s="251">
        <v>-91.421257199999999</v>
      </c>
      <c r="E1149" s="251">
        <v>30.882359999999998</v>
      </c>
      <c r="F1149">
        <v>0</v>
      </c>
      <c r="G1149">
        <f t="shared" si="52"/>
        <v>0</v>
      </c>
      <c r="H1149">
        <v>0</v>
      </c>
      <c r="M1149" s="277">
        <f>(M4229*10000)*TEA!$I$15*10^-6</f>
        <v>61.5715676433</v>
      </c>
      <c r="N1149" s="277">
        <f>(N4229*10000)*TEA!$J$15*10^-6</f>
        <v>61.5715676433</v>
      </c>
      <c r="W1149">
        <f t="shared" si="54"/>
        <v>1</v>
      </c>
      <c r="X1149" s="251">
        <v>22125</v>
      </c>
      <c r="Y1149" s="251">
        <v>0</v>
      </c>
      <c r="Z1149" s="251">
        <f t="shared" si="53"/>
        <v>0</v>
      </c>
      <c r="AA1149" s="226">
        <v>0</v>
      </c>
    </row>
    <row r="1150" spans="1:27" x14ac:dyDescent="0.25">
      <c r="A1150" s="251">
        <v>22127</v>
      </c>
      <c r="B1150" s="251" t="s">
        <v>1256</v>
      </c>
      <c r="C1150" s="251" t="s">
        <v>1320</v>
      </c>
      <c r="D1150" s="251">
        <v>-92.634722199999999</v>
      </c>
      <c r="E1150" s="251">
        <v>31.946809999999999</v>
      </c>
      <c r="F1150">
        <v>0</v>
      </c>
      <c r="G1150">
        <f t="shared" si="52"/>
        <v>0</v>
      </c>
      <c r="H1150">
        <v>0</v>
      </c>
      <c r="M1150" s="277">
        <f>(M4230*10000)*TEA!$I$15*10^-6</f>
        <v>57.420689012999993</v>
      </c>
      <c r="N1150" s="277">
        <f>(N4230*10000)*TEA!$J$15*10^-6</f>
        <v>57.420689012999993</v>
      </c>
      <c r="W1150">
        <f t="shared" si="54"/>
        <v>1</v>
      </c>
      <c r="X1150" s="251">
        <v>22127</v>
      </c>
      <c r="Y1150" s="251">
        <v>0</v>
      </c>
      <c r="Z1150" s="251">
        <f t="shared" si="53"/>
        <v>0</v>
      </c>
      <c r="AA1150" s="226">
        <v>0</v>
      </c>
    </row>
    <row r="1151" spans="1:27" x14ac:dyDescent="0.25">
      <c r="A1151" s="251">
        <v>23001</v>
      </c>
      <c r="B1151" s="251" t="s">
        <v>1321</v>
      </c>
      <c r="C1151" s="251" t="s">
        <v>1322</v>
      </c>
      <c r="D1151" s="251">
        <v>-70.2033658</v>
      </c>
      <c r="E1151" s="251">
        <v>44.171619999999997</v>
      </c>
      <c r="F1151">
        <v>0</v>
      </c>
      <c r="G1151">
        <f t="shared" si="52"/>
        <v>0</v>
      </c>
      <c r="H1151">
        <v>9.4700000000000006</v>
      </c>
      <c r="M1151" s="277">
        <f>(M4231*10000)*TEA!$I$15*10^-6</f>
        <v>29.078126933984997</v>
      </c>
      <c r="N1151" s="277">
        <f>(N4231*10000)*TEA!$J$15*10^-6</f>
        <v>29.078126933984997</v>
      </c>
      <c r="W1151">
        <f t="shared" si="54"/>
        <v>1</v>
      </c>
      <c r="X1151" s="251">
        <v>23001</v>
      </c>
      <c r="Y1151" s="251">
        <v>0</v>
      </c>
      <c r="Z1151" s="251">
        <f t="shared" si="53"/>
        <v>0</v>
      </c>
      <c r="AA1151" s="226">
        <v>642</v>
      </c>
    </row>
    <row r="1152" spans="1:27" x14ac:dyDescent="0.25">
      <c r="A1152" s="251">
        <v>23003</v>
      </c>
      <c r="B1152" s="251" t="s">
        <v>1321</v>
      </c>
      <c r="C1152" s="251" t="s">
        <v>1323</v>
      </c>
      <c r="D1152" s="251">
        <v>-68.601910500000002</v>
      </c>
      <c r="E1152" s="251">
        <v>46.665689999999998</v>
      </c>
      <c r="F1152">
        <v>2.1</v>
      </c>
      <c r="G1152">
        <f t="shared" si="52"/>
        <v>2.1</v>
      </c>
      <c r="H1152">
        <v>8.7899999999999991</v>
      </c>
      <c r="M1152" s="277">
        <f>(M4232*10000)*TEA!$I$15*10^-6</f>
        <v>24.67322746947</v>
      </c>
      <c r="N1152" s="277">
        <f>(N4232*10000)*TEA!$J$15*10^-6</f>
        <v>24.67322746947</v>
      </c>
      <c r="W1152">
        <f t="shared" si="54"/>
        <v>1</v>
      </c>
      <c r="X1152" s="251">
        <v>23003</v>
      </c>
      <c r="Y1152" s="251">
        <v>507</v>
      </c>
      <c r="Z1152" s="251">
        <f t="shared" si="53"/>
        <v>507</v>
      </c>
      <c r="AA1152" s="226">
        <v>389</v>
      </c>
    </row>
    <row r="1153" spans="1:27" x14ac:dyDescent="0.25">
      <c r="A1153" s="251">
        <v>23005</v>
      </c>
      <c r="B1153" s="251" t="s">
        <v>1321</v>
      </c>
      <c r="C1153" s="251" t="s">
        <v>999</v>
      </c>
      <c r="D1153" s="251">
        <v>-70.427960400000003</v>
      </c>
      <c r="E1153" s="251">
        <v>43.87247</v>
      </c>
      <c r="F1153">
        <v>0</v>
      </c>
      <c r="G1153">
        <f t="shared" si="52"/>
        <v>0</v>
      </c>
      <c r="H1153">
        <v>0</v>
      </c>
      <c r="M1153" s="277">
        <f>(M4233*10000)*TEA!$I$15*10^-6</f>
        <v>29.816073932984999</v>
      </c>
      <c r="N1153" s="277">
        <f>(N4233*10000)*TEA!$J$15*10^-6</f>
        <v>29.816073932984999</v>
      </c>
      <c r="W1153">
        <f t="shared" si="54"/>
        <v>1</v>
      </c>
      <c r="X1153" s="251">
        <v>23005</v>
      </c>
      <c r="Y1153" s="251">
        <v>0</v>
      </c>
      <c r="Z1153" s="251">
        <f t="shared" si="53"/>
        <v>0</v>
      </c>
      <c r="AA1153" s="226">
        <v>0</v>
      </c>
    </row>
    <row r="1154" spans="1:27" x14ac:dyDescent="0.25">
      <c r="A1154" s="251">
        <v>23007</v>
      </c>
      <c r="B1154" s="251" t="s">
        <v>1321</v>
      </c>
      <c r="C1154" s="251" t="s">
        <v>550</v>
      </c>
      <c r="D1154" s="251">
        <v>-70.444720500000003</v>
      </c>
      <c r="E1154" s="251">
        <v>44.980600000000003</v>
      </c>
      <c r="F1154">
        <v>0</v>
      </c>
      <c r="G1154">
        <f t="shared" si="52"/>
        <v>0</v>
      </c>
      <c r="H1154">
        <v>0</v>
      </c>
      <c r="M1154" s="277">
        <f>(M4234*10000)*TEA!$I$15*10^-6</f>
        <v>27.108374583555001</v>
      </c>
      <c r="N1154" s="277">
        <f>(N4234*10000)*TEA!$J$15*10^-6</f>
        <v>27.108374583555001</v>
      </c>
      <c r="W1154">
        <f t="shared" si="54"/>
        <v>1</v>
      </c>
      <c r="X1154" s="251">
        <v>23007</v>
      </c>
      <c r="Y1154" s="251">
        <v>0</v>
      </c>
      <c r="Z1154" s="251">
        <f t="shared" si="53"/>
        <v>0</v>
      </c>
      <c r="AA1154" s="226">
        <v>0</v>
      </c>
    </row>
    <row r="1155" spans="1:27" x14ac:dyDescent="0.25">
      <c r="A1155" s="251">
        <v>23009</v>
      </c>
      <c r="B1155" s="251" t="s">
        <v>1321</v>
      </c>
      <c r="C1155" s="251" t="s">
        <v>892</v>
      </c>
      <c r="D1155" s="251">
        <v>-68.358664000000005</v>
      </c>
      <c r="E1155" s="251">
        <v>44.714640000000003</v>
      </c>
      <c r="F1155">
        <v>0</v>
      </c>
      <c r="G1155">
        <f t="shared" si="52"/>
        <v>0</v>
      </c>
      <c r="H1155">
        <v>6.96</v>
      </c>
      <c r="M1155" s="277">
        <f>(M4235*10000)*TEA!$I$15*10^-6</f>
        <v>28.20459902679</v>
      </c>
      <c r="N1155" s="277">
        <f>(N4235*10000)*TEA!$J$15*10^-6</f>
        <v>28.20459902679</v>
      </c>
      <c r="W1155">
        <f t="shared" si="54"/>
        <v>1</v>
      </c>
      <c r="X1155" s="251">
        <v>23009</v>
      </c>
      <c r="Y1155" s="251">
        <v>0</v>
      </c>
      <c r="Z1155" s="251">
        <f t="shared" si="53"/>
        <v>0</v>
      </c>
      <c r="AA1155" s="226">
        <v>2</v>
      </c>
    </row>
    <row r="1156" spans="1:27" x14ac:dyDescent="0.25">
      <c r="A1156" s="251">
        <v>23011</v>
      </c>
      <c r="B1156" s="251" t="s">
        <v>1321</v>
      </c>
      <c r="C1156" s="251" t="s">
        <v>1324</v>
      </c>
      <c r="D1156" s="251">
        <v>-69.766181799999998</v>
      </c>
      <c r="E1156" s="251">
        <v>44.418759999999999</v>
      </c>
      <c r="F1156">
        <v>0</v>
      </c>
      <c r="G1156">
        <f t="shared" ref="G1156:G1219" si="55">F1156</f>
        <v>0</v>
      </c>
      <c r="H1156">
        <v>0.99</v>
      </c>
      <c r="M1156" s="277">
        <f>(M4236*10000)*TEA!$I$15*10^-6</f>
        <v>28.564655886539999</v>
      </c>
      <c r="N1156" s="277">
        <f>(N4236*10000)*TEA!$J$15*10^-6</f>
        <v>28.564655886539999</v>
      </c>
      <c r="W1156">
        <f t="shared" si="54"/>
        <v>1</v>
      </c>
      <c r="X1156" s="251">
        <v>23011</v>
      </c>
      <c r="Y1156" s="251">
        <v>0</v>
      </c>
      <c r="Z1156" s="251">
        <f t="shared" ref="Z1156:Z1219" si="56">Y1156</f>
        <v>0</v>
      </c>
      <c r="AA1156" s="226">
        <v>18</v>
      </c>
    </row>
    <row r="1157" spans="1:27" x14ac:dyDescent="0.25">
      <c r="A1157" s="251">
        <v>23013</v>
      </c>
      <c r="B1157" s="251" t="s">
        <v>1321</v>
      </c>
      <c r="C1157" s="251" t="s">
        <v>1015</v>
      </c>
      <c r="D1157" s="251">
        <v>-69.240590600000004</v>
      </c>
      <c r="E1157" s="251">
        <v>44.182940000000002</v>
      </c>
      <c r="F1157">
        <v>0</v>
      </c>
      <c r="G1157">
        <f t="shared" si="55"/>
        <v>0</v>
      </c>
      <c r="H1157">
        <v>0</v>
      </c>
      <c r="M1157" s="277">
        <f>(M4237*10000)*TEA!$I$15*10^-6</f>
        <v>29.307791635020003</v>
      </c>
      <c r="N1157" s="277">
        <f>(N4237*10000)*TEA!$J$15*10^-6</f>
        <v>29.307791635020003</v>
      </c>
      <c r="W1157">
        <f t="shared" si="54"/>
        <v>1</v>
      </c>
      <c r="X1157" s="251">
        <v>23013</v>
      </c>
      <c r="Y1157" s="251">
        <v>0</v>
      </c>
      <c r="Z1157" s="251">
        <f t="shared" si="56"/>
        <v>0</v>
      </c>
      <c r="AA1157" s="226">
        <v>0</v>
      </c>
    </row>
    <row r="1158" spans="1:27" x14ac:dyDescent="0.25">
      <c r="A1158" s="251">
        <v>23015</v>
      </c>
      <c r="B1158" s="251" t="s">
        <v>1321</v>
      </c>
      <c r="C1158" s="251" t="s">
        <v>634</v>
      </c>
      <c r="D1158" s="251">
        <v>-69.543115900000004</v>
      </c>
      <c r="E1158" s="251">
        <v>44.088700000000003</v>
      </c>
      <c r="F1158">
        <v>0</v>
      </c>
      <c r="G1158">
        <f t="shared" si="55"/>
        <v>0</v>
      </c>
      <c r="H1158">
        <v>0</v>
      </c>
      <c r="M1158" s="277">
        <f>(M4238*10000)*TEA!$I$15*10^-6</f>
        <v>29.507089986584997</v>
      </c>
      <c r="N1158" s="277">
        <f>(N4238*10000)*TEA!$J$15*10^-6</f>
        <v>29.507089986584997</v>
      </c>
      <c r="W1158">
        <f t="shared" si="54"/>
        <v>1</v>
      </c>
      <c r="X1158" s="251">
        <v>23015</v>
      </c>
      <c r="Y1158" s="251">
        <v>0</v>
      </c>
      <c r="Z1158" s="251">
        <f t="shared" si="56"/>
        <v>0</v>
      </c>
      <c r="AA1158" s="226">
        <v>0</v>
      </c>
    </row>
    <row r="1159" spans="1:27" x14ac:dyDescent="0.25">
      <c r="A1159" s="251">
        <v>23017</v>
      </c>
      <c r="B1159" s="251" t="s">
        <v>1321</v>
      </c>
      <c r="C1159" s="251" t="s">
        <v>1325</v>
      </c>
      <c r="D1159" s="251">
        <v>-70.764044400000003</v>
      </c>
      <c r="E1159" s="251">
        <v>44.518639999999998</v>
      </c>
      <c r="F1159">
        <v>0</v>
      </c>
      <c r="G1159">
        <f t="shared" si="55"/>
        <v>0</v>
      </c>
      <c r="H1159">
        <v>11.49</v>
      </c>
      <c r="M1159" s="277">
        <f>(M4239*10000)*TEA!$I$15*10^-6</f>
        <v>27.964462008555</v>
      </c>
      <c r="N1159" s="277">
        <f>(N4239*10000)*TEA!$J$15*10^-6</f>
        <v>27.964462008555</v>
      </c>
      <c r="W1159">
        <f t="shared" si="54"/>
        <v>1</v>
      </c>
      <c r="X1159" s="251">
        <v>23017</v>
      </c>
      <c r="Y1159" s="251">
        <v>0</v>
      </c>
      <c r="Z1159" s="251">
        <f t="shared" si="56"/>
        <v>0</v>
      </c>
      <c r="AA1159" s="226">
        <v>754</v>
      </c>
    </row>
    <row r="1160" spans="1:27" x14ac:dyDescent="0.25">
      <c r="A1160" s="251">
        <v>23019</v>
      </c>
      <c r="B1160" s="251" t="s">
        <v>1321</v>
      </c>
      <c r="C1160" s="251" t="s">
        <v>1326</v>
      </c>
      <c r="D1160" s="251">
        <v>-68.653700099999995</v>
      </c>
      <c r="E1160" s="251">
        <v>45.405349999999999</v>
      </c>
      <c r="F1160">
        <v>0</v>
      </c>
      <c r="G1160">
        <f t="shared" si="55"/>
        <v>0</v>
      </c>
      <c r="H1160">
        <v>0</v>
      </c>
      <c r="M1160" s="277">
        <f>(M4240*10000)*TEA!$I$15*10^-6</f>
        <v>26.417781779355</v>
      </c>
      <c r="N1160" s="277">
        <f>(N4240*10000)*TEA!$J$15*10^-6</f>
        <v>26.417781779355</v>
      </c>
      <c r="W1160">
        <f t="shared" si="54"/>
        <v>1</v>
      </c>
      <c r="X1160" s="251">
        <v>23019</v>
      </c>
      <c r="Y1160" s="251">
        <v>0</v>
      </c>
      <c r="Z1160" s="251">
        <f t="shared" si="56"/>
        <v>0</v>
      </c>
      <c r="AA1160" s="226">
        <v>0</v>
      </c>
    </row>
    <row r="1161" spans="1:27" x14ac:dyDescent="0.25">
      <c r="A1161" s="251">
        <v>23021</v>
      </c>
      <c r="B1161" s="251" t="s">
        <v>1321</v>
      </c>
      <c r="C1161" s="251" t="s">
        <v>1327</v>
      </c>
      <c r="D1161" s="251">
        <v>-69.287827100000001</v>
      </c>
      <c r="E1161" s="251">
        <v>45.839190000000002</v>
      </c>
      <c r="F1161">
        <v>0</v>
      </c>
      <c r="G1161">
        <f t="shared" si="55"/>
        <v>0</v>
      </c>
      <c r="H1161">
        <v>0</v>
      </c>
      <c r="M1161" s="277">
        <f>(M4241*10000)*TEA!$I$15*10^-6</f>
        <v>25.681166555489998</v>
      </c>
      <c r="N1161" s="277">
        <f>(N4241*10000)*TEA!$J$15*10^-6</f>
        <v>25.681166555489998</v>
      </c>
      <c r="W1161">
        <f t="shared" si="54"/>
        <v>1</v>
      </c>
      <c r="X1161" s="251">
        <v>23021</v>
      </c>
      <c r="Y1161" s="251">
        <v>0</v>
      </c>
      <c r="Z1161" s="251">
        <f t="shared" si="56"/>
        <v>0</v>
      </c>
      <c r="AA1161" s="226">
        <v>0</v>
      </c>
    </row>
    <row r="1162" spans="1:27" x14ac:dyDescent="0.25">
      <c r="A1162" s="251">
        <v>23023</v>
      </c>
      <c r="B1162" s="251" t="s">
        <v>1321</v>
      </c>
      <c r="C1162" s="251" t="s">
        <v>1328</v>
      </c>
      <c r="D1162" s="251">
        <v>-69.868223999999998</v>
      </c>
      <c r="E1162" s="251">
        <v>43.989800000000002</v>
      </c>
      <c r="F1162">
        <v>0</v>
      </c>
      <c r="G1162">
        <f t="shared" si="55"/>
        <v>0</v>
      </c>
      <c r="H1162">
        <v>0</v>
      </c>
      <c r="M1162" s="277">
        <f>(M4242*10000)*TEA!$I$15*10^-6</f>
        <v>29.675036189745001</v>
      </c>
      <c r="N1162" s="277">
        <f>(N4242*10000)*TEA!$J$15*10^-6</f>
        <v>29.675036189745001</v>
      </c>
      <c r="W1162">
        <f t="shared" si="54"/>
        <v>1</v>
      </c>
      <c r="X1162" s="251">
        <v>23023</v>
      </c>
      <c r="Y1162" s="251">
        <v>0</v>
      </c>
      <c r="Z1162" s="251">
        <f t="shared" si="56"/>
        <v>0</v>
      </c>
      <c r="AA1162" s="226">
        <v>0</v>
      </c>
    </row>
    <row r="1163" spans="1:27" x14ac:dyDescent="0.25">
      <c r="A1163" s="251">
        <v>23025</v>
      </c>
      <c r="B1163" s="251" t="s">
        <v>1321</v>
      </c>
      <c r="C1163" s="251" t="s">
        <v>1329</v>
      </c>
      <c r="D1163" s="251">
        <v>-69.960339899999994</v>
      </c>
      <c r="E1163" s="251">
        <v>45.51979</v>
      </c>
      <c r="F1163">
        <v>0</v>
      </c>
      <c r="G1163">
        <f t="shared" si="55"/>
        <v>0</v>
      </c>
      <c r="H1163">
        <v>15.81</v>
      </c>
      <c r="M1163" s="277">
        <f>(M4243*10000)*TEA!$I$15*10^-6</f>
        <v>26.340057851534993</v>
      </c>
      <c r="N1163" s="277">
        <f>(N4243*10000)*TEA!$J$15*10^-6</f>
        <v>26.340057851534993</v>
      </c>
      <c r="W1163">
        <f t="shared" si="54"/>
        <v>1</v>
      </c>
      <c r="X1163" s="251">
        <v>23025</v>
      </c>
      <c r="Y1163" s="251">
        <v>0</v>
      </c>
      <c r="Z1163" s="251">
        <f t="shared" si="56"/>
        <v>0</v>
      </c>
      <c r="AA1163" s="226">
        <v>351</v>
      </c>
    </row>
    <row r="1164" spans="1:27" x14ac:dyDescent="0.25">
      <c r="A1164" s="251">
        <v>23027</v>
      </c>
      <c r="B1164" s="251" t="s">
        <v>1321</v>
      </c>
      <c r="C1164" s="251" t="s">
        <v>1330</v>
      </c>
      <c r="D1164" s="251">
        <v>-69.162323799999996</v>
      </c>
      <c r="E1164" s="251">
        <v>44.518630000000002</v>
      </c>
      <c r="F1164">
        <v>0</v>
      </c>
      <c r="G1164">
        <f t="shared" si="55"/>
        <v>0</v>
      </c>
      <c r="H1164">
        <v>3.92</v>
      </c>
      <c r="M1164" s="277">
        <f>(M4244*10000)*TEA!$I$15*10^-6</f>
        <v>28.459546648200003</v>
      </c>
      <c r="N1164" s="277">
        <f>(N4244*10000)*TEA!$J$15*10^-6</f>
        <v>28.459546648200003</v>
      </c>
      <c r="W1164">
        <f t="shared" si="54"/>
        <v>1</v>
      </c>
      <c r="X1164" s="251">
        <v>23027</v>
      </c>
      <c r="Y1164" s="251">
        <v>0</v>
      </c>
      <c r="Z1164" s="251">
        <f t="shared" si="56"/>
        <v>0</v>
      </c>
      <c r="AA1164" s="226">
        <v>5</v>
      </c>
    </row>
    <row r="1165" spans="1:27" x14ac:dyDescent="0.25">
      <c r="A1165" s="251">
        <v>23029</v>
      </c>
      <c r="B1165" s="251" t="s">
        <v>1321</v>
      </c>
      <c r="C1165" s="251" t="s">
        <v>585</v>
      </c>
      <c r="D1165" s="251">
        <v>-67.645760999999993</v>
      </c>
      <c r="E1165" s="251">
        <v>45.04992</v>
      </c>
      <c r="F1165">
        <v>0</v>
      </c>
      <c r="G1165">
        <f t="shared" si="55"/>
        <v>0</v>
      </c>
      <c r="H1165">
        <v>0</v>
      </c>
      <c r="M1165" s="277">
        <f>(M4245*10000)*TEA!$I$15*10^-6</f>
        <v>27.907358935679998</v>
      </c>
      <c r="N1165" s="277">
        <f>(N4245*10000)*TEA!$J$15*10^-6</f>
        <v>27.907358935679998</v>
      </c>
      <c r="W1165">
        <f t="shared" si="54"/>
        <v>1</v>
      </c>
      <c r="X1165" s="251">
        <v>23029</v>
      </c>
      <c r="Y1165" s="251">
        <v>0</v>
      </c>
      <c r="Z1165" s="251">
        <f t="shared" si="56"/>
        <v>0</v>
      </c>
      <c r="AA1165" s="226">
        <v>0</v>
      </c>
    </row>
    <row r="1166" spans="1:27" x14ac:dyDescent="0.25">
      <c r="A1166" s="251">
        <v>23031</v>
      </c>
      <c r="B1166" s="251" t="s">
        <v>1321</v>
      </c>
      <c r="C1166" s="251" t="s">
        <v>1331</v>
      </c>
      <c r="D1166" s="251">
        <v>-70.712237799999997</v>
      </c>
      <c r="E1166" s="251">
        <v>43.487200000000001</v>
      </c>
      <c r="F1166">
        <v>0</v>
      </c>
      <c r="G1166">
        <f t="shared" si="55"/>
        <v>0</v>
      </c>
      <c r="H1166">
        <v>5.36</v>
      </c>
      <c r="M1166" s="277">
        <f>(M4246*10000)*TEA!$I$15*10^-6</f>
        <v>30.887387922285001</v>
      </c>
      <c r="N1166" s="277">
        <f>(N4246*10000)*TEA!$J$15*10^-6</f>
        <v>30.887387922285001</v>
      </c>
      <c r="W1166">
        <f t="shared" si="54"/>
        <v>1</v>
      </c>
      <c r="X1166" s="251">
        <v>23031</v>
      </c>
      <c r="Y1166" s="251">
        <v>0</v>
      </c>
      <c r="Z1166" s="251">
        <f t="shared" si="56"/>
        <v>0</v>
      </c>
      <c r="AA1166" s="226">
        <v>20</v>
      </c>
    </row>
    <row r="1167" spans="1:27" x14ac:dyDescent="0.25">
      <c r="A1167" s="251">
        <v>24001</v>
      </c>
      <c r="B1167" s="251" t="s">
        <v>1332</v>
      </c>
      <c r="C1167" s="251" t="s">
        <v>1333</v>
      </c>
      <c r="D1167" s="251">
        <v>-78.695798999999994</v>
      </c>
      <c r="E1167" s="251">
        <v>39.624470000000002</v>
      </c>
      <c r="F1167">
        <v>0</v>
      </c>
      <c r="G1167">
        <f t="shared" si="55"/>
        <v>0</v>
      </c>
      <c r="H1167">
        <v>11.09</v>
      </c>
      <c r="M1167" s="277">
        <f>(M4247*10000)*TEA!$I$15*10^-6</f>
        <v>36.598607122499999</v>
      </c>
      <c r="N1167" s="277">
        <f>(N4247*10000)*TEA!$J$15*10^-6</f>
        <v>36.598607122499999</v>
      </c>
      <c r="W1167">
        <f t="shared" si="54"/>
        <v>1</v>
      </c>
      <c r="X1167" s="251">
        <v>24001</v>
      </c>
      <c r="Y1167" s="251">
        <v>0</v>
      </c>
      <c r="Z1167" s="251">
        <f t="shared" si="56"/>
        <v>0</v>
      </c>
      <c r="AA1167" s="226">
        <v>270</v>
      </c>
    </row>
    <row r="1168" spans="1:27" x14ac:dyDescent="0.25">
      <c r="A1168" s="251">
        <v>24003</v>
      </c>
      <c r="B1168" s="251" t="s">
        <v>1332</v>
      </c>
      <c r="C1168" s="251" t="s">
        <v>1334</v>
      </c>
      <c r="D1168" s="251">
        <v>-76.626059400000003</v>
      </c>
      <c r="E1168" s="251">
        <v>39.00517</v>
      </c>
      <c r="F1168">
        <v>2.8</v>
      </c>
      <c r="G1168">
        <f t="shared" si="55"/>
        <v>2.8</v>
      </c>
      <c r="H1168">
        <v>10.67</v>
      </c>
      <c r="M1168" s="277">
        <f>(M4248*10000)*TEA!$I$15*10^-6</f>
        <v>44.573639597099998</v>
      </c>
      <c r="N1168" s="277">
        <f>(N4248*10000)*TEA!$J$15*10^-6</f>
        <v>44.573639597099998</v>
      </c>
      <c r="W1168">
        <f t="shared" si="54"/>
        <v>1</v>
      </c>
      <c r="X1168" s="251">
        <v>24003</v>
      </c>
      <c r="Y1168" s="251">
        <v>1718</v>
      </c>
      <c r="Z1168" s="251">
        <f t="shared" si="56"/>
        <v>1718</v>
      </c>
      <c r="AA1168" s="226">
        <v>1359</v>
      </c>
    </row>
    <row r="1169" spans="1:27" x14ac:dyDescent="0.25">
      <c r="A1169" s="251">
        <v>24005</v>
      </c>
      <c r="B1169" s="251" t="s">
        <v>1332</v>
      </c>
      <c r="C1169" s="251" t="s">
        <v>1335</v>
      </c>
      <c r="D1169" s="251">
        <v>-76.649550700000006</v>
      </c>
      <c r="E1169" s="251">
        <v>39.472850000000001</v>
      </c>
      <c r="F1169">
        <v>3.78</v>
      </c>
      <c r="G1169">
        <f t="shared" si="55"/>
        <v>3.78</v>
      </c>
      <c r="H1169">
        <v>12.16</v>
      </c>
      <c r="M1169" s="277">
        <f>(M4249*10000)*TEA!$I$15*10^-6</f>
        <v>42.556478744250001</v>
      </c>
      <c r="N1169" s="277">
        <f>(N4249*10000)*TEA!$J$15*10^-6</f>
        <v>42.556478744250001</v>
      </c>
      <c r="W1169">
        <f t="shared" si="54"/>
        <v>1</v>
      </c>
      <c r="X1169" s="251">
        <v>24005</v>
      </c>
      <c r="Y1169" s="251">
        <v>5417</v>
      </c>
      <c r="Z1169" s="251">
        <f t="shared" si="56"/>
        <v>5417</v>
      </c>
      <c r="AA1169" s="226">
        <v>7433</v>
      </c>
    </row>
    <row r="1170" spans="1:27" x14ac:dyDescent="0.25">
      <c r="A1170" s="251">
        <v>24009</v>
      </c>
      <c r="B1170" s="251" t="s">
        <v>1332</v>
      </c>
      <c r="C1170" s="251" t="s">
        <v>1336</v>
      </c>
      <c r="D1170" s="251">
        <v>-76.587450599999997</v>
      </c>
      <c r="E1170" s="251">
        <v>38.553890000000003</v>
      </c>
      <c r="F1170">
        <v>0</v>
      </c>
      <c r="G1170">
        <f t="shared" si="55"/>
        <v>0</v>
      </c>
      <c r="H1170">
        <v>9.61</v>
      </c>
      <c r="M1170" s="277">
        <f>(M4250*10000)*TEA!$I$15*10^-6</f>
        <v>46.429831967849992</v>
      </c>
      <c r="N1170" s="277">
        <f>(N4250*10000)*TEA!$J$15*10^-6</f>
        <v>46.429831967849992</v>
      </c>
      <c r="W1170">
        <f t="shared" si="54"/>
        <v>1</v>
      </c>
      <c r="X1170" s="251">
        <v>24009</v>
      </c>
      <c r="Y1170" s="251">
        <v>1321</v>
      </c>
      <c r="Z1170" s="251">
        <f t="shared" si="56"/>
        <v>1321</v>
      </c>
      <c r="AA1170" s="226">
        <v>1250</v>
      </c>
    </row>
    <row r="1171" spans="1:27" x14ac:dyDescent="0.25">
      <c r="A1171" s="251">
        <v>24011</v>
      </c>
      <c r="B1171" s="251" t="s">
        <v>1332</v>
      </c>
      <c r="C1171" s="251" t="s">
        <v>1337</v>
      </c>
      <c r="D1171" s="251">
        <v>-75.842139200000005</v>
      </c>
      <c r="E1171" s="251">
        <v>38.872410000000002</v>
      </c>
      <c r="F1171">
        <v>3.41</v>
      </c>
      <c r="G1171">
        <f t="shared" si="55"/>
        <v>3.41</v>
      </c>
      <c r="H1171">
        <v>11.54</v>
      </c>
      <c r="M1171" s="277">
        <f>(M4251*10000)*TEA!$I$15*10^-6</f>
        <v>45.635274465299993</v>
      </c>
      <c r="N1171" s="277">
        <f>(N4251*10000)*TEA!$J$15*10^-6</f>
        <v>45.635274465299993</v>
      </c>
      <c r="W1171">
        <f t="shared" si="54"/>
        <v>1</v>
      </c>
      <c r="X1171" s="251">
        <v>24011</v>
      </c>
      <c r="Y1171" s="251">
        <v>19933</v>
      </c>
      <c r="Z1171" s="251">
        <f t="shared" si="56"/>
        <v>19933</v>
      </c>
      <c r="AA1171" s="226">
        <v>14734</v>
      </c>
    </row>
    <row r="1172" spans="1:27" x14ac:dyDescent="0.25">
      <c r="A1172" s="251">
        <v>24013</v>
      </c>
      <c r="B1172" s="251" t="s">
        <v>1332</v>
      </c>
      <c r="C1172" s="251" t="s">
        <v>611</v>
      </c>
      <c r="D1172" s="251">
        <v>-77.032976399999995</v>
      </c>
      <c r="E1172" s="251">
        <v>39.564819999999997</v>
      </c>
      <c r="F1172">
        <v>3.34</v>
      </c>
      <c r="G1172">
        <f t="shared" si="55"/>
        <v>3.34</v>
      </c>
      <c r="H1172">
        <v>11.62</v>
      </c>
      <c r="M1172" s="277">
        <f>(M4252*10000)*TEA!$I$15*10^-6</f>
        <v>41.600272074750002</v>
      </c>
      <c r="N1172" s="277">
        <f>(N4252*10000)*TEA!$J$15*10^-6</f>
        <v>41.600272074750002</v>
      </c>
      <c r="W1172">
        <f t="shared" si="54"/>
        <v>1</v>
      </c>
      <c r="X1172" s="251">
        <v>24013</v>
      </c>
      <c r="Y1172" s="251">
        <v>11791</v>
      </c>
      <c r="Z1172" s="251">
        <f t="shared" si="56"/>
        <v>11791</v>
      </c>
      <c r="AA1172" s="226">
        <v>13204</v>
      </c>
    </row>
    <row r="1173" spans="1:27" x14ac:dyDescent="0.25">
      <c r="A1173" s="251">
        <v>24015</v>
      </c>
      <c r="B1173" s="251" t="s">
        <v>1332</v>
      </c>
      <c r="C1173" s="251" t="s">
        <v>1338</v>
      </c>
      <c r="D1173" s="251">
        <v>-75.947110199999997</v>
      </c>
      <c r="E1173" s="251">
        <v>39.583889999999997</v>
      </c>
      <c r="F1173">
        <v>3.51</v>
      </c>
      <c r="G1173">
        <f t="shared" si="55"/>
        <v>3.51</v>
      </c>
      <c r="H1173">
        <v>11.82</v>
      </c>
      <c r="M1173" s="277">
        <f>(M4253*10000)*TEA!$I$15*10^-6</f>
        <v>42.606786548249993</v>
      </c>
      <c r="N1173" s="277">
        <f>(N4253*10000)*TEA!$J$15*10^-6</f>
        <v>42.606786548249993</v>
      </c>
      <c r="W1173">
        <f t="shared" si="54"/>
        <v>1</v>
      </c>
      <c r="X1173" s="251">
        <v>24015</v>
      </c>
      <c r="Y1173" s="251">
        <v>7335</v>
      </c>
      <c r="Z1173" s="251">
        <f t="shared" si="56"/>
        <v>7335</v>
      </c>
      <c r="AA1173" s="226">
        <v>6480</v>
      </c>
    </row>
    <row r="1174" spans="1:27" x14ac:dyDescent="0.25">
      <c r="A1174" s="251">
        <v>24017</v>
      </c>
      <c r="B1174" s="251" t="s">
        <v>1332</v>
      </c>
      <c r="C1174" s="251" t="s">
        <v>1339</v>
      </c>
      <c r="D1174" s="251">
        <v>-77.041938500000001</v>
      </c>
      <c r="E1174" s="251">
        <v>38.500300000000003</v>
      </c>
      <c r="F1174">
        <v>3.16</v>
      </c>
      <c r="G1174">
        <f t="shared" si="55"/>
        <v>3.16</v>
      </c>
      <c r="H1174">
        <v>8.8800000000000008</v>
      </c>
      <c r="M1174" s="277">
        <f>(M4254*10000)*TEA!$I$15*10^-6</f>
        <v>46.194585003899995</v>
      </c>
      <c r="N1174" s="277">
        <f>(N4254*10000)*TEA!$J$15*10^-6</f>
        <v>46.194585003899995</v>
      </c>
      <c r="W1174">
        <f t="shared" si="54"/>
        <v>1</v>
      </c>
      <c r="X1174" s="251">
        <v>24017</v>
      </c>
      <c r="Y1174" s="251">
        <v>3578</v>
      </c>
      <c r="Z1174" s="251">
        <f t="shared" si="56"/>
        <v>3578</v>
      </c>
      <c r="AA1174" s="226">
        <v>1998</v>
      </c>
    </row>
    <row r="1175" spans="1:27" x14ac:dyDescent="0.25">
      <c r="A1175" s="251">
        <v>24019</v>
      </c>
      <c r="B1175" s="251" t="s">
        <v>1332</v>
      </c>
      <c r="C1175" s="251" t="s">
        <v>1340</v>
      </c>
      <c r="D1175" s="251">
        <v>-76.007094600000002</v>
      </c>
      <c r="E1175" s="251">
        <v>38.485259999999997</v>
      </c>
      <c r="F1175">
        <v>3.52</v>
      </c>
      <c r="G1175">
        <f t="shared" si="55"/>
        <v>3.52</v>
      </c>
      <c r="H1175">
        <v>12.89</v>
      </c>
      <c r="M1175" s="277">
        <f>(M4255*10000)*TEA!$I$15*10^-6</f>
        <v>46.965596283449997</v>
      </c>
      <c r="N1175" s="277">
        <f>(N4255*10000)*TEA!$J$15*10^-6</f>
        <v>46.965596283449997</v>
      </c>
      <c r="W1175">
        <f t="shared" si="54"/>
        <v>1</v>
      </c>
      <c r="X1175" s="251">
        <v>24019</v>
      </c>
      <c r="Y1175" s="251">
        <v>19077</v>
      </c>
      <c r="Z1175" s="251">
        <f t="shared" si="56"/>
        <v>19077</v>
      </c>
      <c r="AA1175" s="226">
        <v>9586</v>
      </c>
    </row>
    <row r="1176" spans="1:27" x14ac:dyDescent="0.25">
      <c r="A1176" s="251">
        <v>24021</v>
      </c>
      <c r="B1176" s="251" t="s">
        <v>1332</v>
      </c>
      <c r="C1176" s="251" t="s">
        <v>1341</v>
      </c>
      <c r="D1176" s="251">
        <v>-77.407800899999998</v>
      </c>
      <c r="E1176" s="251">
        <v>39.477359999999997</v>
      </c>
      <c r="F1176">
        <v>3.41</v>
      </c>
      <c r="G1176">
        <f t="shared" si="55"/>
        <v>3.41</v>
      </c>
      <c r="H1176">
        <v>11.29</v>
      </c>
      <c r="M1176" s="277">
        <f>(M4256*10000)*TEA!$I$15*10^-6</f>
        <v>40.998575148300006</v>
      </c>
      <c r="N1176" s="277">
        <f>(N4256*10000)*TEA!$J$15*10^-6</f>
        <v>40.998575148300006</v>
      </c>
      <c r="W1176">
        <f t="shared" si="54"/>
        <v>1</v>
      </c>
      <c r="X1176" s="251">
        <v>24021</v>
      </c>
      <c r="Y1176" s="251">
        <v>16796</v>
      </c>
      <c r="Z1176" s="251">
        <f t="shared" si="56"/>
        <v>16796</v>
      </c>
      <c r="AA1176" s="226">
        <v>12008</v>
      </c>
    </row>
    <row r="1177" spans="1:27" x14ac:dyDescent="0.25">
      <c r="A1177" s="251">
        <v>24023</v>
      </c>
      <c r="B1177" s="251" t="s">
        <v>1332</v>
      </c>
      <c r="C1177" s="251" t="s">
        <v>1342</v>
      </c>
      <c r="D1177" s="251">
        <v>-79.273233200000007</v>
      </c>
      <c r="E1177" s="251">
        <v>39.541339999999998</v>
      </c>
      <c r="F1177">
        <v>2.75</v>
      </c>
      <c r="G1177">
        <f t="shared" si="55"/>
        <v>2.75</v>
      </c>
      <c r="H1177">
        <v>9.6199999999999992</v>
      </c>
      <c r="M1177" s="277">
        <f>(M4257*10000)*TEA!$I$15*10^-6</f>
        <v>35.610409217699996</v>
      </c>
      <c r="N1177" s="277">
        <f>(N4257*10000)*TEA!$J$15*10^-6</f>
        <v>35.610409217699996</v>
      </c>
      <c r="W1177">
        <f t="shared" si="54"/>
        <v>1</v>
      </c>
      <c r="X1177" s="251">
        <v>24023</v>
      </c>
      <c r="Y1177" s="251">
        <v>1386</v>
      </c>
      <c r="Z1177" s="251">
        <f t="shared" si="56"/>
        <v>1386</v>
      </c>
      <c r="AA1177" s="226">
        <v>3283</v>
      </c>
    </row>
    <row r="1178" spans="1:27" x14ac:dyDescent="0.25">
      <c r="A1178" s="251">
        <v>24025</v>
      </c>
      <c r="B1178" s="251" t="s">
        <v>1332</v>
      </c>
      <c r="C1178" s="251" t="s">
        <v>1343</v>
      </c>
      <c r="D1178" s="251">
        <v>-76.326018500000004</v>
      </c>
      <c r="E1178" s="251">
        <v>39.565660000000001</v>
      </c>
      <c r="F1178">
        <v>3.53</v>
      </c>
      <c r="G1178">
        <f t="shared" si="55"/>
        <v>3.53</v>
      </c>
      <c r="H1178">
        <v>12.4</v>
      </c>
      <c r="M1178" s="277">
        <f>(M4258*10000)*TEA!$I$15*10^-6</f>
        <v>42.513933001049999</v>
      </c>
      <c r="N1178" s="277">
        <f>(N4258*10000)*TEA!$J$15*10^-6</f>
        <v>42.513933001049999</v>
      </c>
      <c r="W1178">
        <f t="shared" ref="W1178:W1241" si="57">IF(X1178=A1178,1,0)</f>
        <v>1</v>
      </c>
      <c r="X1178" s="251">
        <v>24025</v>
      </c>
      <c r="Y1178" s="251">
        <v>6071</v>
      </c>
      <c r="Z1178" s="251">
        <f t="shared" si="56"/>
        <v>6071</v>
      </c>
      <c r="AA1178" s="226">
        <v>6846</v>
      </c>
    </row>
    <row r="1179" spans="1:27" x14ac:dyDescent="0.25">
      <c r="A1179" s="251">
        <v>24027</v>
      </c>
      <c r="B1179" s="251" t="s">
        <v>1332</v>
      </c>
      <c r="C1179" s="251" t="s">
        <v>629</v>
      </c>
      <c r="D1179" s="251">
        <v>-76.936043100000006</v>
      </c>
      <c r="E1179" s="251">
        <v>39.249099999999999</v>
      </c>
      <c r="F1179">
        <v>0</v>
      </c>
      <c r="G1179">
        <f t="shared" si="55"/>
        <v>0</v>
      </c>
      <c r="H1179">
        <v>12.14</v>
      </c>
      <c r="M1179" s="277">
        <f>(M4259*10000)*TEA!$I$15*10^-6</f>
        <v>43.127586834749998</v>
      </c>
      <c r="N1179" s="277">
        <f>(N4259*10000)*TEA!$J$15*10^-6</f>
        <v>43.127586834749998</v>
      </c>
      <c r="W1179">
        <f t="shared" si="57"/>
        <v>1</v>
      </c>
      <c r="X1179" s="251">
        <v>24027</v>
      </c>
      <c r="Y1179" s="251">
        <v>0</v>
      </c>
      <c r="Z1179" s="251">
        <f t="shared" si="56"/>
        <v>0</v>
      </c>
      <c r="AA1179" s="226">
        <v>1890</v>
      </c>
    </row>
    <row r="1180" spans="1:27" x14ac:dyDescent="0.25">
      <c r="A1180" s="251">
        <v>24029</v>
      </c>
      <c r="B1180" s="251" t="s">
        <v>1332</v>
      </c>
      <c r="C1180" s="251" t="s">
        <v>785</v>
      </c>
      <c r="D1180" s="251">
        <v>-76.035649899999996</v>
      </c>
      <c r="E1180" s="251">
        <v>39.257210000000001</v>
      </c>
      <c r="F1180">
        <v>3.5</v>
      </c>
      <c r="G1180">
        <f t="shared" si="55"/>
        <v>3.5</v>
      </c>
      <c r="H1180">
        <v>11.45</v>
      </c>
      <c r="M1180" s="277">
        <f>(M4260*10000)*TEA!$I$15*10^-6</f>
        <v>44.025283580849994</v>
      </c>
      <c r="N1180" s="277">
        <f>(N4260*10000)*TEA!$J$15*10^-6</f>
        <v>44.025283580849994</v>
      </c>
      <c r="W1180">
        <f t="shared" si="57"/>
        <v>1</v>
      </c>
      <c r="X1180" s="251">
        <v>24029</v>
      </c>
      <c r="Y1180" s="251">
        <v>19065</v>
      </c>
      <c r="Z1180" s="251">
        <f t="shared" si="56"/>
        <v>19065</v>
      </c>
      <c r="AA1180" s="226">
        <v>17508</v>
      </c>
    </row>
    <row r="1181" spans="1:27" x14ac:dyDescent="0.25">
      <c r="A1181" s="251">
        <v>24031</v>
      </c>
      <c r="B1181" s="251" t="s">
        <v>1332</v>
      </c>
      <c r="C1181" s="251" t="s">
        <v>571</v>
      </c>
      <c r="D1181" s="251">
        <v>-77.2202214</v>
      </c>
      <c r="E1181" s="251">
        <v>39.138300000000001</v>
      </c>
      <c r="F1181">
        <v>3.85</v>
      </c>
      <c r="G1181">
        <f t="shared" si="55"/>
        <v>3.85</v>
      </c>
      <c r="H1181">
        <v>12.25</v>
      </c>
      <c r="M1181" s="277">
        <f>(M4261*10000)*TEA!$I$15*10^-6</f>
        <v>42.88831794675</v>
      </c>
      <c r="N1181" s="277">
        <f>(N4261*10000)*TEA!$J$15*10^-6</f>
        <v>42.88831794675</v>
      </c>
      <c r="W1181">
        <f t="shared" si="57"/>
        <v>1</v>
      </c>
      <c r="X1181" s="251">
        <v>24031</v>
      </c>
      <c r="Y1181" s="251">
        <v>5892</v>
      </c>
      <c r="Z1181" s="251">
        <f t="shared" si="56"/>
        <v>5892</v>
      </c>
      <c r="AA1181" s="226">
        <v>4847</v>
      </c>
    </row>
    <row r="1182" spans="1:27" x14ac:dyDescent="0.25">
      <c r="A1182" s="251">
        <v>24033</v>
      </c>
      <c r="B1182" s="251" t="s">
        <v>1332</v>
      </c>
      <c r="C1182" s="251" t="s">
        <v>1344</v>
      </c>
      <c r="D1182" s="251">
        <v>-76.8638184</v>
      </c>
      <c r="E1182" s="251">
        <v>38.828069999999997</v>
      </c>
      <c r="F1182">
        <v>2.5299999999999998</v>
      </c>
      <c r="G1182">
        <f t="shared" si="55"/>
        <v>2.5299999999999998</v>
      </c>
      <c r="H1182">
        <v>9.7799999999999994</v>
      </c>
      <c r="M1182" s="277">
        <f>(M4262*10000)*TEA!$I$15*10^-6</f>
        <v>45.01791255645</v>
      </c>
      <c r="N1182" s="277">
        <f>(N4262*10000)*TEA!$J$15*10^-6</f>
        <v>45.01791255645</v>
      </c>
      <c r="W1182">
        <f t="shared" si="57"/>
        <v>1</v>
      </c>
      <c r="X1182" s="251">
        <v>24033</v>
      </c>
      <c r="Y1182" s="251">
        <v>1461</v>
      </c>
      <c r="Z1182" s="251">
        <f t="shared" si="56"/>
        <v>1461</v>
      </c>
      <c r="AA1182" s="226">
        <v>1399</v>
      </c>
    </row>
    <row r="1183" spans="1:27" x14ac:dyDescent="0.25">
      <c r="A1183" s="251">
        <v>24035</v>
      </c>
      <c r="B1183" s="251" t="s">
        <v>1332</v>
      </c>
      <c r="C1183" s="251" t="s">
        <v>1345</v>
      </c>
      <c r="D1183" s="251">
        <v>-75.9885752</v>
      </c>
      <c r="E1183" s="251">
        <v>39.083640000000003</v>
      </c>
      <c r="F1183">
        <v>3.54</v>
      </c>
      <c r="G1183">
        <f t="shared" si="55"/>
        <v>3.54</v>
      </c>
      <c r="H1183">
        <v>11.36</v>
      </c>
      <c r="M1183" s="277">
        <f>(M4263*10000)*TEA!$I$15*10^-6</f>
        <v>44.750253712949998</v>
      </c>
      <c r="N1183" s="277">
        <f>(N4263*10000)*TEA!$J$15*10^-6</f>
        <v>44.750253712949998</v>
      </c>
      <c r="W1183">
        <f t="shared" si="57"/>
        <v>1</v>
      </c>
      <c r="X1183" s="251">
        <v>24035</v>
      </c>
      <c r="Y1183" s="251">
        <v>24012</v>
      </c>
      <c r="Z1183" s="251">
        <f t="shared" si="56"/>
        <v>24012</v>
      </c>
      <c r="AA1183" s="226">
        <v>23614</v>
      </c>
    </row>
    <row r="1184" spans="1:27" x14ac:dyDescent="0.25">
      <c r="A1184" s="251">
        <v>24037</v>
      </c>
      <c r="B1184" s="251" t="s">
        <v>1332</v>
      </c>
      <c r="C1184" s="251" t="s">
        <v>1346</v>
      </c>
      <c r="D1184" s="251">
        <v>-76.629628400000001</v>
      </c>
      <c r="E1184" s="251">
        <v>38.302289999999999</v>
      </c>
      <c r="F1184">
        <v>3.07</v>
      </c>
      <c r="G1184">
        <f t="shared" si="55"/>
        <v>3.07</v>
      </c>
      <c r="H1184">
        <v>9.58</v>
      </c>
      <c r="M1184" s="277">
        <f>(M4264*10000)*TEA!$I$15*10^-6</f>
        <v>47.419001936999997</v>
      </c>
      <c r="N1184" s="277">
        <f>(N4264*10000)*TEA!$J$15*10^-6</f>
        <v>47.419001936999997</v>
      </c>
      <c r="W1184">
        <f t="shared" si="57"/>
        <v>1</v>
      </c>
      <c r="X1184" s="251">
        <v>24037</v>
      </c>
      <c r="Y1184" s="251">
        <v>6093</v>
      </c>
      <c r="Z1184" s="251">
        <f t="shared" si="56"/>
        <v>6093</v>
      </c>
      <c r="AA1184" s="226">
        <v>4036</v>
      </c>
    </row>
    <row r="1185" spans="1:27" x14ac:dyDescent="0.25">
      <c r="A1185" s="251">
        <v>24039</v>
      </c>
      <c r="B1185" s="251" t="s">
        <v>1332</v>
      </c>
      <c r="C1185" s="251" t="s">
        <v>1329</v>
      </c>
      <c r="D1185" s="251">
        <v>-75.736494199999996</v>
      </c>
      <c r="E1185" s="251">
        <v>38.122619999999998</v>
      </c>
      <c r="F1185">
        <v>3.73</v>
      </c>
      <c r="G1185">
        <f t="shared" si="55"/>
        <v>3.73</v>
      </c>
      <c r="H1185">
        <v>12.39</v>
      </c>
      <c r="M1185" s="277">
        <f>(M4265*10000)*TEA!$I$15*10^-6</f>
        <v>48.11657145705</v>
      </c>
      <c r="N1185" s="277">
        <f>(N4265*10000)*TEA!$J$15*10^-6</f>
        <v>48.11657145705</v>
      </c>
      <c r="W1185">
        <f t="shared" si="57"/>
        <v>1</v>
      </c>
      <c r="X1185" s="251">
        <v>24039</v>
      </c>
      <c r="Y1185" s="251">
        <v>7879</v>
      </c>
      <c r="Z1185" s="251">
        <f t="shared" si="56"/>
        <v>7879</v>
      </c>
      <c r="AA1185" s="226">
        <v>5278</v>
      </c>
    </row>
    <row r="1186" spans="1:27" x14ac:dyDescent="0.25">
      <c r="A1186" s="251">
        <v>24041</v>
      </c>
      <c r="B1186" s="251" t="s">
        <v>1332</v>
      </c>
      <c r="C1186" s="251" t="s">
        <v>926</v>
      </c>
      <c r="D1186" s="251">
        <v>-76.092855099999994</v>
      </c>
      <c r="E1186" s="251">
        <v>38.772730000000003</v>
      </c>
      <c r="F1186">
        <v>3.41</v>
      </c>
      <c r="G1186">
        <f t="shared" si="55"/>
        <v>3.41</v>
      </c>
      <c r="H1186">
        <v>10.87</v>
      </c>
      <c r="M1186" s="277">
        <f>(M4266*10000)*TEA!$I$15*10^-6</f>
        <v>45.894689469899994</v>
      </c>
      <c r="N1186" s="277">
        <f>(N4266*10000)*TEA!$J$15*10^-6</f>
        <v>45.894689469899994</v>
      </c>
      <c r="W1186">
        <f t="shared" si="57"/>
        <v>1</v>
      </c>
      <c r="X1186" s="251">
        <v>24041</v>
      </c>
      <c r="Y1186" s="251">
        <v>15907</v>
      </c>
      <c r="Z1186" s="251">
        <f t="shared" si="56"/>
        <v>15907</v>
      </c>
      <c r="AA1186" s="226">
        <v>12041</v>
      </c>
    </row>
    <row r="1187" spans="1:27" x14ac:dyDescent="0.25">
      <c r="A1187" s="251">
        <v>24043</v>
      </c>
      <c r="B1187" s="251" t="s">
        <v>1332</v>
      </c>
      <c r="C1187" s="251" t="s">
        <v>585</v>
      </c>
      <c r="D1187" s="251">
        <v>-77.820773299999999</v>
      </c>
      <c r="E1187" s="251">
        <v>39.611310000000003</v>
      </c>
      <c r="F1187">
        <v>3.68</v>
      </c>
      <c r="G1187">
        <f t="shared" si="55"/>
        <v>3.68</v>
      </c>
      <c r="H1187">
        <v>12.19</v>
      </c>
      <c r="M1187" s="277">
        <f>(M4267*10000)*TEA!$I$15*10^-6</f>
        <v>39.244710461849991</v>
      </c>
      <c r="N1187" s="277">
        <f>(N4267*10000)*TEA!$J$15*10^-6</f>
        <v>39.244710461849991</v>
      </c>
      <c r="W1187">
        <f t="shared" si="57"/>
        <v>1</v>
      </c>
      <c r="X1187" s="251">
        <v>24043</v>
      </c>
      <c r="Y1187" s="251">
        <v>7680</v>
      </c>
      <c r="Z1187" s="251">
        <f t="shared" si="56"/>
        <v>7680</v>
      </c>
      <c r="AA1187" s="226">
        <v>6739</v>
      </c>
    </row>
    <row r="1188" spans="1:27" x14ac:dyDescent="0.25">
      <c r="A1188" s="251">
        <v>24045</v>
      </c>
      <c r="B1188" s="251" t="s">
        <v>1332</v>
      </c>
      <c r="C1188" s="251" t="s">
        <v>1347</v>
      </c>
      <c r="D1188" s="251">
        <v>-75.628551700000003</v>
      </c>
      <c r="E1188" s="251">
        <v>38.374160000000003</v>
      </c>
      <c r="F1188">
        <v>2.86</v>
      </c>
      <c r="G1188">
        <f t="shared" si="55"/>
        <v>2.86</v>
      </c>
      <c r="H1188">
        <v>10.98</v>
      </c>
      <c r="M1188" s="277">
        <f>(M4268*10000)*TEA!$I$15*10^-6</f>
        <v>47.325415736249994</v>
      </c>
      <c r="N1188" s="277">
        <f>(N4268*10000)*TEA!$J$15*10^-6</f>
        <v>47.325415736249994</v>
      </c>
      <c r="W1188">
        <f t="shared" si="57"/>
        <v>1</v>
      </c>
      <c r="X1188" s="251">
        <v>24045</v>
      </c>
      <c r="Y1188" s="251">
        <v>10109</v>
      </c>
      <c r="Z1188" s="251">
        <f t="shared" si="56"/>
        <v>10109</v>
      </c>
      <c r="AA1188" s="226">
        <v>10023</v>
      </c>
    </row>
    <row r="1189" spans="1:27" x14ac:dyDescent="0.25">
      <c r="A1189" s="251">
        <v>24047</v>
      </c>
      <c r="B1189" s="251" t="s">
        <v>1332</v>
      </c>
      <c r="C1189" s="251" t="s">
        <v>1348</v>
      </c>
      <c r="D1189" s="251">
        <v>-75.344204599999998</v>
      </c>
      <c r="E1189" s="251">
        <v>38.226480000000002</v>
      </c>
      <c r="F1189">
        <v>3.28</v>
      </c>
      <c r="G1189">
        <f t="shared" si="55"/>
        <v>3.28</v>
      </c>
      <c r="H1189">
        <v>11.53</v>
      </c>
      <c r="M1189" s="277">
        <f>(M4269*10000)*TEA!$I$15*10^-6</f>
        <v>47.706013011149999</v>
      </c>
      <c r="N1189" s="277">
        <f>(N4269*10000)*TEA!$J$15*10^-6</f>
        <v>47.706013011149999</v>
      </c>
      <c r="W1189">
        <f t="shared" si="57"/>
        <v>1</v>
      </c>
      <c r="X1189" s="251">
        <v>24047</v>
      </c>
      <c r="Y1189" s="251">
        <v>13517</v>
      </c>
      <c r="Z1189" s="251">
        <f t="shared" si="56"/>
        <v>13517</v>
      </c>
      <c r="AA1189" s="226">
        <v>12052</v>
      </c>
    </row>
    <row r="1190" spans="1:27" x14ac:dyDescent="0.25">
      <c r="A1190" s="251">
        <v>24510</v>
      </c>
      <c r="B1190" s="251" t="s">
        <v>1332</v>
      </c>
      <c r="C1190" s="251" t="s">
        <v>1349</v>
      </c>
      <c r="D1190" s="251">
        <v>-76.6257442</v>
      </c>
      <c r="E1190" s="251">
        <v>39.314979999999998</v>
      </c>
      <c r="F1190">
        <v>0</v>
      </c>
      <c r="G1190">
        <f t="shared" si="55"/>
        <v>0</v>
      </c>
      <c r="H1190">
        <v>0</v>
      </c>
      <c r="M1190" s="277">
        <f>(M4270*10000)*TEA!$I$15*10^-6</f>
        <v>43.280292687750006</v>
      </c>
      <c r="N1190" s="277">
        <f>(N4270*10000)*TEA!$J$15*10^-6</f>
        <v>43.280292687750006</v>
      </c>
      <c r="W1190">
        <f t="shared" si="57"/>
        <v>1</v>
      </c>
      <c r="X1190" s="251">
        <v>24510</v>
      </c>
      <c r="Y1190" s="251">
        <v>0</v>
      </c>
      <c r="Z1190" s="251">
        <f t="shared" si="56"/>
        <v>0</v>
      </c>
      <c r="AA1190" s="226">
        <v>0</v>
      </c>
    </row>
    <row r="1191" spans="1:27" x14ac:dyDescent="0.25">
      <c r="A1191" s="251">
        <v>25001</v>
      </c>
      <c r="B1191" s="251" t="s">
        <v>1350</v>
      </c>
      <c r="C1191" s="251" t="s">
        <v>1351</v>
      </c>
      <c r="D1191" s="251">
        <v>-70.286340600000003</v>
      </c>
      <c r="E1191" s="251">
        <v>41.735619999999997</v>
      </c>
      <c r="F1191">
        <v>0</v>
      </c>
      <c r="G1191">
        <f t="shared" si="55"/>
        <v>0</v>
      </c>
      <c r="H1191">
        <v>0</v>
      </c>
      <c r="M1191" s="277">
        <f>(M4271*10000)*TEA!$I$15*10^-6</f>
        <v>36.604948322250003</v>
      </c>
      <c r="N1191" s="277">
        <f>(N4271*10000)*TEA!$J$15*10^-6</f>
        <v>36.604948322250003</v>
      </c>
      <c r="W1191">
        <f t="shared" si="57"/>
        <v>1</v>
      </c>
      <c r="X1191" s="251">
        <v>25001</v>
      </c>
      <c r="Y1191" s="251">
        <v>0</v>
      </c>
      <c r="Z1191" s="251">
        <f t="shared" si="56"/>
        <v>0</v>
      </c>
      <c r="AA1191" s="226">
        <v>0</v>
      </c>
    </row>
    <row r="1192" spans="1:27" x14ac:dyDescent="0.25">
      <c r="A1192" s="251">
        <v>25003</v>
      </c>
      <c r="B1192" s="251" t="s">
        <v>1350</v>
      </c>
      <c r="C1192" s="251" t="s">
        <v>1352</v>
      </c>
      <c r="D1192" s="251">
        <v>-73.204920799999996</v>
      </c>
      <c r="E1192" s="251">
        <v>42.367829999999998</v>
      </c>
      <c r="F1192">
        <v>0</v>
      </c>
      <c r="G1192">
        <f t="shared" si="55"/>
        <v>0</v>
      </c>
      <c r="H1192">
        <v>12.22</v>
      </c>
      <c r="M1192" s="277">
        <f>(M4272*10000)*TEA!$I$15*10^-6</f>
        <v>32.100002379270002</v>
      </c>
      <c r="N1192" s="277">
        <f>(N4272*10000)*TEA!$J$15*10^-6</f>
        <v>32.100002379270002</v>
      </c>
      <c r="W1192">
        <f t="shared" si="57"/>
        <v>1</v>
      </c>
      <c r="X1192" s="251">
        <v>25003</v>
      </c>
      <c r="Y1192" s="251">
        <v>0</v>
      </c>
      <c r="Z1192" s="251">
        <f t="shared" si="56"/>
        <v>0</v>
      </c>
      <c r="AA1192" s="226">
        <v>342</v>
      </c>
    </row>
    <row r="1193" spans="1:27" x14ac:dyDescent="0.25">
      <c r="A1193" s="251">
        <v>25005</v>
      </c>
      <c r="B1193" s="251" t="s">
        <v>1350</v>
      </c>
      <c r="C1193" s="251" t="s">
        <v>1353</v>
      </c>
      <c r="D1193" s="251">
        <v>-71.109491399999996</v>
      </c>
      <c r="E1193" s="251">
        <v>41.805390000000003</v>
      </c>
      <c r="F1193">
        <v>0</v>
      </c>
      <c r="G1193">
        <f t="shared" si="55"/>
        <v>0</v>
      </c>
      <c r="H1193">
        <v>4.84</v>
      </c>
      <c r="M1193" s="277">
        <f>(M4273*10000)*TEA!$I$15*10^-6</f>
        <v>36.642030157800001</v>
      </c>
      <c r="N1193" s="277">
        <f>(N4273*10000)*TEA!$J$15*10^-6</f>
        <v>36.642030157800001</v>
      </c>
      <c r="W1193">
        <f t="shared" si="57"/>
        <v>1</v>
      </c>
      <c r="X1193" s="251">
        <v>25005</v>
      </c>
      <c r="Y1193" s="251">
        <v>0</v>
      </c>
      <c r="Z1193" s="251">
        <f t="shared" si="56"/>
        <v>0</v>
      </c>
      <c r="AA1193" s="226">
        <v>8</v>
      </c>
    </row>
    <row r="1194" spans="1:27" x14ac:dyDescent="0.25">
      <c r="A1194" s="251">
        <v>25007</v>
      </c>
      <c r="B1194" s="251" t="s">
        <v>1350</v>
      </c>
      <c r="C1194" s="251" t="s">
        <v>1354</v>
      </c>
      <c r="D1194" s="251">
        <v>-70.634756499999995</v>
      </c>
      <c r="E1194" s="251">
        <v>41.385190000000001</v>
      </c>
      <c r="F1194">
        <v>0</v>
      </c>
      <c r="G1194">
        <f t="shared" si="55"/>
        <v>0</v>
      </c>
      <c r="H1194">
        <v>0</v>
      </c>
      <c r="M1194" s="277">
        <f>(M4274*10000)*TEA!$I$15*10^-6</f>
        <v>37.686163958549997</v>
      </c>
      <c r="N1194" s="277">
        <f>(N4274*10000)*TEA!$J$15*10^-6</f>
        <v>37.686163958549997</v>
      </c>
      <c r="W1194">
        <f t="shared" si="57"/>
        <v>1</v>
      </c>
      <c r="X1194" s="251">
        <v>25007</v>
      </c>
      <c r="Y1194" s="251">
        <v>0</v>
      </c>
      <c r="Z1194" s="251">
        <f t="shared" si="56"/>
        <v>0</v>
      </c>
      <c r="AA1194" s="226">
        <v>0</v>
      </c>
    </row>
    <row r="1195" spans="1:27" x14ac:dyDescent="0.25">
      <c r="A1195" s="251">
        <v>25009</v>
      </c>
      <c r="B1195" s="251" t="s">
        <v>1350</v>
      </c>
      <c r="C1195" s="251" t="s">
        <v>1355</v>
      </c>
      <c r="D1195" s="251">
        <v>-70.977714199999994</v>
      </c>
      <c r="E1195" s="251">
        <v>42.669800000000002</v>
      </c>
      <c r="F1195">
        <v>0</v>
      </c>
      <c r="G1195">
        <f t="shared" si="55"/>
        <v>0</v>
      </c>
      <c r="H1195">
        <v>4.74</v>
      </c>
      <c r="M1195" s="277">
        <f>(M4275*10000)*TEA!$I$15*10^-6</f>
        <v>33.716866462649996</v>
      </c>
      <c r="N1195" s="277">
        <f>(N4275*10000)*TEA!$J$15*10^-6</f>
        <v>33.716866462649996</v>
      </c>
      <c r="W1195">
        <f t="shared" si="57"/>
        <v>1</v>
      </c>
      <c r="X1195" s="251">
        <v>25009</v>
      </c>
      <c r="Y1195" s="251">
        <v>0</v>
      </c>
      <c r="Z1195" s="251">
        <f t="shared" si="56"/>
        <v>0</v>
      </c>
      <c r="AA1195" s="226">
        <v>42</v>
      </c>
    </row>
    <row r="1196" spans="1:27" x14ac:dyDescent="0.25">
      <c r="A1196" s="251">
        <v>25011</v>
      </c>
      <c r="B1196" s="251" t="s">
        <v>1350</v>
      </c>
      <c r="C1196" s="251" t="s">
        <v>550</v>
      </c>
      <c r="D1196" s="251">
        <v>-72.591409999999996</v>
      </c>
      <c r="E1196" s="251">
        <v>42.583109999999998</v>
      </c>
      <c r="F1196">
        <v>0</v>
      </c>
      <c r="G1196">
        <f t="shared" si="55"/>
        <v>0</v>
      </c>
      <c r="H1196">
        <v>0</v>
      </c>
      <c r="M1196" s="277">
        <f>(M4276*10000)*TEA!$I$15*10^-6</f>
        <v>31.957219361520004</v>
      </c>
      <c r="N1196" s="277">
        <f>(N4276*10000)*TEA!$J$15*10^-6</f>
        <v>31.957219361520004</v>
      </c>
      <c r="W1196">
        <f t="shared" si="57"/>
        <v>1</v>
      </c>
      <c r="X1196" s="251">
        <v>25011</v>
      </c>
      <c r="Y1196" s="251">
        <v>0</v>
      </c>
      <c r="Z1196" s="251">
        <f t="shared" si="56"/>
        <v>0</v>
      </c>
      <c r="AA1196" s="226">
        <v>248</v>
      </c>
    </row>
    <row r="1197" spans="1:27" x14ac:dyDescent="0.25">
      <c r="A1197" s="251">
        <v>25013</v>
      </c>
      <c r="B1197" s="251" t="s">
        <v>1350</v>
      </c>
      <c r="C1197" s="251" t="s">
        <v>1356</v>
      </c>
      <c r="D1197" s="251">
        <v>-72.625325799999999</v>
      </c>
      <c r="E1197" s="251">
        <v>42.136710000000001</v>
      </c>
      <c r="F1197">
        <v>0</v>
      </c>
      <c r="G1197">
        <f t="shared" si="55"/>
        <v>0</v>
      </c>
      <c r="H1197">
        <v>0</v>
      </c>
      <c r="M1197" s="277">
        <f>(M4277*10000)*TEA!$I$15*10^-6</f>
        <v>33.841334751299996</v>
      </c>
      <c r="N1197" s="277">
        <f>(N4277*10000)*TEA!$J$15*10^-6</f>
        <v>33.841334751299996</v>
      </c>
      <c r="W1197">
        <f t="shared" si="57"/>
        <v>1</v>
      </c>
      <c r="X1197" s="251">
        <v>25013</v>
      </c>
      <c r="Y1197" s="251">
        <v>0</v>
      </c>
      <c r="Z1197" s="251">
        <f t="shared" si="56"/>
        <v>0</v>
      </c>
      <c r="AA1197" s="226">
        <v>0</v>
      </c>
    </row>
    <row r="1198" spans="1:27" x14ac:dyDescent="0.25">
      <c r="A1198" s="251">
        <v>25015</v>
      </c>
      <c r="B1198" s="251" t="s">
        <v>1350</v>
      </c>
      <c r="C1198" s="251" t="s">
        <v>1357</v>
      </c>
      <c r="D1198" s="251">
        <v>-72.659099999999995</v>
      </c>
      <c r="E1198" s="251">
        <v>42.33916</v>
      </c>
      <c r="F1198">
        <v>3.85</v>
      </c>
      <c r="G1198">
        <f t="shared" si="55"/>
        <v>3.85</v>
      </c>
      <c r="H1198">
        <v>12.83</v>
      </c>
      <c r="M1198" s="277">
        <f>(M4278*10000)*TEA!$I$15*10^-6</f>
        <v>32.940305208449999</v>
      </c>
      <c r="N1198" s="277">
        <f>(N4278*10000)*TEA!$J$15*10^-6</f>
        <v>32.940305208449999</v>
      </c>
      <c r="W1198">
        <f t="shared" si="57"/>
        <v>1</v>
      </c>
      <c r="X1198" s="251">
        <v>25015</v>
      </c>
      <c r="Y1198" s="251">
        <v>51</v>
      </c>
      <c r="Z1198" s="251">
        <f t="shared" si="56"/>
        <v>51</v>
      </c>
      <c r="AA1198" s="226">
        <v>281</v>
      </c>
    </row>
    <row r="1199" spans="1:27" x14ac:dyDescent="0.25">
      <c r="A1199" s="251">
        <v>25017</v>
      </c>
      <c r="B1199" s="251" t="s">
        <v>1350</v>
      </c>
      <c r="C1199" s="251" t="s">
        <v>779</v>
      </c>
      <c r="D1199" s="251">
        <v>-71.389943299999999</v>
      </c>
      <c r="E1199" s="251">
        <v>42.484380000000002</v>
      </c>
      <c r="F1199">
        <v>0</v>
      </c>
      <c r="G1199">
        <f t="shared" si="55"/>
        <v>0</v>
      </c>
      <c r="H1199">
        <v>0</v>
      </c>
      <c r="M1199" s="277">
        <f>(M4279*10000)*TEA!$I$15*10^-6</f>
        <v>34.120701696149993</v>
      </c>
      <c r="N1199" s="277">
        <f>(N4279*10000)*TEA!$J$15*10^-6</f>
        <v>34.120701696149993</v>
      </c>
      <c r="W1199">
        <f t="shared" si="57"/>
        <v>1</v>
      </c>
      <c r="X1199" s="251">
        <v>25017</v>
      </c>
      <c r="Y1199" s="251">
        <v>0</v>
      </c>
      <c r="Z1199" s="251">
        <f t="shared" si="56"/>
        <v>0</v>
      </c>
      <c r="AA1199" s="226">
        <v>0</v>
      </c>
    </row>
    <row r="1200" spans="1:27" x14ac:dyDescent="0.25">
      <c r="A1200" s="251">
        <v>25019</v>
      </c>
      <c r="B1200" s="251" t="s">
        <v>1350</v>
      </c>
      <c r="C1200" s="251" t="s">
        <v>1358</v>
      </c>
      <c r="D1200" s="251">
        <v>-70.053033600000006</v>
      </c>
      <c r="E1200" s="251">
        <v>41.289299999999997</v>
      </c>
      <c r="F1200">
        <v>0</v>
      </c>
      <c r="G1200">
        <f t="shared" si="55"/>
        <v>0</v>
      </c>
      <c r="H1200">
        <v>0</v>
      </c>
      <c r="M1200" s="277">
        <f>(M4280*10000)*TEA!$I$15*10^-6</f>
        <v>37.645911408149999</v>
      </c>
      <c r="N1200" s="277">
        <f>(N4280*10000)*TEA!$J$15*10^-6</f>
        <v>37.645911408149999</v>
      </c>
      <c r="W1200">
        <f t="shared" si="57"/>
        <v>1</v>
      </c>
      <c r="X1200" s="251">
        <v>25019</v>
      </c>
      <c r="Y1200" s="251">
        <v>0</v>
      </c>
      <c r="Z1200" s="251">
        <f t="shared" si="56"/>
        <v>0</v>
      </c>
      <c r="AA1200" s="226">
        <v>0</v>
      </c>
    </row>
    <row r="1201" spans="1:27" x14ac:dyDescent="0.25">
      <c r="A1201" s="251">
        <v>25021</v>
      </c>
      <c r="B1201" s="251" t="s">
        <v>1350</v>
      </c>
      <c r="C1201" s="251" t="s">
        <v>1359</v>
      </c>
      <c r="D1201" s="251">
        <v>-71.2248266</v>
      </c>
      <c r="E1201" s="251">
        <v>42.15699</v>
      </c>
      <c r="F1201">
        <v>0</v>
      </c>
      <c r="G1201">
        <f t="shared" si="55"/>
        <v>0</v>
      </c>
      <c r="H1201">
        <v>0</v>
      </c>
      <c r="M1201" s="277">
        <f>(M4281*10000)*TEA!$I$15*10^-6</f>
        <v>35.560807852949999</v>
      </c>
      <c r="N1201" s="277">
        <f>(N4281*10000)*TEA!$J$15*10^-6</f>
        <v>35.560807852949999</v>
      </c>
      <c r="W1201">
        <f t="shared" si="57"/>
        <v>1</v>
      </c>
      <c r="X1201" s="251">
        <v>25021</v>
      </c>
      <c r="Y1201" s="251">
        <v>0</v>
      </c>
      <c r="Z1201" s="251">
        <f t="shared" si="56"/>
        <v>0</v>
      </c>
      <c r="AA1201" s="226">
        <v>0</v>
      </c>
    </row>
    <row r="1202" spans="1:27" x14ac:dyDescent="0.25">
      <c r="A1202" s="251">
        <v>25023</v>
      </c>
      <c r="B1202" s="251" t="s">
        <v>1350</v>
      </c>
      <c r="C1202" s="251" t="s">
        <v>1119</v>
      </c>
      <c r="D1202" s="251">
        <v>-70.815613099999993</v>
      </c>
      <c r="E1202" s="251">
        <v>41.956789999999998</v>
      </c>
      <c r="F1202">
        <v>0</v>
      </c>
      <c r="G1202">
        <f t="shared" si="55"/>
        <v>0</v>
      </c>
      <c r="H1202">
        <v>0</v>
      </c>
      <c r="M1202" s="277">
        <f>(M4282*10000)*TEA!$I$15*10^-6</f>
        <v>36.173760503399997</v>
      </c>
      <c r="N1202" s="277">
        <f>(N4282*10000)*TEA!$J$15*10^-6</f>
        <v>36.173760503399997</v>
      </c>
      <c r="W1202">
        <f t="shared" si="57"/>
        <v>1</v>
      </c>
      <c r="X1202" s="251">
        <v>25023</v>
      </c>
      <c r="Y1202" s="251">
        <v>0</v>
      </c>
      <c r="Z1202" s="251">
        <f t="shared" si="56"/>
        <v>0</v>
      </c>
      <c r="AA1202" s="226">
        <v>0</v>
      </c>
    </row>
    <row r="1203" spans="1:27" x14ac:dyDescent="0.25">
      <c r="A1203" s="251">
        <v>25025</v>
      </c>
      <c r="B1203" s="251" t="s">
        <v>1350</v>
      </c>
      <c r="C1203" s="251" t="s">
        <v>1360</v>
      </c>
      <c r="D1203" s="251">
        <v>-71.105622600000004</v>
      </c>
      <c r="E1203" s="251">
        <v>42.309280000000001</v>
      </c>
      <c r="F1203">
        <v>0</v>
      </c>
      <c r="G1203">
        <f t="shared" si="55"/>
        <v>0</v>
      </c>
      <c r="H1203">
        <v>0</v>
      </c>
      <c r="M1203" s="277">
        <f>(M4283*10000)*TEA!$I$15*10^-6</f>
        <v>35.207180855099999</v>
      </c>
      <c r="N1203" s="277">
        <f>(N4283*10000)*TEA!$J$15*10^-6</f>
        <v>35.207180855099999</v>
      </c>
      <c r="W1203">
        <f t="shared" si="57"/>
        <v>1</v>
      </c>
      <c r="X1203" s="251">
        <v>25025</v>
      </c>
      <c r="Y1203" s="251">
        <v>0</v>
      </c>
      <c r="Z1203" s="251">
        <f t="shared" si="56"/>
        <v>0</v>
      </c>
      <c r="AA1203" s="226">
        <v>0</v>
      </c>
    </row>
    <row r="1204" spans="1:27" x14ac:dyDescent="0.25">
      <c r="A1204" s="251">
        <v>25027</v>
      </c>
      <c r="B1204" s="251" t="s">
        <v>1350</v>
      </c>
      <c r="C1204" s="251" t="s">
        <v>1348</v>
      </c>
      <c r="D1204" s="251">
        <v>-71.907440199999996</v>
      </c>
      <c r="E1204" s="251">
        <v>42.354039999999998</v>
      </c>
      <c r="F1204">
        <v>0</v>
      </c>
      <c r="G1204">
        <f t="shared" si="55"/>
        <v>0</v>
      </c>
      <c r="H1204">
        <v>8.59</v>
      </c>
      <c r="M1204" s="277">
        <f>(M4284*10000)*TEA!$I$15*10^-6</f>
        <v>33.860160232199995</v>
      </c>
      <c r="N1204" s="277">
        <f>(N4284*10000)*TEA!$J$15*10^-6</f>
        <v>33.860160232199995</v>
      </c>
      <c r="W1204">
        <f t="shared" si="57"/>
        <v>1</v>
      </c>
      <c r="X1204" s="251">
        <v>25027</v>
      </c>
      <c r="Y1204" s="251">
        <v>0</v>
      </c>
      <c r="Z1204" s="251">
        <f t="shared" si="56"/>
        <v>0</v>
      </c>
      <c r="AA1204" s="226">
        <v>89</v>
      </c>
    </row>
    <row r="1205" spans="1:27" x14ac:dyDescent="0.25">
      <c r="A1205" s="251">
        <v>26001</v>
      </c>
      <c r="B1205" s="251" t="s">
        <v>1361</v>
      </c>
      <c r="C1205" s="251" t="s">
        <v>1362</v>
      </c>
      <c r="D1205" s="251">
        <v>-83.594978400000002</v>
      </c>
      <c r="E1205" s="251">
        <v>44.688679999999998</v>
      </c>
      <c r="F1205">
        <v>2.93</v>
      </c>
      <c r="G1205">
        <f t="shared" si="55"/>
        <v>2.93</v>
      </c>
      <c r="H1205">
        <v>9.7100000000000009</v>
      </c>
      <c r="M1205" s="277">
        <f>(M4285*10000)*TEA!$I$15*10^-6</f>
        <v>30.772549456740002</v>
      </c>
      <c r="N1205" s="277">
        <f>(N4285*10000)*TEA!$J$15*10^-6</f>
        <v>30.772549456740002</v>
      </c>
      <c r="W1205">
        <f t="shared" si="57"/>
        <v>1</v>
      </c>
      <c r="X1205" s="251">
        <v>26001</v>
      </c>
      <c r="Y1205" s="251">
        <v>1253</v>
      </c>
      <c r="Z1205" s="251">
        <f t="shared" si="56"/>
        <v>1253</v>
      </c>
      <c r="AA1205" s="226">
        <v>1098</v>
      </c>
    </row>
    <row r="1206" spans="1:27" x14ac:dyDescent="0.25">
      <c r="A1206" s="251">
        <v>26003</v>
      </c>
      <c r="B1206" s="251" t="s">
        <v>1361</v>
      </c>
      <c r="C1206" s="251" t="s">
        <v>1363</v>
      </c>
      <c r="D1206" s="251">
        <v>-86.618527499999999</v>
      </c>
      <c r="E1206" s="251">
        <v>46.407530000000001</v>
      </c>
      <c r="F1206">
        <v>0</v>
      </c>
      <c r="G1206">
        <f t="shared" si="55"/>
        <v>0</v>
      </c>
      <c r="H1206">
        <v>7.28</v>
      </c>
      <c r="M1206" s="277">
        <f>(M4286*10000)*TEA!$I$15*10^-6</f>
        <v>29.752045771320002</v>
      </c>
      <c r="N1206" s="277">
        <f>(N4286*10000)*TEA!$J$15*10^-6</f>
        <v>29.752045771320002</v>
      </c>
      <c r="W1206">
        <f t="shared" si="57"/>
        <v>1</v>
      </c>
      <c r="X1206" s="251">
        <v>26003</v>
      </c>
      <c r="Y1206" s="251">
        <v>0</v>
      </c>
      <c r="Z1206" s="251">
        <f t="shared" si="56"/>
        <v>0</v>
      </c>
      <c r="AA1206" s="226">
        <v>42</v>
      </c>
    </row>
    <row r="1207" spans="1:27" x14ac:dyDescent="0.25">
      <c r="A1207" s="251">
        <v>26005</v>
      </c>
      <c r="B1207" s="251" t="s">
        <v>1361</v>
      </c>
      <c r="C1207" s="251" t="s">
        <v>1364</v>
      </c>
      <c r="D1207" s="251">
        <v>-85.885165599999993</v>
      </c>
      <c r="E1207" s="251">
        <v>42.589979999999997</v>
      </c>
      <c r="F1207">
        <v>3.33</v>
      </c>
      <c r="G1207">
        <f t="shared" si="55"/>
        <v>3.33</v>
      </c>
      <c r="H1207">
        <v>12.09</v>
      </c>
      <c r="M1207" s="277">
        <f>(M4287*10000)*TEA!$I$15*10^-6</f>
        <v>34.87259890755</v>
      </c>
      <c r="N1207" s="277">
        <f>(N4287*10000)*TEA!$J$15*10^-6</f>
        <v>34.87259890755</v>
      </c>
      <c r="W1207">
        <f t="shared" si="57"/>
        <v>1</v>
      </c>
      <c r="X1207" s="251">
        <v>26005</v>
      </c>
      <c r="Y1207" s="251">
        <v>21438</v>
      </c>
      <c r="Z1207" s="251">
        <f t="shared" si="56"/>
        <v>21438</v>
      </c>
      <c r="AA1207" s="226">
        <v>27243</v>
      </c>
    </row>
    <row r="1208" spans="1:27" x14ac:dyDescent="0.25">
      <c r="A1208" s="251">
        <v>26007</v>
      </c>
      <c r="B1208" s="251" t="s">
        <v>1361</v>
      </c>
      <c r="C1208" s="251" t="s">
        <v>1365</v>
      </c>
      <c r="D1208" s="251">
        <v>-83.629144600000004</v>
      </c>
      <c r="E1208" s="251">
        <v>45.039050000000003</v>
      </c>
      <c r="F1208">
        <v>2.44</v>
      </c>
      <c r="G1208">
        <f t="shared" si="55"/>
        <v>2.44</v>
      </c>
      <c r="H1208">
        <v>9.56</v>
      </c>
      <c r="M1208" s="277">
        <f>(M4288*10000)*TEA!$I$15*10^-6</f>
        <v>30.451801320899996</v>
      </c>
      <c r="N1208" s="277">
        <f>(N4288*10000)*TEA!$J$15*10^-6</f>
        <v>30.451801320899996</v>
      </c>
      <c r="W1208">
        <f t="shared" si="57"/>
        <v>1</v>
      </c>
      <c r="X1208" s="251">
        <v>26007</v>
      </c>
      <c r="Y1208" s="251">
        <v>3173</v>
      </c>
      <c r="Z1208" s="251">
        <f t="shared" si="56"/>
        <v>3173</v>
      </c>
      <c r="AA1208" s="226">
        <v>1989</v>
      </c>
    </row>
    <row r="1209" spans="1:27" x14ac:dyDescent="0.25">
      <c r="A1209" s="251">
        <v>26009</v>
      </c>
      <c r="B1209" s="251" t="s">
        <v>1361</v>
      </c>
      <c r="C1209" s="251" t="s">
        <v>1366</v>
      </c>
      <c r="D1209" s="251">
        <v>-85.136163400000001</v>
      </c>
      <c r="E1209" s="251">
        <v>45.002400000000002</v>
      </c>
      <c r="F1209">
        <v>2.52</v>
      </c>
      <c r="G1209">
        <f t="shared" si="55"/>
        <v>2.52</v>
      </c>
      <c r="H1209">
        <v>8.44</v>
      </c>
      <c r="M1209" s="277">
        <f>(M4289*10000)*TEA!$I$15*10^-6</f>
        <v>30.002815441034997</v>
      </c>
      <c r="N1209" s="277">
        <f>(N4289*10000)*TEA!$J$15*10^-6</f>
        <v>30.002815441034997</v>
      </c>
      <c r="W1209">
        <f t="shared" si="57"/>
        <v>1</v>
      </c>
      <c r="X1209" s="251">
        <v>26009</v>
      </c>
      <c r="Y1209" s="251">
        <v>713</v>
      </c>
      <c r="Z1209" s="251">
        <f t="shared" si="56"/>
        <v>713</v>
      </c>
      <c r="AA1209" s="226">
        <v>609</v>
      </c>
    </row>
    <row r="1210" spans="1:27" x14ac:dyDescent="0.25">
      <c r="A1210" s="251">
        <v>26011</v>
      </c>
      <c r="B1210" s="251" t="s">
        <v>1361</v>
      </c>
      <c r="C1210" s="251" t="s">
        <v>1367</v>
      </c>
      <c r="D1210" s="251">
        <v>-83.891978600000002</v>
      </c>
      <c r="E1210" s="251">
        <v>44.070529999999998</v>
      </c>
      <c r="F1210">
        <v>2.91</v>
      </c>
      <c r="G1210">
        <f t="shared" si="55"/>
        <v>2.91</v>
      </c>
      <c r="H1210">
        <v>10.61</v>
      </c>
      <c r="M1210" s="277">
        <f>(M4290*10000)*TEA!$I$15*10^-6</f>
        <v>31.425633680895004</v>
      </c>
      <c r="N1210" s="277">
        <f>(N4290*10000)*TEA!$J$15*10^-6</f>
        <v>31.425633680895004</v>
      </c>
      <c r="W1210">
        <f t="shared" si="57"/>
        <v>1</v>
      </c>
      <c r="X1210" s="251">
        <v>26011</v>
      </c>
      <c r="Y1210" s="251">
        <v>8707</v>
      </c>
      <c r="Z1210" s="251">
        <f t="shared" si="56"/>
        <v>8707</v>
      </c>
      <c r="AA1210" s="226">
        <v>6489</v>
      </c>
    </row>
    <row r="1211" spans="1:27" x14ac:dyDescent="0.25">
      <c r="A1211" s="251">
        <v>26013</v>
      </c>
      <c r="B1211" s="251" t="s">
        <v>1361</v>
      </c>
      <c r="C1211" s="251" t="s">
        <v>1368</v>
      </c>
      <c r="D1211" s="251">
        <v>-88.376149400000003</v>
      </c>
      <c r="E1211" s="251">
        <v>46.664090000000002</v>
      </c>
      <c r="F1211">
        <v>0</v>
      </c>
      <c r="G1211">
        <f t="shared" si="55"/>
        <v>0</v>
      </c>
      <c r="H1211">
        <v>9.75</v>
      </c>
      <c r="M1211" s="277">
        <f>(M4291*10000)*TEA!$I$15*10^-6</f>
        <v>29.431651019355002</v>
      </c>
      <c r="N1211" s="277">
        <f>(N4291*10000)*TEA!$J$15*10^-6</f>
        <v>29.431651019355002</v>
      </c>
      <c r="W1211">
        <f t="shared" si="57"/>
        <v>1</v>
      </c>
      <c r="X1211" s="251">
        <v>26013</v>
      </c>
      <c r="Y1211" s="251">
        <v>0</v>
      </c>
      <c r="Z1211" s="251">
        <f t="shared" si="56"/>
        <v>0</v>
      </c>
      <c r="AA1211" s="226">
        <v>55</v>
      </c>
    </row>
    <row r="1212" spans="1:27" x14ac:dyDescent="0.25">
      <c r="A1212" s="251">
        <v>26015</v>
      </c>
      <c r="B1212" s="251" t="s">
        <v>1361</v>
      </c>
      <c r="C1212" s="251" t="s">
        <v>1369</v>
      </c>
      <c r="D1212" s="251">
        <v>-85.311974500000005</v>
      </c>
      <c r="E1212" s="251">
        <v>42.593330000000002</v>
      </c>
      <c r="F1212">
        <v>2.97</v>
      </c>
      <c r="G1212">
        <f t="shared" si="55"/>
        <v>2.97</v>
      </c>
      <c r="H1212">
        <v>11.45</v>
      </c>
      <c r="M1212" s="277">
        <f>(M4292*10000)*TEA!$I$15*10^-6</f>
        <v>34.443634179599997</v>
      </c>
      <c r="N1212" s="277">
        <f>(N4292*10000)*TEA!$J$15*10^-6</f>
        <v>34.443634179599997</v>
      </c>
      <c r="W1212">
        <f t="shared" si="57"/>
        <v>1</v>
      </c>
      <c r="X1212" s="251">
        <v>26015</v>
      </c>
      <c r="Y1212" s="251">
        <v>14343</v>
      </c>
      <c r="Z1212" s="251">
        <f t="shared" si="56"/>
        <v>14343</v>
      </c>
      <c r="AA1212" s="226">
        <v>13270</v>
      </c>
    </row>
    <row r="1213" spans="1:27" x14ac:dyDescent="0.25">
      <c r="A1213" s="251">
        <v>26017</v>
      </c>
      <c r="B1213" s="251" t="s">
        <v>1361</v>
      </c>
      <c r="C1213" s="251" t="s">
        <v>793</v>
      </c>
      <c r="D1213" s="251">
        <v>-83.987479899999997</v>
      </c>
      <c r="E1213" s="251">
        <v>43.705640000000002</v>
      </c>
      <c r="F1213">
        <v>3.12</v>
      </c>
      <c r="G1213">
        <f t="shared" si="55"/>
        <v>3.12</v>
      </c>
      <c r="H1213">
        <v>11.44</v>
      </c>
      <c r="M1213" s="277">
        <f>(M4293*10000)*TEA!$I$15*10^-6</f>
        <v>31.937238615105002</v>
      </c>
      <c r="N1213" s="277">
        <f>(N4293*10000)*TEA!$J$15*10^-6</f>
        <v>31.937238615105002</v>
      </c>
      <c r="W1213">
        <f t="shared" si="57"/>
        <v>1</v>
      </c>
      <c r="X1213" s="251">
        <v>26017</v>
      </c>
      <c r="Y1213" s="251">
        <v>25430</v>
      </c>
      <c r="Z1213" s="251">
        <f t="shared" si="56"/>
        <v>25430</v>
      </c>
      <c r="AA1213" s="226">
        <v>23956</v>
      </c>
    </row>
    <row r="1214" spans="1:27" x14ac:dyDescent="0.25">
      <c r="A1214" s="251">
        <v>26019</v>
      </c>
      <c r="B1214" s="251" t="s">
        <v>1361</v>
      </c>
      <c r="C1214" s="251" t="s">
        <v>1370</v>
      </c>
      <c r="D1214" s="251">
        <v>-86.006402499999993</v>
      </c>
      <c r="E1214" s="251">
        <v>44.643160000000002</v>
      </c>
      <c r="F1214">
        <v>0</v>
      </c>
      <c r="G1214">
        <f t="shared" si="55"/>
        <v>0</v>
      </c>
      <c r="H1214">
        <v>9.2799999999999994</v>
      </c>
      <c r="M1214" s="277">
        <f>(M4294*10000)*TEA!$I$15*10^-6</f>
        <v>30.672615042764999</v>
      </c>
      <c r="N1214" s="277">
        <f>(N4294*10000)*TEA!$J$15*10^-6</f>
        <v>30.672615042764999</v>
      </c>
      <c r="W1214">
        <f t="shared" si="57"/>
        <v>1</v>
      </c>
      <c r="X1214" s="251">
        <v>26019</v>
      </c>
      <c r="Y1214" s="251">
        <v>0</v>
      </c>
      <c r="Z1214" s="251">
        <f t="shared" si="56"/>
        <v>0</v>
      </c>
      <c r="AA1214" s="226">
        <v>495</v>
      </c>
    </row>
    <row r="1215" spans="1:27" x14ac:dyDescent="0.25">
      <c r="A1215" s="251">
        <v>26021</v>
      </c>
      <c r="B1215" s="251" t="s">
        <v>1361</v>
      </c>
      <c r="C1215" s="251" t="s">
        <v>848</v>
      </c>
      <c r="D1215" s="251">
        <v>-86.418460600000003</v>
      </c>
      <c r="E1215" s="251">
        <v>41.959620000000001</v>
      </c>
      <c r="F1215">
        <v>2.94</v>
      </c>
      <c r="G1215">
        <f t="shared" si="55"/>
        <v>2.94</v>
      </c>
      <c r="H1215">
        <v>11.59</v>
      </c>
      <c r="M1215" s="277">
        <f>(M4295*10000)*TEA!$I$15*10^-6</f>
        <v>36.453075610950002</v>
      </c>
      <c r="N1215" s="277">
        <f>(N4295*10000)*TEA!$J$15*10^-6</f>
        <v>36.453075610950002</v>
      </c>
      <c r="W1215">
        <f t="shared" si="57"/>
        <v>1</v>
      </c>
      <c r="X1215" s="251">
        <v>26021</v>
      </c>
      <c r="Y1215" s="251">
        <v>17468</v>
      </c>
      <c r="Z1215" s="251">
        <f t="shared" si="56"/>
        <v>17468</v>
      </c>
      <c r="AA1215" s="226">
        <v>18182</v>
      </c>
    </row>
    <row r="1216" spans="1:27" x14ac:dyDescent="0.25">
      <c r="A1216" s="251">
        <v>26023</v>
      </c>
      <c r="B1216" s="251" t="s">
        <v>1361</v>
      </c>
      <c r="C1216" s="251" t="s">
        <v>1371</v>
      </c>
      <c r="D1216" s="251">
        <v>-85.064259100000001</v>
      </c>
      <c r="E1216" s="251">
        <v>41.92651</v>
      </c>
      <c r="F1216">
        <v>2.91</v>
      </c>
      <c r="G1216">
        <f t="shared" si="55"/>
        <v>2.91</v>
      </c>
      <c r="H1216">
        <v>10.88</v>
      </c>
      <c r="M1216" s="277">
        <f>(M4296*10000)*TEA!$I$15*10^-6</f>
        <v>35.939985153749994</v>
      </c>
      <c r="N1216" s="277">
        <f>(N4296*10000)*TEA!$J$15*10^-6</f>
        <v>35.939985153749994</v>
      </c>
      <c r="W1216">
        <f t="shared" si="57"/>
        <v>1</v>
      </c>
      <c r="X1216" s="251">
        <v>26023</v>
      </c>
      <c r="Y1216" s="251">
        <v>32983</v>
      </c>
      <c r="Z1216" s="251">
        <f t="shared" si="56"/>
        <v>32983</v>
      </c>
      <c r="AA1216" s="226">
        <v>37606</v>
      </c>
    </row>
    <row r="1217" spans="1:27" x14ac:dyDescent="0.25">
      <c r="A1217" s="251">
        <v>26025</v>
      </c>
      <c r="B1217" s="251" t="s">
        <v>1361</v>
      </c>
      <c r="C1217" s="251" t="s">
        <v>528</v>
      </c>
      <c r="D1217" s="251">
        <v>-85.002697299999994</v>
      </c>
      <c r="E1217" s="251">
        <v>42.245629999999998</v>
      </c>
      <c r="F1217">
        <v>2.57</v>
      </c>
      <c r="G1217">
        <f t="shared" si="55"/>
        <v>2.57</v>
      </c>
      <c r="H1217">
        <v>9.52</v>
      </c>
      <c r="M1217" s="277">
        <f>(M4297*10000)*TEA!$I$15*10^-6</f>
        <v>35.11659126419999</v>
      </c>
      <c r="N1217" s="277">
        <f>(N4297*10000)*TEA!$J$15*10^-6</f>
        <v>35.11659126419999</v>
      </c>
      <c r="W1217">
        <f t="shared" si="57"/>
        <v>1</v>
      </c>
      <c r="X1217" s="251">
        <v>26025</v>
      </c>
      <c r="Y1217" s="251">
        <v>29814</v>
      </c>
      <c r="Z1217" s="251">
        <f t="shared" si="56"/>
        <v>29814</v>
      </c>
      <c r="AA1217" s="226">
        <v>28096</v>
      </c>
    </row>
    <row r="1218" spans="1:27" x14ac:dyDescent="0.25">
      <c r="A1218" s="251">
        <v>26027</v>
      </c>
      <c r="B1218" s="251" t="s">
        <v>1361</v>
      </c>
      <c r="C1218" s="251" t="s">
        <v>994</v>
      </c>
      <c r="D1218" s="251">
        <v>-85.990869000000004</v>
      </c>
      <c r="E1218" s="251">
        <v>41.919849999999997</v>
      </c>
      <c r="F1218">
        <v>3.1</v>
      </c>
      <c r="G1218">
        <f t="shared" si="55"/>
        <v>3.1</v>
      </c>
      <c r="H1218">
        <v>10.84</v>
      </c>
      <c r="M1218" s="277">
        <f>(M4298*10000)*TEA!$I$15*10^-6</f>
        <v>36.358641945899997</v>
      </c>
      <c r="N1218" s="277">
        <f>(N4298*10000)*TEA!$J$15*10^-6</f>
        <v>36.358641945899997</v>
      </c>
      <c r="W1218">
        <f t="shared" si="57"/>
        <v>1</v>
      </c>
      <c r="X1218" s="251">
        <v>26027</v>
      </c>
      <c r="Y1218" s="251">
        <v>24042</v>
      </c>
      <c r="Z1218" s="251">
        <f t="shared" si="56"/>
        <v>24042</v>
      </c>
      <c r="AA1218" s="226">
        <v>31016</v>
      </c>
    </row>
    <row r="1219" spans="1:27" x14ac:dyDescent="0.25">
      <c r="A1219" s="251">
        <v>26029</v>
      </c>
      <c r="B1219" s="251" t="s">
        <v>1361</v>
      </c>
      <c r="C1219" s="251" t="s">
        <v>1372</v>
      </c>
      <c r="D1219" s="251">
        <v>-85.034124899999995</v>
      </c>
      <c r="E1219" s="251">
        <v>45.225099999999998</v>
      </c>
      <c r="F1219">
        <v>0</v>
      </c>
      <c r="G1219">
        <f t="shared" si="55"/>
        <v>0</v>
      </c>
      <c r="H1219">
        <v>7.73</v>
      </c>
      <c r="M1219" s="277">
        <f>(M4299*10000)*TEA!$I$15*10^-6</f>
        <v>29.929910220584997</v>
      </c>
      <c r="N1219" s="277">
        <f>(N4299*10000)*TEA!$J$15*10^-6</f>
        <v>29.929910220584997</v>
      </c>
      <c r="W1219">
        <f t="shared" si="57"/>
        <v>1</v>
      </c>
      <c r="X1219" s="251">
        <v>26029</v>
      </c>
      <c r="Y1219" s="251">
        <v>0</v>
      </c>
      <c r="Z1219" s="251">
        <f t="shared" si="56"/>
        <v>0</v>
      </c>
      <c r="AA1219" s="226">
        <v>978</v>
      </c>
    </row>
    <row r="1220" spans="1:27" x14ac:dyDescent="0.25">
      <c r="A1220" s="251">
        <v>26031</v>
      </c>
      <c r="B1220" s="251" t="s">
        <v>1361</v>
      </c>
      <c r="C1220" s="251" t="s">
        <v>1373</v>
      </c>
      <c r="D1220" s="251">
        <v>-84.505764200000002</v>
      </c>
      <c r="E1220" s="251">
        <v>45.447890000000001</v>
      </c>
      <c r="F1220">
        <v>0</v>
      </c>
      <c r="G1220">
        <f t="shared" ref="G1220:G1283" si="58">F1220</f>
        <v>0</v>
      </c>
      <c r="H1220">
        <v>0</v>
      </c>
      <c r="M1220" s="277">
        <f>(M4300*10000)*TEA!$I$15*10^-6</f>
        <v>29.949095596230002</v>
      </c>
      <c r="N1220" s="277">
        <f>(N4300*10000)*TEA!$J$15*10^-6</f>
        <v>29.949095596230002</v>
      </c>
      <c r="W1220">
        <f t="shared" si="57"/>
        <v>1</v>
      </c>
      <c r="X1220" s="251">
        <v>26031</v>
      </c>
      <c r="Y1220" s="251">
        <v>0</v>
      </c>
      <c r="Z1220" s="251">
        <f t="shared" ref="Z1220:Z1283" si="59">Y1220</f>
        <v>0</v>
      </c>
      <c r="AA1220" s="226">
        <v>0</v>
      </c>
    </row>
    <row r="1221" spans="1:27" x14ac:dyDescent="0.25">
      <c r="A1221" s="251">
        <v>26033</v>
      </c>
      <c r="B1221" s="251" t="s">
        <v>1361</v>
      </c>
      <c r="C1221" s="251" t="s">
        <v>1374</v>
      </c>
      <c r="D1221" s="251">
        <v>-84.724014699999998</v>
      </c>
      <c r="E1221" s="251">
        <v>46.328479999999999</v>
      </c>
      <c r="F1221">
        <v>0</v>
      </c>
      <c r="G1221">
        <f t="shared" si="58"/>
        <v>0</v>
      </c>
      <c r="H1221">
        <v>0</v>
      </c>
      <c r="M1221" s="277">
        <f>(M4301*10000)*TEA!$I$15*10^-6</f>
        <v>29.713601567429997</v>
      </c>
      <c r="N1221" s="277">
        <f>(N4301*10000)*TEA!$J$15*10^-6</f>
        <v>29.713601567429997</v>
      </c>
      <c r="W1221">
        <f t="shared" si="57"/>
        <v>1</v>
      </c>
      <c r="X1221" s="251">
        <v>26033</v>
      </c>
      <c r="Y1221" s="251">
        <v>0</v>
      </c>
      <c r="Z1221" s="251">
        <f t="shared" si="59"/>
        <v>0</v>
      </c>
      <c r="AA1221" s="226">
        <v>0</v>
      </c>
    </row>
    <row r="1222" spans="1:27" x14ac:dyDescent="0.25">
      <c r="A1222" s="251">
        <v>26035</v>
      </c>
      <c r="B1222" s="251" t="s">
        <v>1361</v>
      </c>
      <c r="C1222" s="251" t="s">
        <v>1375</v>
      </c>
      <c r="D1222" s="251">
        <v>-84.842797899999994</v>
      </c>
      <c r="E1222" s="251">
        <v>43.991349999999997</v>
      </c>
      <c r="F1222">
        <v>2.69</v>
      </c>
      <c r="G1222">
        <f t="shared" si="58"/>
        <v>2.69</v>
      </c>
      <c r="H1222">
        <v>9.9600000000000009</v>
      </c>
      <c r="M1222" s="277">
        <f>(M4302*10000)*TEA!$I$15*10^-6</f>
        <v>31.309394678594995</v>
      </c>
      <c r="N1222" s="277">
        <f>(N4302*10000)*TEA!$J$15*10^-6</f>
        <v>31.309394678594995</v>
      </c>
      <c r="W1222">
        <f t="shared" si="57"/>
        <v>1</v>
      </c>
      <c r="X1222" s="251">
        <v>26035</v>
      </c>
      <c r="Y1222" s="251">
        <v>1143</v>
      </c>
      <c r="Z1222" s="251">
        <f t="shared" si="59"/>
        <v>1143</v>
      </c>
      <c r="AA1222" s="226">
        <v>946</v>
      </c>
    </row>
    <row r="1223" spans="1:27" x14ac:dyDescent="0.25">
      <c r="A1223" s="251">
        <v>26037</v>
      </c>
      <c r="B1223" s="251" t="s">
        <v>1361</v>
      </c>
      <c r="C1223" s="251" t="s">
        <v>997</v>
      </c>
      <c r="D1223" s="251">
        <v>-84.594337800000005</v>
      </c>
      <c r="E1223" s="251">
        <v>42.948950000000004</v>
      </c>
      <c r="F1223">
        <v>2.79</v>
      </c>
      <c r="G1223">
        <f t="shared" si="58"/>
        <v>2.79</v>
      </c>
      <c r="H1223">
        <v>10.29</v>
      </c>
      <c r="M1223" s="277">
        <f>(M4303*10000)*TEA!$I$15*10^-6</f>
        <v>33.312631674599999</v>
      </c>
      <c r="N1223" s="277">
        <f>(N4303*10000)*TEA!$J$15*10^-6</f>
        <v>33.312631674599999</v>
      </c>
      <c r="W1223">
        <f t="shared" si="57"/>
        <v>1</v>
      </c>
      <c r="X1223" s="251">
        <v>26037</v>
      </c>
      <c r="Y1223" s="251">
        <v>31115</v>
      </c>
      <c r="Z1223" s="251">
        <f t="shared" si="59"/>
        <v>31115</v>
      </c>
      <c r="AA1223" s="226">
        <v>21272</v>
      </c>
    </row>
    <row r="1224" spans="1:27" x14ac:dyDescent="0.25">
      <c r="A1224" s="251">
        <v>26039</v>
      </c>
      <c r="B1224" s="251" t="s">
        <v>1361</v>
      </c>
      <c r="C1224" s="251" t="s">
        <v>618</v>
      </c>
      <c r="D1224" s="251">
        <v>-84.600082</v>
      </c>
      <c r="E1224" s="251">
        <v>44.684980000000003</v>
      </c>
      <c r="F1224">
        <v>0</v>
      </c>
      <c r="G1224">
        <f t="shared" si="58"/>
        <v>0</v>
      </c>
      <c r="H1224">
        <v>0</v>
      </c>
      <c r="M1224" s="277">
        <f>(M4304*10000)*TEA!$I$15*10^-6</f>
        <v>30.394514347154995</v>
      </c>
      <c r="N1224" s="277">
        <f>(N4304*10000)*TEA!$J$15*10^-6</f>
        <v>30.394514347154995</v>
      </c>
      <c r="W1224">
        <f t="shared" si="57"/>
        <v>1</v>
      </c>
      <c r="X1224" s="251">
        <v>26039</v>
      </c>
      <c r="Y1224" s="251">
        <v>0</v>
      </c>
      <c r="Z1224" s="251">
        <f t="shared" si="59"/>
        <v>0</v>
      </c>
      <c r="AA1224" s="226">
        <v>0</v>
      </c>
    </row>
    <row r="1225" spans="1:27" x14ac:dyDescent="0.25">
      <c r="A1225" s="251">
        <v>26041</v>
      </c>
      <c r="B1225" s="251" t="s">
        <v>1361</v>
      </c>
      <c r="C1225" s="251" t="s">
        <v>735</v>
      </c>
      <c r="D1225" s="251">
        <v>-86.9351336</v>
      </c>
      <c r="E1225" s="251">
        <v>45.924160000000001</v>
      </c>
      <c r="F1225">
        <v>0</v>
      </c>
      <c r="G1225">
        <f t="shared" si="58"/>
        <v>0</v>
      </c>
      <c r="H1225">
        <v>7.44</v>
      </c>
      <c r="M1225" s="277">
        <f>(M4305*10000)*TEA!$I$15*10^-6</f>
        <v>30.047469513660001</v>
      </c>
      <c r="N1225" s="277">
        <f>(N4305*10000)*TEA!$J$15*10^-6</f>
        <v>30.047469513660001</v>
      </c>
      <c r="W1225">
        <f t="shared" si="57"/>
        <v>1</v>
      </c>
      <c r="X1225" s="251">
        <v>26041</v>
      </c>
      <c r="Y1225" s="251">
        <v>0</v>
      </c>
      <c r="Z1225" s="251">
        <f t="shared" si="59"/>
        <v>0</v>
      </c>
      <c r="AA1225" s="226">
        <v>643</v>
      </c>
    </row>
    <row r="1226" spans="1:27" x14ac:dyDescent="0.25">
      <c r="A1226" s="251">
        <v>26043</v>
      </c>
      <c r="B1226" s="251" t="s">
        <v>1361</v>
      </c>
      <c r="C1226" s="251" t="s">
        <v>1100</v>
      </c>
      <c r="D1226" s="251">
        <v>-87.8834102</v>
      </c>
      <c r="E1226" s="251">
        <v>46.01173</v>
      </c>
      <c r="F1226">
        <v>0</v>
      </c>
      <c r="G1226">
        <f t="shared" si="58"/>
        <v>0</v>
      </c>
      <c r="H1226">
        <v>8.39</v>
      </c>
      <c r="M1226" s="277">
        <f>(M4306*10000)*TEA!$I$15*10^-6</f>
        <v>30.038760331514997</v>
      </c>
      <c r="N1226" s="277">
        <f>(N4306*10000)*TEA!$J$15*10^-6</f>
        <v>30.038760331514997</v>
      </c>
      <c r="W1226">
        <f t="shared" si="57"/>
        <v>1</v>
      </c>
      <c r="X1226" s="251">
        <v>26043</v>
      </c>
      <c r="Y1226" s="251">
        <v>0</v>
      </c>
      <c r="Z1226" s="251">
        <f t="shared" si="59"/>
        <v>0</v>
      </c>
      <c r="AA1226" s="226">
        <v>84</v>
      </c>
    </row>
    <row r="1227" spans="1:27" x14ac:dyDescent="0.25">
      <c r="A1227" s="251">
        <v>26045</v>
      </c>
      <c r="B1227" s="251" t="s">
        <v>1361</v>
      </c>
      <c r="C1227" s="251" t="s">
        <v>1376</v>
      </c>
      <c r="D1227" s="251">
        <v>-84.837919799999995</v>
      </c>
      <c r="E1227" s="251">
        <v>42.599029999999999</v>
      </c>
      <c r="F1227">
        <v>2.87</v>
      </c>
      <c r="G1227">
        <f t="shared" si="58"/>
        <v>2.87</v>
      </c>
      <c r="H1227">
        <v>11.67</v>
      </c>
      <c r="M1227" s="277">
        <f>(M4307*10000)*TEA!$I$15*10^-6</f>
        <v>34.16581223595</v>
      </c>
      <c r="N1227" s="277">
        <f>(N4307*10000)*TEA!$J$15*10^-6</f>
        <v>34.16581223595</v>
      </c>
      <c r="W1227">
        <f t="shared" si="57"/>
        <v>1</v>
      </c>
      <c r="X1227" s="251">
        <v>26045</v>
      </c>
      <c r="Y1227" s="251">
        <v>36397</v>
      </c>
      <c r="Z1227" s="251">
        <f t="shared" si="59"/>
        <v>36397</v>
      </c>
      <c r="AA1227" s="226">
        <v>21468</v>
      </c>
    </row>
    <row r="1228" spans="1:27" x14ac:dyDescent="0.25">
      <c r="A1228" s="251">
        <v>26047</v>
      </c>
      <c r="B1228" s="251" t="s">
        <v>1361</v>
      </c>
      <c r="C1228" s="251" t="s">
        <v>1102</v>
      </c>
      <c r="D1228" s="251">
        <v>-84.8896455</v>
      </c>
      <c r="E1228" s="251">
        <v>45.513350000000003</v>
      </c>
      <c r="F1228">
        <v>0</v>
      </c>
      <c r="G1228">
        <f t="shared" si="58"/>
        <v>0</v>
      </c>
      <c r="H1228">
        <v>7.15</v>
      </c>
      <c r="M1228" s="277">
        <f>(M4308*10000)*TEA!$I$15*10^-6</f>
        <v>29.851141025474998</v>
      </c>
      <c r="N1228" s="277">
        <f>(N4308*10000)*TEA!$J$15*10^-6</f>
        <v>29.851141025474998</v>
      </c>
      <c r="W1228">
        <f t="shared" si="57"/>
        <v>1</v>
      </c>
      <c r="X1228" s="251">
        <v>26047</v>
      </c>
      <c r="Y1228" s="251">
        <v>0</v>
      </c>
      <c r="Z1228" s="251">
        <f t="shared" si="59"/>
        <v>0</v>
      </c>
      <c r="AA1228" s="226">
        <v>192</v>
      </c>
    </row>
    <row r="1229" spans="1:27" x14ac:dyDescent="0.25">
      <c r="A1229" s="251">
        <v>26049</v>
      </c>
      <c r="B1229" s="251" t="s">
        <v>1361</v>
      </c>
      <c r="C1229" s="251" t="s">
        <v>1377</v>
      </c>
      <c r="D1229" s="251">
        <v>-83.703460899999996</v>
      </c>
      <c r="E1229" s="251">
        <v>43.027999999999999</v>
      </c>
      <c r="F1229">
        <v>2.4500000000000002</v>
      </c>
      <c r="G1229">
        <f t="shared" si="58"/>
        <v>2.4500000000000002</v>
      </c>
      <c r="H1229">
        <v>10.42</v>
      </c>
      <c r="M1229" s="277">
        <f>(M4309*10000)*TEA!$I$15*10^-6</f>
        <v>33.186624363450001</v>
      </c>
      <c r="N1229" s="277">
        <f>(N4309*10000)*TEA!$J$15*10^-6</f>
        <v>33.186624363450001</v>
      </c>
      <c r="W1229">
        <f t="shared" si="57"/>
        <v>1</v>
      </c>
      <c r="X1229" s="251">
        <v>26049</v>
      </c>
      <c r="Y1229" s="251">
        <v>19814</v>
      </c>
      <c r="Z1229" s="251">
        <f t="shared" si="59"/>
        <v>19814</v>
      </c>
      <c r="AA1229" s="226">
        <v>11966</v>
      </c>
    </row>
    <row r="1230" spans="1:27" x14ac:dyDescent="0.25">
      <c r="A1230" s="251">
        <v>26051</v>
      </c>
      <c r="B1230" s="251" t="s">
        <v>1361</v>
      </c>
      <c r="C1230" s="251" t="s">
        <v>1378</v>
      </c>
      <c r="D1230" s="251">
        <v>-84.378624299999998</v>
      </c>
      <c r="E1230" s="251">
        <v>43.992930000000001</v>
      </c>
      <c r="F1230">
        <v>2.57</v>
      </c>
      <c r="G1230">
        <f t="shared" si="58"/>
        <v>2.57</v>
      </c>
      <c r="H1230">
        <v>10.38</v>
      </c>
      <c r="M1230" s="277">
        <f>(M4310*10000)*TEA!$I$15*10^-6</f>
        <v>31.394091564225</v>
      </c>
      <c r="N1230" s="277">
        <f>(N4310*10000)*TEA!$J$15*10^-6</f>
        <v>31.394091564225</v>
      </c>
      <c r="W1230">
        <f t="shared" si="57"/>
        <v>1</v>
      </c>
      <c r="X1230" s="251">
        <v>26051</v>
      </c>
      <c r="Y1230" s="251">
        <v>2998</v>
      </c>
      <c r="Z1230" s="251">
        <f t="shared" si="59"/>
        <v>2998</v>
      </c>
      <c r="AA1230" s="226">
        <v>1951</v>
      </c>
    </row>
    <row r="1231" spans="1:27" x14ac:dyDescent="0.25">
      <c r="A1231" s="251">
        <v>26053</v>
      </c>
      <c r="B1231" s="251" t="s">
        <v>1361</v>
      </c>
      <c r="C1231" s="251" t="s">
        <v>1379</v>
      </c>
      <c r="D1231" s="251">
        <v>-89.686565900000005</v>
      </c>
      <c r="E1231" s="251">
        <v>46.400959999999998</v>
      </c>
      <c r="F1231">
        <v>0</v>
      </c>
      <c r="G1231">
        <f t="shared" si="58"/>
        <v>0</v>
      </c>
      <c r="H1231">
        <v>0</v>
      </c>
      <c r="M1231" s="277">
        <f>(M4311*10000)*TEA!$I$15*10^-6</f>
        <v>29.012914700640003</v>
      </c>
      <c r="N1231" s="277">
        <f>(N4311*10000)*TEA!$J$15*10^-6</f>
        <v>29.012914700640003</v>
      </c>
      <c r="W1231">
        <f t="shared" si="57"/>
        <v>1</v>
      </c>
      <c r="X1231" s="251">
        <v>26053</v>
      </c>
      <c r="Y1231" s="251">
        <v>0</v>
      </c>
      <c r="Z1231" s="251">
        <f t="shared" si="59"/>
        <v>0</v>
      </c>
      <c r="AA1231" s="226">
        <v>0</v>
      </c>
    </row>
    <row r="1232" spans="1:27" x14ac:dyDescent="0.25">
      <c r="A1232" s="251">
        <v>26055</v>
      </c>
      <c r="B1232" s="251" t="s">
        <v>1361</v>
      </c>
      <c r="C1232" s="251" t="s">
        <v>1380</v>
      </c>
      <c r="D1232" s="251">
        <v>-85.554438700000006</v>
      </c>
      <c r="E1232" s="251">
        <v>44.673900000000003</v>
      </c>
      <c r="F1232">
        <v>2.29</v>
      </c>
      <c r="G1232">
        <f t="shared" si="58"/>
        <v>2.29</v>
      </c>
      <c r="H1232">
        <v>8.93</v>
      </c>
      <c r="M1232" s="277">
        <f>(M4312*10000)*TEA!$I$15*10^-6</f>
        <v>30.265639927424999</v>
      </c>
      <c r="N1232" s="277">
        <f>(N4312*10000)*TEA!$J$15*10^-6</f>
        <v>30.265639927424999</v>
      </c>
      <c r="W1232">
        <f t="shared" si="57"/>
        <v>1</v>
      </c>
      <c r="X1232" s="251">
        <v>26055</v>
      </c>
      <c r="Y1232" s="251">
        <v>788</v>
      </c>
      <c r="Z1232" s="251">
        <f t="shared" si="59"/>
        <v>788</v>
      </c>
      <c r="AA1232" s="226">
        <v>1628</v>
      </c>
    </row>
    <row r="1233" spans="1:27" x14ac:dyDescent="0.25">
      <c r="A1233" s="251">
        <v>26057</v>
      </c>
      <c r="B1233" s="251" t="s">
        <v>1361</v>
      </c>
      <c r="C1233" s="251" t="s">
        <v>1381</v>
      </c>
      <c r="D1233" s="251">
        <v>-84.604370299999999</v>
      </c>
      <c r="E1233" s="251">
        <v>43.29692</v>
      </c>
      <c r="F1233">
        <v>2.83</v>
      </c>
      <c r="G1233">
        <f t="shared" si="58"/>
        <v>2.83</v>
      </c>
      <c r="H1233">
        <v>10.71</v>
      </c>
      <c r="M1233" s="277">
        <f>(M4313*10000)*TEA!$I$15*10^-6</f>
        <v>32.646100431059999</v>
      </c>
      <c r="N1233" s="277">
        <f>(N4313*10000)*TEA!$J$15*10^-6</f>
        <v>32.646100431059999</v>
      </c>
      <c r="W1233">
        <f t="shared" si="57"/>
        <v>1</v>
      </c>
      <c r="X1233" s="251">
        <v>26057</v>
      </c>
      <c r="Y1233" s="251">
        <v>40702</v>
      </c>
      <c r="Z1233" s="251">
        <f t="shared" si="59"/>
        <v>40702</v>
      </c>
      <c r="AA1233" s="226">
        <v>34533</v>
      </c>
    </row>
    <row r="1234" spans="1:27" x14ac:dyDescent="0.25">
      <c r="A1234" s="251">
        <v>26059</v>
      </c>
      <c r="B1234" s="251" t="s">
        <v>1361</v>
      </c>
      <c r="C1234" s="251" t="s">
        <v>1382</v>
      </c>
      <c r="D1234" s="251">
        <v>-84.596612500000006</v>
      </c>
      <c r="E1234" s="251">
        <v>41.896630000000002</v>
      </c>
      <c r="F1234">
        <v>2.81</v>
      </c>
      <c r="G1234">
        <f t="shared" si="58"/>
        <v>2.81</v>
      </c>
      <c r="H1234">
        <v>10.89</v>
      </c>
      <c r="M1234" s="277">
        <f>(M4314*10000)*TEA!$I$15*10^-6</f>
        <v>35.971309599750001</v>
      </c>
      <c r="N1234" s="277">
        <f>(N4314*10000)*TEA!$J$15*10^-6</f>
        <v>35.971309599750001</v>
      </c>
      <c r="W1234">
        <f t="shared" si="57"/>
        <v>1</v>
      </c>
      <c r="X1234" s="251">
        <v>26059</v>
      </c>
      <c r="Y1234" s="251">
        <v>36877</v>
      </c>
      <c r="Z1234" s="251">
        <f t="shared" si="59"/>
        <v>36877</v>
      </c>
      <c r="AA1234" s="226">
        <v>27325</v>
      </c>
    </row>
    <row r="1235" spans="1:27" x14ac:dyDescent="0.25">
      <c r="A1235" s="251">
        <v>26061</v>
      </c>
      <c r="B1235" s="251" t="s">
        <v>1361</v>
      </c>
      <c r="C1235" s="251" t="s">
        <v>1383</v>
      </c>
      <c r="D1235" s="251">
        <v>-88.684922799999995</v>
      </c>
      <c r="E1235" s="251">
        <v>46.896070000000002</v>
      </c>
      <c r="F1235">
        <v>0</v>
      </c>
      <c r="G1235">
        <f t="shared" si="58"/>
        <v>0</v>
      </c>
      <c r="H1235">
        <v>9.01</v>
      </c>
      <c r="M1235" s="277">
        <f>(M4315*10000)*TEA!$I$15*10^-6</f>
        <v>29.183981170904996</v>
      </c>
      <c r="N1235" s="277">
        <f>(N4315*10000)*TEA!$J$15*10^-6</f>
        <v>29.183981170904996</v>
      </c>
      <c r="W1235">
        <f t="shared" si="57"/>
        <v>1</v>
      </c>
      <c r="X1235" s="251">
        <v>26061</v>
      </c>
      <c r="Y1235" s="251">
        <v>0</v>
      </c>
      <c r="Z1235" s="251">
        <f t="shared" si="59"/>
        <v>0</v>
      </c>
      <c r="AA1235" s="226">
        <v>227</v>
      </c>
    </row>
    <row r="1236" spans="1:27" x14ac:dyDescent="0.25">
      <c r="A1236" s="251">
        <v>26063</v>
      </c>
      <c r="B1236" s="251" t="s">
        <v>1361</v>
      </c>
      <c r="C1236" s="251" t="s">
        <v>1384</v>
      </c>
      <c r="D1236" s="251">
        <v>-83.013039000000006</v>
      </c>
      <c r="E1236" s="251">
        <v>43.839199999999998</v>
      </c>
      <c r="F1236">
        <v>3.46</v>
      </c>
      <c r="G1236">
        <f t="shared" si="58"/>
        <v>3.46</v>
      </c>
      <c r="H1236">
        <v>13.03</v>
      </c>
      <c r="M1236" s="277">
        <f>(M4316*10000)*TEA!$I$15*10^-6</f>
        <v>31.900382475479997</v>
      </c>
      <c r="N1236" s="277">
        <f>(N4316*10000)*TEA!$J$15*10^-6</f>
        <v>31.900382475479997</v>
      </c>
      <c r="W1236">
        <f t="shared" si="57"/>
        <v>1</v>
      </c>
      <c r="X1236" s="251">
        <v>26063</v>
      </c>
      <c r="Y1236" s="251">
        <v>26772</v>
      </c>
      <c r="Z1236" s="251">
        <f t="shared" si="59"/>
        <v>26772</v>
      </c>
      <c r="AA1236" s="226">
        <v>37054</v>
      </c>
    </row>
    <row r="1237" spans="1:27" x14ac:dyDescent="0.25">
      <c r="A1237" s="251">
        <v>26065</v>
      </c>
      <c r="B1237" s="251" t="s">
        <v>1361</v>
      </c>
      <c r="C1237" s="251" t="s">
        <v>1385</v>
      </c>
      <c r="D1237" s="251">
        <v>-84.368191800000005</v>
      </c>
      <c r="E1237" s="251">
        <v>42.60398</v>
      </c>
      <c r="F1237">
        <v>2.86</v>
      </c>
      <c r="G1237">
        <f t="shared" si="58"/>
        <v>2.86</v>
      </c>
      <c r="H1237">
        <v>11.15</v>
      </c>
      <c r="M1237" s="277">
        <f>(M4317*10000)*TEA!$I$15*10^-6</f>
        <v>34.016798492999996</v>
      </c>
      <c r="N1237" s="277">
        <f>(N4317*10000)*TEA!$J$15*10^-6</f>
        <v>34.016798492999996</v>
      </c>
      <c r="W1237">
        <f t="shared" si="57"/>
        <v>1</v>
      </c>
      <c r="X1237" s="251">
        <v>26065</v>
      </c>
      <c r="Y1237" s="251">
        <v>26518</v>
      </c>
      <c r="Z1237" s="251">
        <f t="shared" si="59"/>
        <v>26518</v>
      </c>
      <c r="AA1237" s="226">
        <v>19790</v>
      </c>
    </row>
    <row r="1238" spans="1:27" x14ac:dyDescent="0.25">
      <c r="A1238" s="251">
        <v>26067</v>
      </c>
      <c r="B1238" s="251" t="s">
        <v>1361</v>
      </c>
      <c r="C1238" s="251" t="s">
        <v>1386</v>
      </c>
      <c r="D1238" s="251">
        <v>-85.070583099999993</v>
      </c>
      <c r="E1238" s="251">
        <v>42.947490000000002</v>
      </c>
      <c r="F1238">
        <v>2.91</v>
      </c>
      <c r="G1238">
        <f t="shared" si="58"/>
        <v>2.91</v>
      </c>
      <c r="H1238">
        <v>11.53</v>
      </c>
      <c r="M1238" s="277">
        <f>(M4318*10000)*TEA!$I$15*10^-6</f>
        <v>33.484369667850004</v>
      </c>
      <c r="N1238" s="277">
        <f>(N4318*10000)*TEA!$J$15*10^-6</f>
        <v>33.484369667850004</v>
      </c>
      <c r="W1238">
        <f t="shared" si="57"/>
        <v>1</v>
      </c>
      <c r="X1238" s="251">
        <v>26067</v>
      </c>
      <c r="Y1238" s="251">
        <v>29164</v>
      </c>
      <c r="Z1238" s="251">
        <f t="shared" si="59"/>
        <v>29164</v>
      </c>
      <c r="AA1238" s="226">
        <v>26724</v>
      </c>
    </row>
    <row r="1239" spans="1:27" x14ac:dyDescent="0.25">
      <c r="A1239" s="251">
        <v>26069</v>
      </c>
      <c r="B1239" s="251" t="s">
        <v>1361</v>
      </c>
      <c r="C1239" s="251" t="s">
        <v>1387</v>
      </c>
      <c r="D1239" s="251">
        <v>-83.636356199999994</v>
      </c>
      <c r="E1239" s="251">
        <v>44.359200000000001</v>
      </c>
      <c r="F1239">
        <v>2.62</v>
      </c>
      <c r="G1239">
        <f t="shared" si="58"/>
        <v>2.62</v>
      </c>
      <c r="H1239">
        <v>9.91</v>
      </c>
      <c r="M1239" s="277">
        <f>(M4319*10000)*TEA!$I$15*10^-6</f>
        <v>31.122393438734996</v>
      </c>
      <c r="N1239" s="277">
        <f>(N4319*10000)*TEA!$J$15*10^-6</f>
        <v>31.122393438734996</v>
      </c>
      <c r="W1239">
        <f t="shared" si="57"/>
        <v>1</v>
      </c>
      <c r="X1239" s="251">
        <v>26069</v>
      </c>
      <c r="Y1239" s="251">
        <v>1071</v>
      </c>
      <c r="Z1239" s="251">
        <f t="shared" si="59"/>
        <v>1071</v>
      </c>
      <c r="AA1239" s="226">
        <v>1452</v>
      </c>
    </row>
    <row r="1240" spans="1:27" x14ac:dyDescent="0.25">
      <c r="A1240" s="251">
        <v>26071</v>
      </c>
      <c r="B1240" s="251" t="s">
        <v>1361</v>
      </c>
      <c r="C1240" s="251" t="s">
        <v>1388</v>
      </c>
      <c r="D1240" s="251">
        <v>-88.537982600000007</v>
      </c>
      <c r="E1240" s="251">
        <v>46.211919999999999</v>
      </c>
      <c r="F1240">
        <v>0</v>
      </c>
      <c r="G1240">
        <f t="shared" si="58"/>
        <v>0</v>
      </c>
      <c r="H1240">
        <v>0</v>
      </c>
      <c r="M1240" s="277">
        <f>(M4320*10000)*TEA!$I$15*10^-6</f>
        <v>29.729196109575003</v>
      </c>
      <c r="N1240" s="277">
        <f>(N4320*10000)*TEA!$J$15*10^-6</f>
        <v>29.729196109575003</v>
      </c>
      <c r="W1240">
        <f t="shared" si="57"/>
        <v>1</v>
      </c>
      <c r="X1240" s="251">
        <v>26071</v>
      </c>
      <c r="Y1240" s="251">
        <v>0</v>
      </c>
      <c r="Z1240" s="251">
        <f t="shared" si="59"/>
        <v>0</v>
      </c>
      <c r="AA1240" s="226">
        <v>0</v>
      </c>
    </row>
    <row r="1241" spans="1:27" x14ac:dyDescent="0.25">
      <c r="A1241" s="251">
        <v>26073</v>
      </c>
      <c r="B1241" s="251" t="s">
        <v>1361</v>
      </c>
      <c r="C1241" s="251" t="s">
        <v>1389</v>
      </c>
      <c r="D1241" s="251">
        <v>-84.843609400000005</v>
      </c>
      <c r="E1241" s="251">
        <v>43.64076</v>
      </c>
      <c r="F1241">
        <v>2.85</v>
      </c>
      <c r="G1241">
        <f t="shared" si="58"/>
        <v>2.85</v>
      </c>
      <c r="H1241">
        <v>10.63</v>
      </c>
      <c r="M1241" s="277">
        <f>(M4321*10000)*TEA!$I$15*10^-6</f>
        <v>32.019289597484999</v>
      </c>
      <c r="N1241" s="277">
        <f>(N4321*10000)*TEA!$J$15*10^-6</f>
        <v>32.019289597484999</v>
      </c>
      <c r="W1241">
        <f t="shared" si="57"/>
        <v>1</v>
      </c>
      <c r="X1241" s="251">
        <v>26073</v>
      </c>
      <c r="Y1241" s="251">
        <v>28575</v>
      </c>
      <c r="Z1241" s="251">
        <f t="shared" si="59"/>
        <v>28575</v>
      </c>
      <c r="AA1241" s="226">
        <v>14223</v>
      </c>
    </row>
    <row r="1242" spans="1:27" x14ac:dyDescent="0.25">
      <c r="A1242" s="251">
        <v>26075</v>
      </c>
      <c r="B1242" s="251" t="s">
        <v>1361</v>
      </c>
      <c r="C1242" s="251" t="s">
        <v>556</v>
      </c>
      <c r="D1242" s="251">
        <v>-84.419296399999993</v>
      </c>
      <c r="E1242" s="251">
        <v>42.250480000000003</v>
      </c>
      <c r="F1242">
        <v>2.2999999999999998</v>
      </c>
      <c r="G1242">
        <f t="shared" si="58"/>
        <v>2.2999999999999998</v>
      </c>
      <c r="H1242">
        <v>8.9600000000000009</v>
      </c>
      <c r="M1242" s="277">
        <f>(M4322*10000)*TEA!$I$15*10^-6</f>
        <v>34.934320706850002</v>
      </c>
      <c r="N1242" s="277">
        <f>(N4322*10000)*TEA!$J$15*10^-6</f>
        <v>34.934320706850002</v>
      </c>
      <c r="W1242">
        <f t="shared" ref="W1242:W1305" si="60">IF(X1242=A1242,1,0)</f>
        <v>1</v>
      </c>
      <c r="X1242" s="251">
        <v>26075</v>
      </c>
      <c r="Y1242" s="251">
        <v>17761</v>
      </c>
      <c r="Z1242" s="251">
        <f t="shared" si="59"/>
        <v>17761</v>
      </c>
      <c r="AA1242" s="226">
        <v>17949</v>
      </c>
    </row>
    <row r="1243" spans="1:27" x14ac:dyDescent="0.25">
      <c r="A1243" s="251">
        <v>26077</v>
      </c>
      <c r="B1243" s="251" t="s">
        <v>1361</v>
      </c>
      <c r="C1243" s="251" t="s">
        <v>1390</v>
      </c>
      <c r="D1243" s="251">
        <v>-85.525409699999997</v>
      </c>
      <c r="E1243" s="251">
        <v>42.247039999999998</v>
      </c>
      <c r="F1243">
        <v>3.22</v>
      </c>
      <c r="G1243">
        <f t="shared" si="58"/>
        <v>3.22</v>
      </c>
      <c r="H1243">
        <v>10.56</v>
      </c>
      <c r="M1243" s="277">
        <f>(M4323*10000)*TEA!$I$15*10^-6</f>
        <v>35.38767935205</v>
      </c>
      <c r="N1243" s="277">
        <f>(N4323*10000)*TEA!$J$15*10^-6</f>
        <v>35.38767935205</v>
      </c>
      <c r="W1243">
        <f t="shared" si="60"/>
        <v>1</v>
      </c>
      <c r="X1243" s="251">
        <v>26077</v>
      </c>
      <c r="Y1243" s="251">
        <v>14798</v>
      </c>
      <c r="Z1243" s="251">
        <f t="shared" si="59"/>
        <v>14798</v>
      </c>
      <c r="AA1243" s="226">
        <v>20291</v>
      </c>
    </row>
    <row r="1244" spans="1:27" x14ac:dyDescent="0.25">
      <c r="A1244" s="251">
        <v>26079</v>
      </c>
      <c r="B1244" s="251" t="s">
        <v>1361</v>
      </c>
      <c r="C1244" s="251" t="s">
        <v>1391</v>
      </c>
      <c r="D1244" s="251">
        <v>-85.079254000000006</v>
      </c>
      <c r="E1244" s="251">
        <v>44.688339999999997</v>
      </c>
      <c r="F1244">
        <v>0</v>
      </c>
      <c r="G1244">
        <f t="shared" si="58"/>
        <v>0</v>
      </c>
      <c r="H1244">
        <v>6.93</v>
      </c>
      <c r="M1244" s="277">
        <f>(M4324*10000)*TEA!$I$15*10^-6</f>
        <v>30.176778174255002</v>
      </c>
      <c r="N1244" s="277">
        <f>(N4324*10000)*TEA!$J$15*10^-6</f>
        <v>30.176778174255002</v>
      </c>
      <c r="W1244">
        <f t="shared" si="60"/>
        <v>1</v>
      </c>
      <c r="X1244" s="251">
        <v>26079</v>
      </c>
      <c r="Y1244" s="251">
        <v>0</v>
      </c>
      <c r="Z1244" s="251">
        <f t="shared" si="59"/>
        <v>0</v>
      </c>
      <c r="AA1244" s="226">
        <v>58</v>
      </c>
    </row>
    <row r="1245" spans="1:27" x14ac:dyDescent="0.25">
      <c r="A1245" s="251">
        <v>26081</v>
      </c>
      <c r="B1245" s="251" t="s">
        <v>1361</v>
      </c>
      <c r="C1245" s="251" t="s">
        <v>785</v>
      </c>
      <c r="D1245" s="251">
        <v>-85.545700999999994</v>
      </c>
      <c r="E1245" s="251">
        <v>43.032580000000003</v>
      </c>
      <c r="F1245">
        <v>2.81</v>
      </c>
      <c r="G1245">
        <f t="shared" si="58"/>
        <v>2.81</v>
      </c>
      <c r="H1245">
        <v>10.44</v>
      </c>
      <c r="M1245" s="277">
        <f>(M4325*10000)*TEA!$I$15*10^-6</f>
        <v>33.6402432792</v>
      </c>
      <c r="N1245" s="277">
        <f>(N4325*10000)*TEA!$J$15*10^-6</f>
        <v>33.6402432792</v>
      </c>
      <c r="W1245">
        <f t="shared" si="60"/>
        <v>1</v>
      </c>
      <c r="X1245" s="251">
        <v>26081</v>
      </c>
      <c r="Y1245" s="251">
        <v>11698</v>
      </c>
      <c r="Z1245" s="251">
        <f t="shared" si="59"/>
        <v>11698</v>
      </c>
      <c r="AA1245" s="226">
        <v>16049</v>
      </c>
    </row>
    <row r="1246" spans="1:27" x14ac:dyDescent="0.25">
      <c r="A1246" s="251">
        <v>26083</v>
      </c>
      <c r="B1246" s="251" t="s">
        <v>1361</v>
      </c>
      <c r="C1246" s="251" t="s">
        <v>1392</v>
      </c>
      <c r="D1246" s="251">
        <v>-88.118338699999995</v>
      </c>
      <c r="E1246" s="251">
        <v>47.356839999999998</v>
      </c>
      <c r="F1246">
        <v>0</v>
      </c>
      <c r="G1246">
        <f t="shared" si="58"/>
        <v>0</v>
      </c>
      <c r="H1246">
        <v>0</v>
      </c>
      <c r="M1246" s="277">
        <f>(M4326*10000)*TEA!$I$15*10^-6</f>
        <v>29.170925303039997</v>
      </c>
      <c r="N1246" s="277">
        <f>(N4326*10000)*TEA!$J$15*10^-6</f>
        <v>29.170925303039997</v>
      </c>
      <c r="W1246">
        <f t="shared" si="60"/>
        <v>1</v>
      </c>
      <c r="X1246" s="251">
        <v>26083</v>
      </c>
      <c r="Y1246" s="251">
        <v>0</v>
      </c>
      <c r="Z1246" s="251">
        <f t="shared" si="59"/>
        <v>0</v>
      </c>
      <c r="AA1246" s="226">
        <v>0</v>
      </c>
    </row>
    <row r="1247" spans="1:27" x14ac:dyDescent="0.25">
      <c r="A1247" s="251">
        <v>26085</v>
      </c>
      <c r="B1247" s="251" t="s">
        <v>1361</v>
      </c>
      <c r="C1247" s="251" t="s">
        <v>679</v>
      </c>
      <c r="D1247" s="251">
        <v>-85.804747899999995</v>
      </c>
      <c r="E1247" s="251">
        <v>43.993490000000001</v>
      </c>
      <c r="F1247">
        <v>2.85</v>
      </c>
      <c r="G1247">
        <f t="shared" si="58"/>
        <v>2.85</v>
      </c>
      <c r="H1247">
        <v>9.08</v>
      </c>
      <c r="M1247" s="277">
        <f>(M4327*10000)*TEA!$I$15*10^-6</f>
        <v>31.65217359795</v>
      </c>
      <c r="N1247" s="277">
        <f>(N4327*10000)*TEA!$J$15*10^-6</f>
        <v>31.65217359795</v>
      </c>
      <c r="W1247">
        <f t="shared" si="60"/>
        <v>1</v>
      </c>
      <c r="X1247" s="251">
        <v>26085</v>
      </c>
      <c r="Y1247" s="251">
        <v>235</v>
      </c>
      <c r="Z1247" s="251">
        <f t="shared" si="59"/>
        <v>235</v>
      </c>
      <c r="AA1247" s="226">
        <v>346</v>
      </c>
    </row>
    <row r="1248" spans="1:27" x14ac:dyDescent="0.25">
      <c r="A1248" s="251">
        <v>26087</v>
      </c>
      <c r="B1248" s="251" t="s">
        <v>1361</v>
      </c>
      <c r="C1248" s="251" t="s">
        <v>1393</v>
      </c>
      <c r="D1248" s="251">
        <v>-83.221314000000007</v>
      </c>
      <c r="E1248" s="251">
        <v>43.099110000000003</v>
      </c>
      <c r="F1248">
        <v>2.72</v>
      </c>
      <c r="G1248">
        <f t="shared" si="58"/>
        <v>2.72</v>
      </c>
      <c r="H1248">
        <v>11.89</v>
      </c>
      <c r="M1248" s="277">
        <f>(M4328*10000)*TEA!$I$15*10^-6</f>
        <v>33.132213725850001</v>
      </c>
      <c r="N1248" s="277">
        <f>(N4328*10000)*TEA!$J$15*10^-6</f>
        <v>33.132213725850001</v>
      </c>
      <c r="W1248">
        <f t="shared" si="60"/>
        <v>1</v>
      </c>
      <c r="X1248" s="251">
        <v>26087</v>
      </c>
      <c r="Y1248" s="251">
        <v>21124</v>
      </c>
      <c r="Z1248" s="251">
        <f t="shared" si="59"/>
        <v>21124</v>
      </c>
      <c r="AA1248" s="226">
        <v>14582</v>
      </c>
    </row>
    <row r="1249" spans="1:27" x14ac:dyDescent="0.25">
      <c r="A1249" s="251">
        <v>26089</v>
      </c>
      <c r="B1249" s="251" t="s">
        <v>1361</v>
      </c>
      <c r="C1249" s="251" t="s">
        <v>1394</v>
      </c>
      <c r="D1249" s="251">
        <v>-85.770045300000007</v>
      </c>
      <c r="E1249" s="251">
        <v>44.920940000000002</v>
      </c>
      <c r="F1249">
        <v>0</v>
      </c>
      <c r="G1249">
        <f t="shared" si="58"/>
        <v>0</v>
      </c>
      <c r="H1249">
        <v>7.85</v>
      </c>
      <c r="M1249" s="277">
        <f>(M4329*10000)*TEA!$I$15*10^-6</f>
        <v>30.237280095374999</v>
      </c>
      <c r="N1249" s="277">
        <f>(N4329*10000)*TEA!$J$15*10^-6</f>
        <v>30.237280095374999</v>
      </c>
      <c r="W1249">
        <f t="shared" si="60"/>
        <v>1</v>
      </c>
      <c r="X1249" s="251">
        <v>26089</v>
      </c>
      <c r="Y1249" s="251">
        <v>229</v>
      </c>
      <c r="Z1249" s="251">
        <f t="shared" si="59"/>
        <v>229</v>
      </c>
      <c r="AA1249" s="226">
        <v>1128</v>
      </c>
    </row>
    <row r="1250" spans="1:27" x14ac:dyDescent="0.25">
      <c r="A1250" s="251">
        <v>26091</v>
      </c>
      <c r="B1250" s="251" t="s">
        <v>1361</v>
      </c>
      <c r="C1250" s="251" t="s">
        <v>1395</v>
      </c>
      <c r="D1250" s="251">
        <v>-84.066885200000002</v>
      </c>
      <c r="E1250" s="251">
        <v>41.907040000000002</v>
      </c>
      <c r="F1250">
        <v>3.26</v>
      </c>
      <c r="G1250">
        <f t="shared" si="58"/>
        <v>3.26</v>
      </c>
      <c r="H1250">
        <v>12.37</v>
      </c>
      <c r="M1250" s="277">
        <f>(M4330*10000)*TEA!$I$15*10^-6</f>
        <v>36.004563359099997</v>
      </c>
      <c r="N1250" s="277">
        <f>(N4330*10000)*TEA!$J$15*10^-6</f>
        <v>36.004563359099997</v>
      </c>
      <c r="W1250">
        <f t="shared" si="60"/>
        <v>1</v>
      </c>
      <c r="X1250" s="251">
        <v>26091</v>
      </c>
      <c r="Y1250" s="251">
        <v>61617</v>
      </c>
      <c r="Z1250" s="251">
        <f t="shared" si="59"/>
        <v>61617</v>
      </c>
      <c r="AA1250" s="226">
        <v>44728</v>
      </c>
    </row>
    <row r="1251" spans="1:27" x14ac:dyDescent="0.25">
      <c r="A1251" s="251">
        <v>26093</v>
      </c>
      <c r="B1251" s="251" t="s">
        <v>1361</v>
      </c>
      <c r="C1251" s="251" t="s">
        <v>1017</v>
      </c>
      <c r="D1251" s="251">
        <v>-83.906697699999995</v>
      </c>
      <c r="E1251" s="251">
        <v>42.608919999999998</v>
      </c>
      <c r="F1251">
        <v>2.64</v>
      </c>
      <c r="G1251">
        <f t="shared" si="58"/>
        <v>2.64</v>
      </c>
      <c r="H1251">
        <v>10.53</v>
      </c>
      <c r="M1251" s="277">
        <f>(M4331*10000)*TEA!$I$15*10^-6</f>
        <v>34.074389470500002</v>
      </c>
      <c r="N1251" s="277">
        <f>(N4331*10000)*TEA!$J$15*10^-6</f>
        <v>34.074389470500002</v>
      </c>
      <c r="W1251">
        <f t="shared" si="60"/>
        <v>1</v>
      </c>
      <c r="X1251" s="251">
        <v>26093</v>
      </c>
      <c r="Y1251" s="251">
        <v>9844</v>
      </c>
      <c r="Z1251" s="251">
        <f t="shared" si="59"/>
        <v>9844</v>
      </c>
      <c r="AA1251" s="226">
        <v>6730</v>
      </c>
    </row>
    <row r="1252" spans="1:27" x14ac:dyDescent="0.25">
      <c r="A1252" s="251">
        <v>26095</v>
      </c>
      <c r="B1252" s="251" t="s">
        <v>1361</v>
      </c>
      <c r="C1252" s="251" t="s">
        <v>1396</v>
      </c>
      <c r="D1252" s="251">
        <v>-85.547082500000002</v>
      </c>
      <c r="E1252" s="251">
        <v>46.466929999999998</v>
      </c>
      <c r="F1252">
        <v>0</v>
      </c>
      <c r="G1252">
        <f t="shared" si="58"/>
        <v>0</v>
      </c>
      <c r="H1252">
        <v>0</v>
      </c>
      <c r="M1252" s="277">
        <f>(M4332*10000)*TEA!$I$15*10^-6</f>
        <v>29.654033249879994</v>
      </c>
      <c r="N1252" s="277">
        <f>(N4332*10000)*TEA!$J$15*10^-6</f>
        <v>29.654033249879994</v>
      </c>
      <c r="W1252">
        <f t="shared" si="60"/>
        <v>1</v>
      </c>
      <c r="X1252" s="251">
        <v>26095</v>
      </c>
      <c r="Y1252" s="251">
        <v>0</v>
      </c>
      <c r="Z1252" s="251">
        <f t="shared" si="59"/>
        <v>0</v>
      </c>
      <c r="AA1252" s="226">
        <v>0</v>
      </c>
    </row>
    <row r="1253" spans="1:27" x14ac:dyDescent="0.25">
      <c r="A1253" s="251">
        <v>26097</v>
      </c>
      <c r="B1253" s="251" t="s">
        <v>1361</v>
      </c>
      <c r="C1253" s="251" t="s">
        <v>1397</v>
      </c>
      <c r="D1253" s="251">
        <v>-85.121196900000001</v>
      </c>
      <c r="E1253" s="251">
        <v>46.093730000000001</v>
      </c>
      <c r="F1253">
        <v>0</v>
      </c>
      <c r="G1253">
        <f t="shared" si="58"/>
        <v>0</v>
      </c>
      <c r="H1253">
        <v>0</v>
      </c>
      <c r="M1253" s="277">
        <f>(M4333*10000)*TEA!$I$15*10^-6</f>
        <v>29.730941952389998</v>
      </c>
      <c r="N1253" s="277">
        <f>(N4333*10000)*TEA!$J$15*10^-6</f>
        <v>29.730941952389998</v>
      </c>
      <c r="W1253">
        <f t="shared" si="60"/>
        <v>1</v>
      </c>
      <c r="X1253" s="251">
        <v>26097</v>
      </c>
      <c r="Y1253" s="251">
        <v>0</v>
      </c>
      <c r="Z1253" s="251">
        <f t="shared" si="59"/>
        <v>0</v>
      </c>
      <c r="AA1253" s="226">
        <v>0</v>
      </c>
    </row>
    <row r="1254" spans="1:27" x14ac:dyDescent="0.25">
      <c r="A1254" s="251">
        <v>26099</v>
      </c>
      <c r="B1254" s="251" t="s">
        <v>1361</v>
      </c>
      <c r="C1254" s="251" t="s">
        <v>1398</v>
      </c>
      <c r="D1254" s="251">
        <v>-82.928126800000001</v>
      </c>
      <c r="E1254" s="251">
        <v>42.703449999999997</v>
      </c>
      <c r="F1254">
        <v>2.6</v>
      </c>
      <c r="G1254">
        <f t="shared" si="58"/>
        <v>2.6</v>
      </c>
      <c r="H1254">
        <v>11.76</v>
      </c>
      <c r="M1254" s="277">
        <f>(M4334*10000)*TEA!$I$15*10^-6</f>
        <v>33.970435119900003</v>
      </c>
      <c r="N1254" s="277">
        <f>(N4334*10000)*TEA!$J$15*10^-6</f>
        <v>33.970435119900003</v>
      </c>
      <c r="W1254">
        <f t="shared" si="60"/>
        <v>1</v>
      </c>
      <c r="X1254" s="251">
        <v>26099</v>
      </c>
      <c r="Y1254" s="251">
        <v>14221</v>
      </c>
      <c r="Z1254" s="251">
        <f t="shared" si="59"/>
        <v>14221</v>
      </c>
      <c r="AA1254" s="226">
        <v>5878</v>
      </c>
    </row>
    <row r="1255" spans="1:27" x14ac:dyDescent="0.25">
      <c r="A1255" s="251">
        <v>26101</v>
      </c>
      <c r="B1255" s="251" t="s">
        <v>1361</v>
      </c>
      <c r="C1255" s="251" t="s">
        <v>1399</v>
      </c>
      <c r="D1255" s="251">
        <v>-86.052505499999995</v>
      </c>
      <c r="E1255" s="251">
        <v>44.337090000000003</v>
      </c>
      <c r="F1255">
        <v>1.34</v>
      </c>
      <c r="G1255">
        <f t="shared" si="58"/>
        <v>1.34</v>
      </c>
      <c r="H1255">
        <v>7.82</v>
      </c>
      <c r="M1255" s="277">
        <f>(M4335*10000)*TEA!$I$15*10^-6</f>
        <v>31.159503788085001</v>
      </c>
      <c r="N1255" s="277">
        <f>(N4335*10000)*TEA!$J$15*10^-6</f>
        <v>31.159503788085001</v>
      </c>
      <c r="W1255">
        <f t="shared" si="60"/>
        <v>1</v>
      </c>
      <c r="X1255" s="251">
        <v>26101</v>
      </c>
      <c r="Y1255" s="251">
        <v>133</v>
      </c>
      <c r="Z1255" s="251">
        <f t="shared" si="59"/>
        <v>133</v>
      </c>
      <c r="AA1255" s="226">
        <v>1882</v>
      </c>
    </row>
    <row r="1256" spans="1:27" x14ac:dyDescent="0.25">
      <c r="A1256" s="251">
        <v>26103</v>
      </c>
      <c r="B1256" s="251" t="s">
        <v>1361</v>
      </c>
      <c r="C1256" s="251" t="s">
        <v>1400</v>
      </c>
      <c r="D1256" s="251">
        <v>-87.648274000000001</v>
      </c>
      <c r="E1256" s="251">
        <v>46.432589999999998</v>
      </c>
      <c r="F1256">
        <v>0</v>
      </c>
      <c r="G1256">
        <f t="shared" si="58"/>
        <v>0</v>
      </c>
      <c r="H1256">
        <v>0</v>
      </c>
      <c r="M1256" s="277">
        <f>(M4336*10000)*TEA!$I$15*10^-6</f>
        <v>29.727925425584999</v>
      </c>
      <c r="N1256" s="277">
        <f>(N4336*10000)*TEA!$J$15*10^-6</f>
        <v>29.727925425584999</v>
      </c>
      <c r="W1256">
        <f t="shared" si="60"/>
        <v>1</v>
      </c>
      <c r="X1256" s="251">
        <v>26103</v>
      </c>
      <c r="Y1256" s="251">
        <v>0</v>
      </c>
      <c r="Z1256" s="251">
        <f t="shared" si="59"/>
        <v>0</v>
      </c>
      <c r="AA1256" s="226">
        <v>0</v>
      </c>
    </row>
    <row r="1257" spans="1:27" x14ac:dyDescent="0.25">
      <c r="A1257" s="251">
        <v>26105</v>
      </c>
      <c r="B1257" s="251" t="s">
        <v>1361</v>
      </c>
      <c r="C1257" s="251" t="s">
        <v>1022</v>
      </c>
      <c r="D1257" s="251">
        <v>-86.247139399999995</v>
      </c>
      <c r="E1257" s="251">
        <v>43.994489999999999</v>
      </c>
      <c r="F1257">
        <v>2.91</v>
      </c>
      <c r="G1257">
        <f t="shared" si="58"/>
        <v>2.91</v>
      </c>
      <c r="H1257">
        <v>10.94</v>
      </c>
      <c r="M1257" s="277">
        <f>(M4337*10000)*TEA!$I$15*10^-6</f>
        <v>32.022203954219997</v>
      </c>
      <c r="N1257" s="277">
        <f>(N4337*10000)*TEA!$J$15*10^-6</f>
        <v>32.022203954219997</v>
      </c>
      <c r="W1257">
        <f t="shared" si="60"/>
        <v>1</v>
      </c>
      <c r="X1257" s="251">
        <v>26105</v>
      </c>
      <c r="Y1257" s="251">
        <v>3025</v>
      </c>
      <c r="Z1257" s="251">
        <f t="shared" si="59"/>
        <v>3025</v>
      </c>
      <c r="AA1257" s="226">
        <v>5756</v>
      </c>
    </row>
    <row r="1258" spans="1:27" x14ac:dyDescent="0.25">
      <c r="A1258" s="251">
        <v>26107</v>
      </c>
      <c r="B1258" s="251" t="s">
        <v>1361</v>
      </c>
      <c r="C1258" s="251" t="s">
        <v>1401</v>
      </c>
      <c r="D1258" s="251">
        <v>-85.325538199999997</v>
      </c>
      <c r="E1258" s="251">
        <v>43.64076</v>
      </c>
      <c r="F1258">
        <v>2.44</v>
      </c>
      <c r="G1258">
        <f t="shared" si="58"/>
        <v>2.44</v>
      </c>
      <c r="H1258">
        <v>9.48</v>
      </c>
      <c r="M1258" s="277">
        <f>(M4338*10000)*TEA!$I$15*10^-6</f>
        <v>32.164114374135004</v>
      </c>
      <c r="N1258" s="277">
        <f>(N4338*10000)*TEA!$J$15*10^-6</f>
        <v>32.164114374135004</v>
      </c>
      <c r="W1258">
        <f t="shared" si="60"/>
        <v>1</v>
      </c>
      <c r="X1258" s="251">
        <v>26107</v>
      </c>
      <c r="Y1258" s="251">
        <v>2925</v>
      </c>
      <c r="Z1258" s="251">
        <f t="shared" si="59"/>
        <v>2925</v>
      </c>
      <c r="AA1258" s="226">
        <v>7854</v>
      </c>
    </row>
    <row r="1259" spans="1:27" x14ac:dyDescent="0.25">
      <c r="A1259" s="251">
        <v>26109</v>
      </c>
      <c r="B1259" s="251" t="s">
        <v>1361</v>
      </c>
      <c r="C1259" s="251" t="s">
        <v>1402</v>
      </c>
      <c r="D1259" s="251">
        <v>-87.566998900000002</v>
      </c>
      <c r="E1259" s="251">
        <v>45.574840000000002</v>
      </c>
      <c r="F1259">
        <v>0.76</v>
      </c>
      <c r="G1259">
        <f t="shared" si="58"/>
        <v>0.76</v>
      </c>
      <c r="H1259">
        <v>6.79</v>
      </c>
      <c r="M1259" s="277">
        <f>(M4339*10000)*TEA!$I$15*10^-6</f>
        <v>30.445556969519998</v>
      </c>
      <c r="N1259" s="277">
        <f>(N4339*10000)*TEA!$J$15*10^-6</f>
        <v>30.445556969519998</v>
      </c>
      <c r="W1259">
        <f t="shared" si="60"/>
        <v>1</v>
      </c>
      <c r="X1259" s="251">
        <v>26109</v>
      </c>
      <c r="Y1259" s="251">
        <v>248</v>
      </c>
      <c r="Z1259" s="251">
        <f t="shared" si="59"/>
        <v>248</v>
      </c>
      <c r="AA1259" s="226">
        <v>1870</v>
      </c>
    </row>
    <row r="1260" spans="1:27" x14ac:dyDescent="0.25">
      <c r="A1260" s="251">
        <v>26111</v>
      </c>
      <c r="B1260" s="251" t="s">
        <v>1361</v>
      </c>
      <c r="C1260" s="251" t="s">
        <v>1403</v>
      </c>
      <c r="D1260" s="251">
        <v>-84.383921599999994</v>
      </c>
      <c r="E1260" s="251">
        <v>43.647910000000003</v>
      </c>
      <c r="F1260">
        <v>2.87</v>
      </c>
      <c r="G1260">
        <f t="shared" si="58"/>
        <v>2.87</v>
      </c>
      <c r="H1260">
        <v>11.32</v>
      </c>
      <c r="M1260" s="277">
        <f>(M4340*10000)*TEA!$I$15*10^-6</f>
        <v>31.986065219175</v>
      </c>
      <c r="N1260" s="277">
        <f>(N4340*10000)*TEA!$J$15*10^-6</f>
        <v>31.986065219175</v>
      </c>
      <c r="W1260">
        <f t="shared" si="60"/>
        <v>1</v>
      </c>
      <c r="X1260" s="251">
        <v>26111</v>
      </c>
      <c r="Y1260" s="251">
        <v>11253</v>
      </c>
      <c r="Z1260" s="251">
        <f t="shared" si="59"/>
        <v>11253</v>
      </c>
      <c r="AA1260" s="226">
        <v>6957</v>
      </c>
    </row>
    <row r="1261" spans="1:27" x14ac:dyDescent="0.25">
      <c r="A1261" s="251">
        <v>26113</v>
      </c>
      <c r="B1261" s="251" t="s">
        <v>1361</v>
      </c>
      <c r="C1261" s="251" t="s">
        <v>1404</v>
      </c>
      <c r="D1261" s="251">
        <v>-85.081367499999999</v>
      </c>
      <c r="E1261" s="251">
        <v>44.341200000000001</v>
      </c>
      <c r="F1261">
        <v>0</v>
      </c>
      <c r="G1261">
        <f t="shared" si="58"/>
        <v>0</v>
      </c>
      <c r="H1261">
        <v>10.199999999999999</v>
      </c>
      <c r="M1261" s="277">
        <f>(M4341*10000)*TEA!$I$15*10^-6</f>
        <v>30.59019657072</v>
      </c>
      <c r="N1261" s="277">
        <f>(N4341*10000)*TEA!$J$15*10^-6</f>
        <v>30.59019657072</v>
      </c>
      <c r="W1261">
        <f t="shared" si="60"/>
        <v>1</v>
      </c>
      <c r="X1261" s="251">
        <v>26113</v>
      </c>
      <c r="Y1261" s="251">
        <v>0</v>
      </c>
      <c r="Z1261" s="251">
        <f t="shared" si="59"/>
        <v>0</v>
      </c>
      <c r="AA1261" s="226">
        <v>3281</v>
      </c>
    </row>
    <row r="1262" spans="1:27" x14ac:dyDescent="0.25">
      <c r="A1262" s="251">
        <v>26115</v>
      </c>
      <c r="B1262" s="251" t="s">
        <v>1361</v>
      </c>
      <c r="C1262" s="251" t="s">
        <v>570</v>
      </c>
      <c r="D1262" s="251">
        <v>-83.537148200000004</v>
      </c>
      <c r="E1262" s="251">
        <v>41.94229</v>
      </c>
      <c r="F1262">
        <v>3.17</v>
      </c>
      <c r="G1262">
        <f t="shared" si="58"/>
        <v>3.17</v>
      </c>
      <c r="H1262">
        <v>12.68</v>
      </c>
      <c r="M1262" s="277">
        <f>(M4342*10000)*TEA!$I$15*10^-6</f>
        <v>36.039286564649998</v>
      </c>
      <c r="N1262" s="277">
        <f>(N4342*10000)*TEA!$J$15*10^-6</f>
        <v>36.039286564649998</v>
      </c>
      <c r="W1262">
        <f t="shared" si="60"/>
        <v>1</v>
      </c>
      <c r="X1262" s="251">
        <v>26115</v>
      </c>
      <c r="Y1262" s="251">
        <v>40435</v>
      </c>
      <c r="Z1262" s="251">
        <f t="shared" si="59"/>
        <v>40435</v>
      </c>
      <c r="AA1262" s="226">
        <v>24432</v>
      </c>
    </row>
    <row r="1263" spans="1:27" x14ac:dyDescent="0.25">
      <c r="A1263" s="251">
        <v>26117</v>
      </c>
      <c r="B1263" s="251" t="s">
        <v>1361</v>
      </c>
      <c r="C1263" s="251" t="s">
        <v>1405</v>
      </c>
      <c r="D1263" s="251">
        <v>-85.154048200000005</v>
      </c>
      <c r="E1263" s="251">
        <v>43.311</v>
      </c>
      <c r="F1263">
        <v>2.3199999999999998</v>
      </c>
      <c r="G1263">
        <f t="shared" si="58"/>
        <v>2.3199999999999998</v>
      </c>
      <c r="H1263">
        <v>10.029999999999999</v>
      </c>
      <c r="M1263" s="277">
        <f>(M4343*10000)*TEA!$I$15*10^-6</f>
        <v>32.794936458795</v>
      </c>
      <c r="N1263" s="277">
        <f>(N4343*10000)*TEA!$J$15*10^-6</f>
        <v>32.794936458795</v>
      </c>
      <c r="W1263">
        <f t="shared" si="60"/>
        <v>1</v>
      </c>
      <c r="X1263" s="251">
        <v>26117</v>
      </c>
      <c r="Y1263" s="251">
        <v>13675</v>
      </c>
      <c r="Z1263" s="251">
        <f t="shared" si="59"/>
        <v>13675</v>
      </c>
      <c r="AA1263" s="226">
        <v>25813</v>
      </c>
    </row>
    <row r="1264" spans="1:27" x14ac:dyDescent="0.25">
      <c r="A1264" s="251">
        <v>26119</v>
      </c>
      <c r="B1264" s="251" t="s">
        <v>1361</v>
      </c>
      <c r="C1264" s="251" t="s">
        <v>1406</v>
      </c>
      <c r="D1264" s="251">
        <v>-84.120965100000006</v>
      </c>
      <c r="E1264" s="251">
        <v>45.029110000000003</v>
      </c>
      <c r="F1264">
        <v>2.4500000000000002</v>
      </c>
      <c r="G1264">
        <f t="shared" si="58"/>
        <v>2.4500000000000002</v>
      </c>
      <c r="H1264">
        <v>8.44</v>
      </c>
      <c r="M1264" s="277">
        <f>(M4344*10000)*TEA!$I$15*10^-6</f>
        <v>30.301685982765001</v>
      </c>
      <c r="N1264" s="277">
        <f>(N4344*10000)*TEA!$J$15*10^-6</f>
        <v>30.301685982765001</v>
      </c>
      <c r="W1264">
        <f t="shared" si="60"/>
        <v>1</v>
      </c>
      <c r="X1264" s="251">
        <v>26119</v>
      </c>
      <c r="Y1264" s="251">
        <v>1537</v>
      </c>
      <c r="Z1264" s="251">
        <f t="shared" si="59"/>
        <v>1537</v>
      </c>
      <c r="AA1264" s="226">
        <v>402</v>
      </c>
    </row>
    <row r="1265" spans="1:27" x14ac:dyDescent="0.25">
      <c r="A1265" s="251">
        <v>26121</v>
      </c>
      <c r="B1265" s="251" t="s">
        <v>1361</v>
      </c>
      <c r="C1265" s="251" t="s">
        <v>1407</v>
      </c>
      <c r="D1265" s="251">
        <v>-86.136994000000001</v>
      </c>
      <c r="E1265" s="251">
        <v>43.287869999999998</v>
      </c>
      <c r="F1265">
        <v>2.77</v>
      </c>
      <c r="G1265">
        <f t="shared" si="58"/>
        <v>2.77</v>
      </c>
      <c r="H1265">
        <v>10.119999999999999</v>
      </c>
      <c r="M1265" s="277">
        <f>(M4345*10000)*TEA!$I$15*10^-6</f>
        <v>33.596264027699995</v>
      </c>
      <c r="N1265" s="277">
        <f>(N4345*10000)*TEA!$J$15*10^-6</f>
        <v>33.596264027699995</v>
      </c>
      <c r="W1265">
        <f t="shared" si="60"/>
        <v>1</v>
      </c>
      <c r="X1265" s="251">
        <v>26121</v>
      </c>
      <c r="Y1265" s="251">
        <v>4306</v>
      </c>
      <c r="Z1265" s="251">
        <f t="shared" si="59"/>
        <v>4306</v>
      </c>
      <c r="AA1265" s="226">
        <v>3480</v>
      </c>
    </row>
    <row r="1266" spans="1:27" x14ac:dyDescent="0.25">
      <c r="A1266" s="251">
        <v>26123</v>
      </c>
      <c r="B1266" s="251" t="s">
        <v>1361</v>
      </c>
      <c r="C1266" s="251" t="s">
        <v>1408</v>
      </c>
      <c r="D1266" s="251">
        <v>-85.804728499999996</v>
      </c>
      <c r="E1266" s="251">
        <v>43.55359</v>
      </c>
      <c r="F1266">
        <v>2.23</v>
      </c>
      <c r="G1266">
        <f t="shared" si="58"/>
        <v>2.23</v>
      </c>
      <c r="H1266">
        <v>9.68</v>
      </c>
      <c r="M1266" s="277">
        <f>(M4346*10000)*TEA!$I$15*10^-6</f>
        <v>32.708791101689997</v>
      </c>
      <c r="N1266" s="277">
        <f>(N4346*10000)*TEA!$J$15*10^-6</f>
        <v>32.708791101689997</v>
      </c>
      <c r="W1266">
        <f t="shared" si="60"/>
        <v>1</v>
      </c>
      <c r="X1266" s="251">
        <v>26123</v>
      </c>
      <c r="Y1266" s="251">
        <v>6501</v>
      </c>
      <c r="Z1266" s="251">
        <f t="shared" si="59"/>
        <v>6501</v>
      </c>
      <c r="AA1266" s="226">
        <v>7978</v>
      </c>
    </row>
    <row r="1267" spans="1:27" x14ac:dyDescent="0.25">
      <c r="A1267" s="251">
        <v>26125</v>
      </c>
      <c r="B1267" s="251" t="s">
        <v>1361</v>
      </c>
      <c r="C1267" s="251" t="s">
        <v>1409</v>
      </c>
      <c r="D1267" s="251">
        <v>-83.382444100000001</v>
      </c>
      <c r="E1267" s="251">
        <v>42.667729999999999</v>
      </c>
      <c r="F1267">
        <v>2.56</v>
      </c>
      <c r="G1267">
        <f t="shared" si="58"/>
        <v>2.56</v>
      </c>
      <c r="H1267">
        <v>10.46</v>
      </c>
      <c r="M1267" s="277">
        <f>(M4347*10000)*TEA!$I$15*10^-6</f>
        <v>34.012232277300001</v>
      </c>
      <c r="N1267" s="277">
        <f>(N4347*10000)*TEA!$J$15*10^-6</f>
        <v>34.012232277300001</v>
      </c>
      <c r="W1267">
        <f t="shared" si="60"/>
        <v>1</v>
      </c>
      <c r="X1267" s="251">
        <v>26125</v>
      </c>
      <c r="Y1267" s="251">
        <v>1010</v>
      </c>
      <c r="Z1267" s="251">
        <f t="shared" si="59"/>
        <v>1010</v>
      </c>
      <c r="AA1267" s="226">
        <v>904</v>
      </c>
    </row>
    <row r="1268" spans="1:27" x14ac:dyDescent="0.25">
      <c r="A1268" s="251">
        <v>26127</v>
      </c>
      <c r="B1268" s="251" t="s">
        <v>1361</v>
      </c>
      <c r="C1268" s="251" t="s">
        <v>1410</v>
      </c>
      <c r="D1268" s="251">
        <v>-86.254418700000002</v>
      </c>
      <c r="E1268" s="251">
        <v>43.636760000000002</v>
      </c>
      <c r="F1268">
        <v>2.76</v>
      </c>
      <c r="G1268">
        <f t="shared" si="58"/>
        <v>2.76</v>
      </c>
      <c r="H1268">
        <v>9.6</v>
      </c>
      <c r="M1268" s="277">
        <f>(M4348*10000)*TEA!$I$15*10^-6</f>
        <v>32.863098970350002</v>
      </c>
      <c r="N1268" s="277">
        <f>(N4348*10000)*TEA!$J$15*10^-6</f>
        <v>32.863098970350002</v>
      </c>
      <c r="W1268">
        <f t="shared" si="60"/>
        <v>1</v>
      </c>
      <c r="X1268" s="251">
        <v>26127</v>
      </c>
      <c r="Y1268" s="251">
        <v>3578</v>
      </c>
      <c r="Z1268" s="251">
        <f t="shared" si="59"/>
        <v>3578</v>
      </c>
      <c r="AA1268" s="226">
        <v>8323</v>
      </c>
    </row>
    <row r="1269" spans="1:27" x14ac:dyDescent="0.25">
      <c r="A1269" s="251">
        <v>26129</v>
      </c>
      <c r="B1269" s="251" t="s">
        <v>1361</v>
      </c>
      <c r="C1269" s="251" t="s">
        <v>1411</v>
      </c>
      <c r="D1269" s="251">
        <v>-84.121663100000006</v>
      </c>
      <c r="E1269" s="251">
        <v>44.339820000000003</v>
      </c>
      <c r="F1269">
        <v>2.87</v>
      </c>
      <c r="G1269">
        <f t="shared" si="58"/>
        <v>2.87</v>
      </c>
      <c r="H1269">
        <v>10.49</v>
      </c>
      <c r="M1269" s="277">
        <f>(M4349*10000)*TEA!$I$15*10^-6</f>
        <v>30.99372103008</v>
      </c>
      <c r="N1269" s="277">
        <f>(N4349*10000)*TEA!$J$15*10^-6</f>
        <v>30.99372103008</v>
      </c>
      <c r="W1269">
        <f t="shared" si="60"/>
        <v>1</v>
      </c>
      <c r="X1269" s="251">
        <v>26129</v>
      </c>
      <c r="Y1269" s="251">
        <v>2452</v>
      </c>
      <c r="Z1269" s="251">
        <f t="shared" si="59"/>
        <v>2452</v>
      </c>
      <c r="AA1269" s="226">
        <v>3391</v>
      </c>
    </row>
    <row r="1270" spans="1:27" x14ac:dyDescent="0.25">
      <c r="A1270" s="251">
        <v>26131</v>
      </c>
      <c r="B1270" s="251" t="s">
        <v>1361</v>
      </c>
      <c r="C1270" s="251" t="s">
        <v>1412</v>
      </c>
      <c r="D1270" s="251">
        <v>-89.319719500000005</v>
      </c>
      <c r="E1270" s="251">
        <v>46.664200000000001</v>
      </c>
      <c r="F1270">
        <v>0</v>
      </c>
      <c r="G1270">
        <f t="shared" si="58"/>
        <v>0</v>
      </c>
      <c r="H1270">
        <v>0</v>
      </c>
      <c r="M1270" s="277">
        <f>(M4350*10000)*TEA!$I$15*10^-6</f>
        <v>29.010738739634998</v>
      </c>
      <c r="N1270" s="277">
        <f>(N4350*10000)*TEA!$J$15*10^-6</f>
        <v>29.010738739634998</v>
      </c>
      <c r="W1270">
        <f t="shared" si="60"/>
        <v>1</v>
      </c>
      <c r="X1270" s="251">
        <v>26131</v>
      </c>
      <c r="Y1270" s="251">
        <v>0</v>
      </c>
      <c r="Z1270" s="251">
        <f t="shared" si="59"/>
        <v>0</v>
      </c>
      <c r="AA1270" s="226">
        <v>0</v>
      </c>
    </row>
    <row r="1271" spans="1:27" x14ac:dyDescent="0.25">
      <c r="A1271" s="251">
        <v>26133</v>
      </c>
      <c r="B1271" s="251" t="s">
        <v>1361</v>
      </c>
      <c r="C1271" s="251" t="s">
        <v>825</v>
      </c>
      <c r="D1271" s="251">
        <v>-85.323445300000003</v>
      </c>
      <c r="E1271" s="251">
        <v>43.991340000000001</v>
      </c>
      <c r="F1271">
        <v>2.88</v>
      </c>
      <c r="G1271">
        <f t="shared" si="58"/>
        <v>2.88</v>
      </c>
      <c r="H1271">
        <v>9.33</v>
      </c>
      <c r="M1271" s="277">
        <f>(M4351*10000)*TEA!$I$15*10^-6</f>
        <v>31.346753787855</v>
      </c>
      <c r="N1271" s="277">
        <f>(N4351*10000)*TEA!$J$15*10^-6</f>
        <v>31.346753787855</v>
      </c>
      <c r="W1271">
        <f t="shared" si="60"/>
        <v>1</v>
      </c>
      <c r="X1271" s="251">
        <v>26133</v>
      </c>
      <c r="Y1271" s="251">
        <v>599</v>
      </c>
      <c r="Z1271" s="251">
        <f t="shared" si="59"/>
        <v>599</v>
      </c>
      <c r="AA1271" s="226">
        <v>2580</v>
      </c>
    </row>
    <row r="1272" spans="1:27" x14ac:dyDescent="0.25">
      <c r="A1272" s="251">
        <v>26135</v>
      </c>
      <c r="B1272" s="251" t="s">
        <v>1361</v>
      </c>
      <c r="C1272" s="251" t="s">
        <v>1413</v>
      </c>
      <c r="D1272" s="251">
        <v>-84.125182499999994</v>
      </c>
      <c r="E1272" s="251">
        <v>44.683540000000001</v>
      </c>
      <c r="F1272">
        <v>1.87</v>
      </c>
      <c r="G1272">
        <f t="shared" si="58"/>
        <v>1.87</v>
      </c>
      <c r="H1272">
        <v>9.65</v>
      </c>
      <c r="M1272" s="277">
        <f>(M4352*10000)*TEA!$I$15*10^-6</f>
        <v>30.597975894194995</v>
      </c>
      <c r="N1272" s="277">
        <f>(N4352*10000)*TEA!$J$15*10^-6</f>
        <v>30.597975894194995</v>
      </c>
      <c r="W1272">
        <f t="shared" si="60"/>
        <v>1</v>
      </c>
      <c r="X1272" s="251">
        <v>26135</v>
      </c>
      <c r="Y1272" s="251">
        <v>49</v>
      </c>
      <c r="Z1272" s="251">
        <f t="shared" si="59"/>
        <v>49</v>
      </c>
      <c r="AA1272" s="226">
        <v>181</v>
      </c>
    </row>
    <row r="1273" spans="1:27" x14ac:dyDescent="0.25">
      <c r="A1273" s="251">
        <v>26137</v>
      </c>
      <c r="B1273" s="251" t="s">
        <v>1361</v>
      </c>
      <c r="C1273" s="251" t="s">
        <v>1414</v>
      </c>
      <c r="D1273" s="251">
        <v>-84.593541799999997</v>
      </c>
      <c r="E1273" s="251">
        <v>45.0182</v>
      </c>
      <c r="F1273">
        <v>1.67</v>
      </c>
      <c r="G1273">
        <f t="shared" si="58"/>
        <v>1.67</v>
      </c>
      <c r="H1273">
        <v>9.06</v>
      </c>
      <c r="M1273" s="277">
        <f>(M4353*10000)*TEA!$I$15*10^-6</f>
        <v>30.130967127914996</v>
      </c>
      <c r="N1273" s="277">
        <f>(N4353*10000)*TEA!$J$15*10^-6</f>
        <v>30.130967127914996</v>
      </c>
      <c r="W1273">
        <f t="shared" si="60"/>
        <v>1</v>
      </c>
      <c r="X1273" s="251">
        <v>26137</v>
      </c>
      <c r="Y1273" s="251">
        <v>360</v>
      </c>
      <c r="Z1273" s="251">
        <f t="shared" si="59"/>
        <v>360</v>
      </c>
      <c r="AA1273" s="226">
        <v>296</v>
      </c>
    </row>
    <row r="1274" spans="1:27" x14ac:dyDescent="0.25">
      <c r="A1274" s="251">
        <v>26139</v>
      </c>
      <c r="B1274" s="251" t="s">
        <v>1361</v>
      </c>
      <c r="C1274" s="251" t="s">
        <v>1174</v>
      </c>
      <c r="D1274" s="251">
        <v>-85.9867591</v>
      </c>
      <c r="E1274" s="251">
        <v>42.961539999999999</v>
      </c>
      <c r="F1274">
        <v>3.08</v>
      </c>
      <c r="G1274">
        <f t="shared" si="58"/>
        <v>3.08</v>
      </c>
      <c r="H1274">
        <v>11.55</v>
      </c>
      <c r="M1274" s="277">
        <f>(M4354*10000)*TEA!$I$15*10^-6</f>
        <v>34.188411327750003</v>
      </c>
      <c r="N1274" s="277">
        <f>(N4354*10000)*TEA!$J$15*10^-6</f>
        <v>34.188411327750003</v>
      </c>
      <c r="W1274">
        <f t="shared" si="60"/>
        <v>1</v>
      </c>
      <c r="X1274" s="251">
        <v>26139</v>
      </c>
      <c r="Y1274" s="251">
        <v>16655</v>
      </c>
      <c r="Z1274" s="251">
        <f t="shared" si="59"/>
        <v>16655</v>
      </c>
      <c r="AA1274" s="226">
        <v>16978</v>
      </c>
    </row>
    <row r="1275" spans="1:27" x14ac:dyDescent="0.25">
      <c r="A1275" s="251">
        <v>26141</v>
      </c>
      <c r="B1275" s="251" t="s">
        <v>1361</v>
      </c>
      <c r="C1275" s="251" t="s">
        <v>1415</v>
      </c>
      <c r="D1275" s="251">
        <v>-83.914831699999993</v>
      </c>
      <c r="E1275" s="251">
        <v>45.345529999999997</v>
      </c>
      <c r="F1275">
        <v>2.64</v>
      </c>
      <c r="G1275">
        <f t="shared" si="58"/>
        <v>2.64</v>
      </c>
      <c r="H1275">
        <v>9.61</v>
      </c>
      <c r="M1275" s="277">
        <f>(M4355*10000)*TEA!$I$15*10^-6</f>
        <v>30.153732496559996</v>
      </c>
      <c r="N1275" s="277">
        <f>(N4355*10000)*TEA!$J$15*10^-6</f>
        <v>30.153732496559996</v>
      </c>
      <c r="W1275">
        <f t="shared" si="60"/>
        <v>1</v>
      </c>
      <c r="X1275" s="251">
        <v>26141</v>
      </c>
      <c r="Y1275" s="251">
        <v>2104</v>
      </c>
      <c r="Z1275" s="251">
        <f t="shared" si="59"/>
        <v>2104</v>
      </c>
      <c r="AA1275" s="226">
        <v>2083</v>
      </c>
    </row>
    <row r="1276" spans="1:27" x14ac:dyDescent="0.25">
      <c r="A1276" s="251">
        <v>26143</v>
      </c>
      <c r="B1276" s="251" t="s">
        <v>1361</v>
      </c>
      <c r="C1276" s="251" t="s">
        <v>1416</v>
      </c>
      <c r="D1276" s="251">
        <v>-84.597214399999999</v>
      </c>
      <c r="E1276" s="251">
        <v>44.336919999999999</v>
      </c>
      <c r="F1276">
        <v>0</v>
      </c>
      <c r="G1276">
        <f t="shared" si="58"/>
        <v>0</v>
      </c>
      <c r="H1276">
        <v>0</v>
      </c>
      <c r="M1276" s="277">
        <f>(M4356*10000)*TEA!$I$15*10^-6</f>
        <v>30.803386983614995</v>
      </c>
      <c r="N1276" s="277">
        <f>(N4356*10000)*TEA!$J$15*10^-6</f>
        <v>30.803386983614995</v>
      </c>
      <c r="W1276">
        <f t="shared" si="60"/>
        <v>1</v>
      </c>
      <c r="X1276" s="251">
        <v>26143</v>
      </c>
      <c r="Y1276" s="251">
        <v>0</v>
      </c>
      <c r="Z1276" s="251">
        <f t="shared" si="59"/>
        <v>0</v>
      </c>
      <c r="AA1276" s="226">
        <v>0</v>
      </c>
    </row>
    <row r="1277" spans="1:27" x14ac:dyDescent="0.25">
      <c r="A1277" s="251">
        <v>26145</v>
      </c>
      <c r="B1277" s="251" t="s">
        <v>1361</v>
      </c>
      <c r="C1277" s="251" t="s">
        <v>1417</v>
      </c>
      <c r="D1277" s="251">
        <v>-84.049988499999998</v>
      </c>
      <c r="E1277" s="251">
        <v>43.337609999999998</v>
      </c>
      <c r="F1277">
        <v>2.89</v>
      </c>
      <c r="G1277">
        <f t="shared" si="58"/>
        <v>2.89</v>
      </c>
      <c r="H1277">
        <v>11.24</v>
      </c>
      <c r="M1277" s="277">
        <f>(M4357*10000)*TEA!$I$15*10^-6</f>
        <v>32.565449088629997</v>
      </c>
      <c r="N1277" s="277">
        <f>(N4357*10000)*TEA!$J$15*10^-6</f>
        <v>32.565449088629997</v>
      </c>
      <c r="W1277">
        <f t="shared" si="60"/>
        <v>1</v>
      </c>
      <c r="X1277" s="251">
        <v>26145</v>
      </c>
      <c r="Y1277" s="251">
        <v>51862</v>
      </c>
      <c r="Z1277" s="251">
        <f t="shared" si="59"/>
        <v>51862</v>
      </c>
      <c r="AA1277" s="226">
        <v>40500</v>
      </c>
    </row>
    <row r="1278" spans="1:27" x14ac:dyDescent="0.25">
      <c r="A1278" s="251">
        <v>26147</v>
      </c>
      <c r="B1278" s="251" t="s">
        <v>1361</v>
      </c>
      <c r="C1278" s="251" t="s">
        <v>578</v>
      </c>
      <c r="D1278" s="251">
        <v>-82.698564500000003</v>
      </c>
      <c r="E1278" s="251">
        <v>42.957819999999998</v>
      </c>
      <c r="F1278">
        <v>2.63</v>
      </c>
      <c r="G1278">
        <f t="shared" si="58"/>
        <v>2.63</v>
      </c>
      <c r="H1278">
        <v>11.51</v>
      </c>
      <c r="M1278" s="277">
        <f>(M4358*10000)*TEA!$I$15*10^-6</f>
        <v>33.422966250749994</v>
      </c>
      <c r="N1278" s="277">
        <f>(N4358*10000)*TEA!$J$15*10^-6</f>
        <v>33.422966250749994</v>
      </c>
      <c r="W1278">
        <f t="shared" si="60"/>
        <v>1</v>
      </c>
      <c r="X1278" s="251">
        <v>26147</v>
      </c>
      <c r="Y1278" s="251">
        <v>37862</v>
      </c>
      <c r="Z1278" s="251">
        <f t="shared" si="59"/>
        <v>37862</v>
      </c>
      <c r="AA1278" s="226">
        <v>10553</v>
      </c>
    </row>
    <row r="1279" spans="1:27" x14ac:dyDescent="0.25">
      <c r="A1279" s="251">
        <v>26149</v>
      </c>
      <c r="B1279" s="251" t="s">
        <v>1361</v>
      </c>
      <c r="C1279" s="251" t="s">
        <v>1072</v>
      </c>
      <c r="D1279" s="251">
        <v>-85.526598399999997</v>
      </c>
      <c r="E1279" s="251">
        <v>41.927030000000002</v>
      </c>
      <c r="F1279">
        <v>3.17</v>
      </c>
      <c r="G1279">
        <f t="shared" si="58"/>
        <v>3.17</v>
      </c>
      <c r="H1279">
        <v>9.6999999999999993</v>
      </c>
      <c r="M1279" s="277">
        <f>(M4359*10000)*TEA!$I$15*10^-6</f>
        <v>36.102156372899998</v>
      </c>
      <c r="N1279" s="277">
        <f>(N4359*10000)*TEA!$J$15*10^-6</f>
        <v>36.102156372899998</v>
      </c>
      <c r="W1279">
        <f t="shared" si="60"/>
        <v>1</v>
      </c>
      <c r="X1279" s="251">
        <v>26149</v>
      </c>
      <c r="Y1279" s="251">
        <v>25702</v>
      </c>
      <c r="Z1279" s="251">
        <f t="shared" si="59"/>
        <v>25702</v>
      </c>
      <c r="AA1279" s="226">
        <v>40806</v>
      </c>
    </row>
    <row r="1280" spans="1:27" x14ac:dyDescent="0.25">
      <c r="A1280" s="251">
        <v>26151</v>
      </c>
      <c r="B1280" s="251" t="s">
        <v>1361</v>
      </c>
      <c r="C1280" s="251" t="s">
        <v>1418</v>
      </c>
      <c r="D1280" s="251">
        <v>-82.821027099999995</v>
      </c>
      <c r="E1280" s="251">
        <v>43.42783</v>
      </c>
      <c r="F1280">
        <v>3.14</v>
      </c>
      <c r="G1280">
        <f t="shared" si="58"/>
        <v>3.14</v>
      </c>
      <c r="H1280">
        <v>12.99</v>
      </c>
      <c r="M1280" s="277">
        <f>(M4360*10000)*TEA!$I$15*10^-6</f>
        <v>32.571806108940002</v>
      </c>
      <c r="N1280" s="277">
        <f>(N4360*10000)*TEA!$J$15*10^-6</f>
        <v>32.571806108940002</v>
      </c>
      <c r="W1280">
        <f t="shared" si="60"/>
        <v>1</v>
      </c>
      <c r="X1280" s="251">
        <v>26151</v>
      </c>
      <c r="Y1280" s="251">
        <v>56418</v>
      </c>
      <c r="Z1280" s="251">
        <f t="shared" si="59"/>
        <v>56418</v>
      </c>
      <c r="AA1280" s="226">
        <v>33248</v>
      </c>
    </row>
    <row r="1281" spans="1:27" x14ac:dyDescent="0.25">
      <c r="A1281" s="251">
        <v>26153</v>
      </c>
      <c r="B1281" s="251" t="s">
        <v>1361</v>
      </c>
      <c r="C1281" s="251" t="s">
        <v>1419</v>
      </c>
      <c r="D1281" s="251">
        <v>-86.213792999999995</v>
      </c>
      <c r="E1281" s="251">
        <v>46.196460000000002</v>
      </c>
      <c r="F1281">
        <v>0</v>
      </c>
      <c r="G1281">
        <f t="shared" si="58"/>
        <v>0</v>
      </c>
      <c r="H1281">
        <v>0</v>
      </c>
      <c r="M1281" s="277">
        <f>(M4361*10000)*TEA!$I$15*10^-6</f>
        <v>29.786165749035</v>
      </c>
      <c r="N1281" s="277">
        <f>(N4361*10000)*TEA!$J$15*10^-6</f>
        <v>29.786165749035</v>
      </c>
      <c r="W1281">
        <f t="shared" si="60"/>
        <v>1</v>
      </c>
      <c r="X1281" s="251">
        <v>26153</v>
      </c>
      <c r="Y1281" s="251">
        <v>0</v>
      </c>
      <c r="Z1281" s="251">
        <f t="shared" si="59"/>
        <v>0</v>
      </c>
      <c r="AA1281" s="226">
        <v>0</v>
      </c>
    </row>
    <row r="1282" spans="1:27" x14ac:dyDescent="0.25">
      <c r="A1282" s="251">
        <v>26155</v>
      </c>
      <c r="B1282" s="251" t="s">
        <v>1361</v>
      </c>
      <c r="C1282" s="251" t="s">
        <v>1420</v>
      </c>
      <c r="D1282" s="251">
        <v>-84.138171299999996</v>
      </c>
      <c r="E1282" s="251">
        <v>42.957520000000002</v>
      </c>
      <c r="F1282">
        <v>2.63</v>
      </c>
      <c r="G1282">
        <f t="shared" si="58"/>
        <v>2.63</v>
      </c>
      <c r="H1282">
        <v>10.36</v>
      </c>
      <c r="M1282" s="277">
        <f>(M4362*10000)*TEA!$I$15*10^-6</f>
        <v>33.284605500000005</v>
      </c>
      <c r="N1282" s="277">
        <f>(N4362*10000)*TEA!$J$15*10^-6</f>
        <v>33.284605500000005</v>
      </c>
      <c r="W1282">
        <f t="shared" si="60"/>
        <v>1</v>
      </c>
      <c r="X1282" s="251">
        <v>26155</v>
      </c>
      <c r="Y1282" s="251">
        <v>38165</v>
      </c>
      <c r="Z1282" s="251">
        <f t="shared" si="59"/>
        <v>38165</v>
      </c>
      <c r="AA1282" s="226">
        <v>17838</v>
      </c>
    </row>
    <row r="1283" spans="1:27" x14ac:dyDescent="0.25">
      <c r="A1283" s="251">
        <v>26157</v>
      </c>
      <c r="B1283" s="251" t="s">
        <v>1361</v>
      </c>
      <c r="C1283" s="251" t="s">
        <v>1421</v>
      </c>
      <c r="D1283" s="251">
        <v>-83.415215599999996</v>
      </c>
      <c r="E1283" s="251">
        <v>43.471200000000003</v>
      </c>
      <c r="F1283">
        <v>2.95</v>
      </c>
      <c r="G1283">
        <f t="shared" si="58"/>
        <v>2.95</v>
      </c>
      <c r="H1283">
        <v>11.5</v>
      </c>
      <c r="M1283" s="277">
        <f>(M4363*10000)*TEA!$I$15*10^-6</f>
        <v>32.422965807419992</v>
      </c>
      <c r="N1283" s="277">
        <f>(N4363*10000)*TEA!$J$15*10^-6</f>
        <v>32.422965807419992</v>
      </c>
      <c r="W1283">
        <f t="shared" si="60"/>
        <v>1</v>
      </c>
      <c r="X1283" s="251">
        <v>26157</v>
      </c>
      <c r="Y1283" s="251">
        <v>34178</v>
      </c>
      <c r="Z1283" s="251">
        <f t="shared" si="59"/>
        <v>34178</v>
      </c>
      <c r="AA1283" s="226">
        <v>32783</v>
      </c>
    </row>
    <row r="1284" spans="1:27" x14ac:dyDescent="0.25">
      <c r="A1284" s="251">
        <v>26159</v>
      </c>
      <c r="B1284" s="251" t="s">
        <v>1361</v>
      </c>
      <c r="C1284" s="251" t="s">
        <v>658</v>
      </c>
      <c r="D1284" s="251">
        <v>-86.014811699999996</v>
      </c>
      <c r="E1284" s="251">
        <v>42.249079999999999</v>
      </c>
      <c r="F1284">
        <v>3.23</v>
      </c>
      <c r="G1284">
        <f t="shared" ref="G1284:G1347" si="61">F1284</f>
        <v>3.23</v>
      </c>
      <c r="H1284">
        <v>11.7</v>
      </c>
      <c r="M1284" s="277">
        <f>(M4364*10000)*TEA!$I$15*10^-6</f>
        <v>35.667229862699998</v>
      </c>
      <c r="N1284" s="277">
        <f>(N4364*10000)*TEA!$J$15*10^-6</f>
        <v>35.667229862699998</v>
      </c>
      <c r="W1284">
        <f t="shared" si="60"/>
        <v>1</v>
      </c>
      <c r="X1284" s="251">
        <v>26159</v>
      </c>
      <c r="Y1284" s="251">
        <v>11357</v>
      </c>
      <c r="Z1284" s="251">
        <f t="shared" ref="Z1284:Z1347" si="62">Y1284</f>
        <v>11357</v>
      </c>
      <c r="AA1284" s="226">
        <v>16312</v>
      </c>
    </row>
    <row r="1285" spans="1:27" x14ac:dyDescent="0.25">
      <c r="A1285" s="251">
        <v>26161</v>
      </c>
      <c r="B1285" s="251" t="s">
        <v>1361</v>
      </c>
      <c r="C1285" s="251" t="s">
        <v>1422</v>
      </c>
      <c r="D1285" s="251">
        <v>-83.835411500000006</v>
      </c>
      <c r="E1285" s="251">
        <v>42.260440000000003</v>
      </c>
      <c r="F1285">
        <v>2.48</v>
      </c>
      <c r="G1285">
        <f t="shared" si="61"/>
        <v>2.48</v>
      </c>
      <c r="H1285">
        <v>10.25</v>
      </c>
      <c r="M1285" s="277">
        <f>(M4365*10000)*TEA!$I$15*10^-6</f>
        <v>35.021789350650003</v>
      </c>
      <c r="N1285" s="277">
        <f>(N4365*10000)*TEA!$J$15*10^-6</f>
        <v>35.021789350650003</v>
      </c>
      <c r="W1285">
        <f t="shared" si="60"/>
        <v>1</v>
      </c>
      <c r="X1285" s="251">
        <v>26161</v>
      </c>
      <c r="Y1285" s="251">
        <v>25367</v>
      </c>
      <c r="Z1285" s="251">
        <f t="shared" si="62"/>
        <v>25367</v>
      </c>
      <c r="AA1285" s="226">
        <v>17862</v>
      </c>
    </row>
    <row r="1286" spans="1:27" x14ac:dyDescent="0.25">
      <c r="A1286" s="251">
        <v>26163</v>
      </c>
      <c r="B1286" s="251" t="s">
        <v>1361</v>
      </c>
      <c r="C1286" s="251" t="s">
        <v>942</v>
      </c>
      <c r="D1286" s="251">
        <v>-83.285900600000005</v>
      </c>
      <c r="E1286" s="251">
        <v>42.295369999999998</v>
      </c>
      <c r="F1286">
        <v>2.1</v>
      </c>
      <c r="G1286">
        <f t="shared" si="61"/>
        <v>2.1</v>
      </c>
      <c r="H1286">
        <v>7.29</v>
      </c>
      <c r="M1286" s="277">
        <f>(M4366*10000)*TEA!$I$15*10^-6</f>
        <v>34.980578828549994</v>
      </c>
      <c r="N1286" s="277">
        <f>(N4366*10000)*TEA!$J$15*10^-6</f>
        <v>34.980578828549994</v>
      </c>
      <c r="W1286">
        <f t="shared" si="60"/>
        <v>1</v>
      </c>
      <c r="X1286" s="251">
        <v>26163</v>
      </c>
      <c r="Y1286" s="251">
        <v>1480</v>
      </c>
      <c r="Z1286" s="251">
        <f t="shared" si="62"/>
        <v>1480</v>
      </c>
      <c r="AA1286" s="226">
        <v>455</v>
      </c>
    </row>
    <row r="1287" spans="1:27" x14ac:dyDescent="0.25">
      <c r="A1287" s="251">
        <v>26165</v>
      </c>
      <c r="B1287" s="251" t="s">
        <v>1361</v>
      </c>
      <c r="C1287" s="251" t="s">
        <v>1423</v>
      </c>
      <c r="D1287" s="251">
        <v>-85.571231499999996</v>
      </c>
      <c r="E1287" s="251">
        <v>44.343389999999999</v>
      </c>
      <c r="F1287">
        <v>0</v>
      </c>
      <c r="G1287">
        <f t="shared" si="61"/>
        <v>0</v>
      </c>
      <c r="H1287">
        <v>10.62</v>
      </c>
      <c r="M1287" s="277">
        <f>(M4367*10000)*TEA!$I$15*10^-6</f>
        <v>30.692044454489999</v>
      </c>
      <c r="N1287" s="277">
        <f>(N4367*10000)*TEA!$J$15*10^-6</f>
        <v>30.692044454489999</v>
      </c>
      <c r="W1287">
        <f t="shared" si="60"/>
        <v>1</v>
      </c>
      <c r="X1287" s="251">
        <v>26165</v>
      </c>
      <c r="Y1287" s="251">
        <v>0</v>
      </c>
      <c r="Z1287" s="251">
        <f t="shared" si="62"/>
        <v>0</v>
      </c>
      <c r="AA1287" s="226">
        <v>1997</v>
      </c>
    </row>
    <row r="1288" spans="1:27" x14ac:dyDescent="0.25">
      <c r="A1288" s="251">
        <v>27001</v>
      </c>
      <c r="B1288" s="251" t="s">
        <v>1424</v>
      </c>
      <c r="C1288" s="251" t="s">
        <v>1425</v>
      </c>
      <c r="D1288" s="251">
        <v>-93.405605300000005</v>
      </c>
      <c r="E1288" s="251">
        <v>46.607680000000002</v>
      </c>
      <c r="F1288">
        <v>2.3199999999999998</v>
      </c>
      <c r="G1288">
        <f t="shared" si="61"/>
        <v>2.3199999999999998</v>
      </c>
      <c r="H1288">
        <v>9.93</v>
      </c>
      <c r="M1288" s="277">
        <f>(M4368*10000)*TEA!$I$15*10^-6</f>
        <v>27.932111207009999</v>
      </c>
      <c r="N1288" s="277">
        <f>(N4368*10000)*TEA!$J$15*10^-6</f>
        <v>27.932111207009999</v>
      </c>
      <c r="W1288">
        <f t="shared" si="60"/>
        <v>1</v>
      </c>
      <c r="X1288" s="251">
        <v>27001</v>
      </c>
      <c r="Y1288" s="251">
        <v>2021</v>
      </c>
      <c r="Z1288" s="251">
        <f t="shared" si="62"/>
        <v>2021</v>
      </c>
      <c r="AA1288" s="226">
        <v>355</v>
      </c>
    </row>
    <row r="1289" spans="1:27" x14ac:dyDescent="0.25">
      <c r="A1289" s="251">
        <v>27003</v>
      </c>
      <c r="B1289" s="251" t="s">
        <v>1424</v>
      </c>
      <c r="C1289" s="251" t="s">
        <v>1426</v>
      </c>
      <c r="D1289" s="251">
        <v>-93.248793699999993</v>
      </c>
      <c r="E1289" s="251">
        <v>45.283540000000002</v>
      </c>
      <c r="F1289">
        <v>2.85</v>
      </c>
      <c r="G1289">
        <f t="shared" si="61"/>
        <v>2.85</v>
      </c>
      <c r="H1289">
        <v>11.17</v>
      </c>
      <c r="M1289" s="277">
        <f>(M4369*10000)*TEA!$I$15*10^-6</f>
        <v>30.624760020150003</v>
      </c>
      <c r="N1289" s="277">
        <f>(N4369*10000)*TEA!$J$15*10^-6</f>
        <v>30.624760020150003</v>
      </c>
      <c r="W1289">
        <f t="shared" si="60"/>
        <v>1</v>
      </c>
      <c r="X1289" s="251">
        <v>27003</v>
      </c>
      <c r="Y1289" s="251">
        <v>2221</v>
      </c>
      <c r="Z1289" s="251">
        <f t="shared" si="62"/>
        <v>2221</v>
      </c>
      <c r="AA1289" s="226">
        <v>4448</v>
      </c>
    </row>
    <row r="1290" spans="1:27" x14ac:dyDescent="0.25">
      <c r="A1290" s="251">
        <v>27005</v>
      </c>
      <c r="B1290" s="251" t="s">
        <v>1424</v>
      </c>
      <c r="C1290" s="251" t="s">
        <v>1427</v>
      </c>
      <c r="D1290" s="251">
        <v>-95.658574200000004</v>
      </c>
      <c r="E1290" s="251">
        <v>46.935049999999997</v>
      </c>
      <c r="F1290">
        <v>2.41</v>
      </c>
      <c r="G1290">
        <f t="shared" si="61"/>
        <v>2.41</v>
      </c>
      <c r="H1290">
        <v>11.3</v>
      </c>
      <c r="M1290" s="277">
        <f>(M4370*10000)*TEA!$I$15*10^-6</f>
        <v>29.594468223900002</v>
      </c>
      <c r="N1290" s="277">
        <f>(N4370*10000)*TEA!$J$15*10^-6</f>
        <v>29.594468223900002</v>
      </c>
      <c r="W1290">
        <f t="shared" si="60"/>
        <v>1</v>
      </c>
      <c r="X1290" s="251">
        <v>27005</v>
      </c>
      <c r="Y1290" s="251">
        <v>34900</v>
      </c>
      <c r="Z1290" s="251">
        <f t="shared" si="62"/>
        <v>34900</v>
      </c>
      <c r="AA1290" s="226">
        <v>24225</v>
      </c>
    </row>
    <row r="1291" spans="1:27" x14ac:dyDescent="0.25">
      <c r="A1291" s="251">
        <v>27007</v>
      </c>
      <c r="B1291" s="251" t="s">
        <v>1424</v>
      </c>
      <c r="C1291" s="251" t="s">
        <v>1428</v>
      </c>
      <c r="D1291" s="251">
        <v>-94.915595499999995</v>
      </c>
      <c r="E1291" s="251">
        <v>47.96752</v>
      </c>
      <c r="F1291">
        <v>1.8</v>
      </c>
      <c r="G1291">
        <f t="shared" si="61"/>
        <v>1.8</v>
      </c>
      <c r="H1291">
        <v>8.75</v>
      </c>
      <c r="M1291" s="277">
        <f>(M4371*10000)*TEA!$I$15*10^-6</f>
        <v>28.026003904829999</v>
      </c>
      <c r="N1291" s="277">
        <f>(N4371*10000)*TEA!$J$15*10^-6</f>
        <v>28.026003904829999</v>
      </c>
      <c r="W1291">
        <f t="shared" si="60"/>
        <v>1</v>
      </c>
      <c r="X1291" s="251">
        <v>27007</v>
      </c>
      <c r="Y1291" s="251">
        <v>7196</v>
      </c>
      <c r="Z1291" s="251">
        <f t="shared" si="62"/>
        <v>7196</v>
      </c>
      <c r="AA1291" s="226">
        <v>832</v>
      </c>
    </row>
    <row r="1292" spans="1:27" x14ac:dyDescent="0.25">
      <c r="A1292" s="251">
        <v>27009</v>
      </c>
      <c r="B1292" s="251" t="s">
        <v>1424</v>
      </c>
      <c r="C1292" s="251" t="s">
        <v>608</v>
      </c>
      <c r="D1292" s="251">
        <v>-94.005472600000004</v>
      </c>
      <c r="E1292" s="251">
        <v>45.712890000000002</v>
      </c>
      <c r="F1292">
        <v>2.58</v>
      </c>
      <c r="G1292">
        <f t="shared" si="61"/>
        <v>2.58</v>
      </c>
      <c r="H1292">
        <v>10.64</v>
      </c>
      <c r="M1292" s="277">
        <f>(M4372*10000)*TEA!$I$15*10^-6</f>
        <v>29.958093391904992</v>
      </c>
      <c r="N1292" s="277">
        <f>(N4372*10000)*TEA!$J$15*10^-6</f>
        <v>29.958093391904992</v>
      </c>
      <c r="W1292">
        <f t="shared" si="60"/>
        <v>1</v>
      </c>
      <c r="X1292" s="251">
        <v>27009</v>
      </c>
      <c r="Y1292" s="251">
        <v>21991</v>
      </c>
      <c r="Z1292" s="251">
        <f t="shared" si="62"/>
        <v>21991</v>
      </c>
      <c r="AA1292" s="226">
        <v>22887</v>
      </c>
    </row>
    <row r="1293" spans="1:27" x14ac:dyDescent="0.25">
      <c r="A1293" s="251">
        <v>27011</v>
      </c>
      <c r="B1293" s="251" t="s">
        <v>1424</v>
      </c>
      <c r="C1293" s="251" t="s">
        <v>1429</v>
      </c>
      <c r="D1293" s="251">
        <v>-96.390843200000006</v>
      </c>
      <c r="E1293" s="251">
        <v>45.426929999999999</v>
      </c>
      <c r="F1293">
        <v>3.1</v>
      </c>
      <c r="G1293">
        <f t="shared" si="61"/>
        <v>3.1</v>
      </c>
      <c r="H1293">
        <v>12.51</v>
      </c>
      <c r="M1293" s="277">
        <f>(M4373*10000)*TEA!$I$15*10^-6</f>
        <v>32.147333907570001</v>
      </c>
      <c r="N1293" s="277">
        <f>(N4373*10000)*TEA!$J$15*10^-6</f>
        <v>32.147333907570001</v>
      </c>
      <c r="W1293">
        <f t="shared" si="60"/>
        <v>1</v>
      </c>
      <c r="X1293" s="251">
        <v>27011</v>
      </c>
      <c r="Y1293" s="251">
        <v>47594</v>
      </c>
      <c r="Z1293" s="251">
        <f t="shared" si="62"/>
        <v>47594</v>
      </c>
      <c r="AA1293" s="226">
        <v>38961</v>
      </c>
    </row>
    <row r="1294" spans="1:27" x14ac:dyDescent="0.25">
      <c r="A1294" s="251">
        <v>27013</v>
      </c>
      <c r="B1294" s="251" t="s">
        <v>1424</v>
      </c>
      <c r="C1294" s="251" t="s">
        <v>1430</v>
      </c>
      <c r="D1294" s="251">
        <v>-94.073673099999993</v>
      </c>
      <c r="E1294" s="251">
        <v>44.049019999999999</v>
      </c>
      <c r="F1294">
        <v>3.84</v>
      </c>
      <c r="G1294">
        <f t="shared" si="61"/>
        <v>3.84</v>
      </c>
      <c r="H1294">
        <v>14.36</v>
      </c>
      <c r="M1294" s="277">
        <f>(M4374*10000)*TEA!$I$15*10^-6</f>
        <v>33.17446119105</v>
      </c>
      <c r="N1294" s="277">
        <f>(N4374*10000)*TEA!$J$15*10^-6</f>
        <v>33.17446119105</v>
      </c>
      <c r="W1294">
        <f t="shared" si="60"/>
        <v>1</v>
      </c>
      <c r="X1294" s="251">
        <v>27013</v>
      </c>
      <c r="Y1294" s="251">
        <v>65540</v>
      </c>
      <c r="Z1294" s="251">
        <f t="shared" si="62"/>
        <v>65540</v>
      </c>
      <c r="AA1294" s="226">
        <v>68367</v>
      </c>
    </row>
    <row r="1295" spans="1:27" x14ac:dyDescent="0.25">
      <c r="A1295" s="251">
        <v>27015</v>
      </c>
      <c r="B1295" s="251" t="s">
        <v>1424</v>
      </c>
      <c r="C1295" s="251" t="s">
        <v>992</v>
      </c>
      <c r="D1295" s="251">
        <v>-94.725753800000007</v>
      </c>
      <c r="E1295" s="251">
        <v>44.254300000000001</v>
      </c>
      <c r="F1295">
        <v>3.62</v>
      </c>
      <c r="G1295">
        <f t="shared" si="61"/>
        <v>3.62</v>
      </c>
      <c r="H1295">
        <v>13.9</v>
      </c>
      <c r="M1295" s="277">
        <f>(M4375*10000)*TEA!$I$15*10^-6</f>
        <v>33.016800933899994</v>
      </c>
      <c r="N1295" s="277">
        <f>(N4375*10000)*TEA!$J$15*10^-6</f>
        <v>33.016800933899994</v>
      </c>
      <c r="W1295">
        <f t="shared" si="60"/>
        <v>1</v>
      </c>
      <c r="X1295" s="251">
        <v>27015</v>
      </c>
      <c r="Y1295" s="251">
        <v>54340</v>
      </c>
      <c r="Z1295" s="251">
        <f t="shared" si="62"/>
        <v>54340</v>
      </c>
      <c r="AA1295" s="226">
        <v>60893</v>
      </c>
    </row>
    <row r="1296" spans="1:27" x14ac:dyDescent="0.25">
      <c r="A1296" s="251">
        <v>27017</v>
      </c>
      <c r="B1296" s="251" t="s">
        <v>1424</v>
      </c>
      <c r="C1296" s="251" t="s">
        <v>1431</v>
      </c>
      <c r="D1296" s="251">
        <v>-92.670672499999995</v>
      </c>
      <c r="E1296" s="251">
        <v>46.594790000000003</v>
      </c>
      <c r="F1296">
        <v>0</v>
      </c>
      <c r="G1296">
        <f t="shared" si="61"/>
        <v>0</v>
      </c>
      <c r="H1296">
        <v>10.36</v>
      </c>
      <c r="M1296" s="277">
        <f>(M4376*10000)*TEA!$I$15*10^-6</f>
        <v>27.283152430394999</v>
      </c>
      <c r="N1296" s="277">
        <f>(N4376*10000)*TEA!$J$15*10^-6</f>
        <v>27.283152430394999</v>
      </c>
      <c r="W1296">
        <f t="shared" si="60"/>
        <v>1</v>
      </c>
      <c r="X1296" s="251">
        <v>27017</v>
      </c>
      <c r="Y1296" s="251">
        <v>0</v>
      </c>
      <c r="Z1296" s="251">
        <f t="shared" si="62"/>
        <v>0</v>
      </c>
      <c r="AA1296" s="226">
        <v>74</v>
      </c>
    </row>
    <row r="1297" spans="1:27" x14ac:dyDescent="0.25">
      <c r="A1297" s="251">
        <v>27019</v>
      </c>
      <c r="B1297" s="251" t="s">
        <v>1424</v>
      </c>
      <c r="C1297" s="251" t="s">
        <v>1432</v>
      </c>
      <c r="D1297" s="251">
        <v>-93.804796899999999</v>
      </c>
      <c r="E1297" s="251">
        <v>44.831400000000002</v>
      </c>
      <c r="F1297">
        <v>3.38</v>
      </c>
      <c r="G1297">
        <f t="shared" si="61"/>
        <v>3.38</v>
      </c>
      <c r="H1297">
        <v>13.86</v>
      </c>
      <c r="M1297" s="277">
        <f>(M4377*10000)*TEA!$I$15*10^-6</f>
        <v>31.803682846994999</v>
      </c>
      <c r="N1297" s="277">
        <f>(N4377*10000)*TEA!$J$15*10^-6</f>
        <v>31.803682846994999</v>
      </c>
      <c r="W1297">
        <f t="shared" si="60"/>
        <v>1</v>
      </c>
      <c r="X1297" s="251">
        <v>27019</v>
      </c>
      <c r="Y1297" s="251">
        <v>19459</v>
      </c>
      <c r="Z1297" s="251">
        <f t="shared" si="62"/>
        <v>19459</v>
      </c>
      <c r="AA1297" s="226">
        <v>26064</v>
      </c>
    </row>
    <row r="1298" spans="1:27" x14ac:dyDescent="0.25">
      <c r="A1298" s="251">
        <v>27021</v>
      </c>
      <c r="B1298" s="251" t="s">
        <v>1424</v>
      </c>
      <c r="C1298" s="251" t="s">
        <v>994</v>
      </c>
      <c r="D1298" s="251">
        <v>-94.315509300000002</v>
      </c>
      <c r="E1298" s="251">
        <v>46.957259999999998</v>
      </c>
      <c r="F1298">
        <v>0</v>
      </c>
      <c r="G1298">
        <f t="shared" si="61"/>
        <v>0</v>
      </c>
      <c r="H1298">
        <v>10.39</v>
      </c>
      <c r="M1298" s="277">
        <f>(M4378*10000)*TEA!$I$15*10^-6</f>
        <v>28.260195335864999</v>
      </c>
      <c r="N1298" s="277">
        <f>(N4378*10000)*TEA!$J$15*10^-6</f>
        <v>28.260195335864999</v>
      </c>
      <c r="W1298">
        <f t="shared" si="60"/>
        <v>1</v>
      </c>
      <c r="X1298" s="251">
        <v>27021</v>
      </c>
      <c r="Y1298" s="251">
        <v>0</v>
      </c>
      <c r="Z1298" s="251">
        <f t="shared" si="62"/>
        <v>0</v>
      </c>
      <c r="AA1298" s="226">
        <v>1265</v>
      </c>
    </row>
    <row r="1299" spans="1:27" x14ac:dyDescent="0.25">
      <c r="A1299" s="251">
        <v>27023</v>
      </c>
      <c r="B1299" s="251" t="s">
        <v>1424</v>
      </c>
      <c r="C1299" s="251" t="s">
        <v>1374</v>
      </c>
      <c r="D1299" s="251">
        <v>-95.561195100000006</v>
      </c>
      <c r="E1299" s="251">
        <v>45.026899999999998</v>
      </c>
      <c r="F1299">
        <v>3.27</v>
      </c>
      <c r="G1299">
        <f t="shared" si="61"/>
        <v>3.27</v>
      </c>
      <c r="H1299">
        <v>14.16</v>
      </c>
      <c r="M1299" s="277">
        <f>(M4379*10000)*TEA!$I$15*10^-6</f>
        <v>32.118273664245002</v>
      </c>
      <c r="N1299" s="277">
        <f>(N4379*10000)*TEA!$J$15*10^-6</f>
        <v>32.118273664245002</v>
      </c>
      <c r="W1299">
        <f t="shared" si="60"/>
        <v>1</v>
      </c>
      <c r="X1299" s="251">
        <v>27023</v>
      </c>
      <c r="Y1299" s="251">
        <v>44186</v>
      </c>
      <c r="Z1299" s="251">
        <f t="shared" si="62"/>
        <v>44186</v>
      </c>
      <c r="AA1299" s="226">
        <v>57455</v>
      </c>
    </row>
    <row r="1300" spans="1:27" x14ac:dyDescent="0.25">
      <c r="A1300" s="251">
        <v>27025</v>
      </c>
      <c r="B1300" s="251" t="s">
        <v>1424</v>
      </c>
      <c r="C1300" s="251" t="s">
        <v>1433</v>
      </c>
      <c r="D1300" s="251">
        <v>-92.918651999999994</v>
      </c>
      <c r="E1300" s="251">
        <v>45.511339999999997</v>
      </c>
      <c r="F1300">
        <v>2.6</v>
      </c>
      <c r="G1300">
        <f t="shared" si="61"/>
        <v>2.6</v>
      </c>
      <c r="H1300">
        <v>11.02</v>
      </c>
      <c r="M1300" s="277">
        <f>(M4380*10000)*TEA!$I$15*10^-6</f>
        <v>29.818619026154998</v>
      </c>
      <c r="N1300" s="277">
        <f>(N4380*10000)*TEA!$J$15*10^-6</f>
        <v>29.818619026154998</v>
      </c>
      <c r="W1300">
        <f t="shared" si="60"/>
        <v>1</v>
      </c>
      <c r="X1300" s="251">
        <v>27025</v>
      </c>
      <c r="Y1300" s="251">
        <v>12694</v>
      </c>
      <c r="Z1300" s="251">
        <f t="shared" si="62"/>
        <v>12694</v>
      </c>
      <c r="AA1300" s="226">
        <v>10461</v>
      </c>
    </row>
    <row r="1301" spans="1:27" x14ac:dyDescent="0.25">
      <c r="A1301" s="251">
        <v>27027</v>
      </c>
      <c r="B1301" s="251" t="s">
        <v>1424</v>
      </c>
      <c r="C1301" s="251" t="s">
        <v>534</v>
      </c>
      <c r="D1301" s="251">
        <v>-96.473547600000003</v>
      </c>
      <c r="E1301" s="251">
        <v>46.893479999999997</v>
      </c>
      <c r="F1301">
        <v>2.5099999999999998</v>
      </c>
      <c r="G1301">
        <f t="shared" si="61"/>
        <v>2.5099999999999998</v>
      </c>
      <c r="H1301">
        <v>11.04</v>
      </c>
      <c r="M1301" s="277">
        <f>(M4381*10000)*TEA!$I$15*10^-6</f>
        <v>30.290312212290001</v>
      </c>
      <c r="N1301" s="277">
        <f>(N4381*10000)*TEA!$J$15*10^-6</f>
        <v>30.290312212290001</v>
      </c>
      <c r="W1301">
        <f t="shared" si="60"/>
        <v>1</v>
      </c>
      <c r="X1301" s="251">
        <v>27027</v>
      </c>
      <c r="Y1301" s="251">
        <v>85172</v>
      </c>
      <c r="Z1301" s="251">
        <f t="shared" si="62"/>
        <v>85172</v>
      </c>
      <c r="AA1301" s="226">
        <v>64396</v>
      </c>
    </row>
    <row r="1302" spans="1:27" x14ac:dyDescent="0.25">
      <c r="A1302" s="251">
        <v>27029</v>
      </c>
      <c r="B1302" s="251" t="s">
        <v>1424</v>
      </c>
      <c r="C1302" s="251" t="s">
        <v>970</v>
      </c>
      <c r="D1302" s="251">
        <v>-95.3690091</v>
      </c>
      <c r="E1302" s="251">
        <v>47.580030000000001</v>
      </c>
      <c r="F1302">
        <v>2.09</v>
      </c>
      <c r="G1302">
        <f t="shared" si="61"/>
        <v>2.09</v>
      </c>
      <c r="H1302">
        <v>10.17</v>
      </c>
      <c r="M1302" s="277">
        <f>(M4382*10000)*TEA!$I$15*10^-6</f>
        <v>28.73246840334</v>
      </c>
      <c r="N1302" s="277">
        <f>(N4382*10000)*TEA!$J$15*10^-6</f>
        <v>28.73246840334</v>
      </c>
      <c r="W1302">
        <f t="shared" si="60"/>
        <v>1</v>
      </c>
      <c r="X1302" s="251">
        <v>27029</v>
      </c>
      <c r="Y1302" s="251">
        <v>6594</v>
      </c>
      <c r="Z1302" s="251">
        <f t="shared" si="62"/>
        <v>6594</v>
      </c>
      <c r="AA1302" s="226">
        <v>1616</v>
      </c>
    </row>
    <row r="1303" spans="1:27" x14ac:dyDescent="0.25">
      <c r="A1303" s="251">
        <v>27031</v>
      </c>
      <c r="B1303" s="251" t="s">
        <v>1424</v>
      </c>
      <c r="C1303" s="251" t="s">
        <v>867</v>
      </c>
      <c r="D1303" s="251">
        <v>-90.5091185</v>
      </c>
      <c r="E1303" s="251">
        <v>47.903860000000002</v>
      </c>
      <c r="F1303">
        <v>0</v>
      </c>
      <c r="G1303">
        <f t="shared" si="61"/>
        <v>0</v>
      </c>
      <c r="H1303">
        <v>0</v>
      </c>
      <c r="M1303" s="277">
        <f>(M4383*10000)*TEA!$I$15*10^-6</f>
        <v>27.556396999199997</v>
      </c>
      <c r="N1303" s="277">
        <f>(N4383*10000)*TEA!$J$15*10^-6</f>
        <v>27.556396999199997</v>
      </c>
      <c r="W1303">
        <f t="shared" si="60"/>
        <v>1</v>
      </c>
      <c r="X1303" s="251">
        <v>27031</v>
      </c>
      <c r="Y1303" s="251">
        <v>0</v>
      </c>
      <c r="Z1303" s="251">
        <f t="shared" si="62"/>
        <v>0</v>
      </c>
      <c r="AA1303" s="226">
        <v>0</v>
      </c>
    </row>
    <row r="1304" spans="1:27" x14ac:dyDescent="0.25">
      <c r="A1304" s="251">
        <v>27033</v>
      </c>
      <c r="B1304" s="251" t="s">
        <v>1424</v>
      </c>
      <c r="C1304" s="251" t="s">
        <v>1434</v>
      </c>
      <c r="D1304" s="251">
        <v>-95.189435000000003</v>
      </c>
      <c r="E1304" s="251">
        <v>44.019779999999997</v>
      </c>
      <c r="F1304">
        <v>3.77</v>
      </c>
      <c r="G1304">
        <f t="shared" si="61"/>
        <v>3.77</v>
      </c>
      <c r="H1304">
        <v>14.23</v>
      </c>
      <c r="M1304" s="277">
        <f>(M4384*10000)*TEA!$I$15*10^-6</f>
        <v>33.607147988249999</v>
      </c>
      <c r="N1304" s="277">
        <f>(N4384*10000)*TEA!$J$15*10^-6</f>
        <v>33.607147988249999</v>
      </c>
      <c r="W1304">
        <f t="shared" si="60"/>
        <v>1</v>
      </c>
      <c r="X1304" s="251">
        <v>27033</v>
      </c>
      <c r="Y1304" s="251">
        <v>61523</v>
      </c>
      <c r="Z1304" s="251">
        <f t="shared" si="62"/>
        <v>61523</v>
      </c>
      <c r="AA1304" s="226">
        <v>68441</v>
      </c>
    </row>
    <row r="1305" spans="1:27" x14ac:dyDescent="0.25">
      <c r="A1305" s="251">
        <v>27035</v>
      </c>
      <c r="B1305" s="251" t="s">
        <v>1424</v>
      </c>
      <c r="C1305" s="251" t="s">
        <v>1435</v>
      </c>
      <c r="D1305" s="251">
        <v>-94.070072499999995</v>
      </c>
      <c r="E1305" s="251">
        <v>46.481319999999997</v>
      </c>
      <c r="F1305">
        <v>3.27</v>
      </c>
      <c r="G1305">
        <f t="shared" si="61"/>
        <v>3.27</v>
      </c>
      <c r="H1305">
        <v>11.4</v>
      </c>
      <c r="M1305" s="277">
        <f>(M4385*10000)*TEA!$I$15*10^-6</f>
        <v>28.707164955</v>
      </c>
      <c r="N1305" s="277">
        <f>(N4385*10000)*TEA!$J$15*10^-6</f>
        <v>28.707164955</v>
      </c>
      <c r="W1305">
        <f t="shared" si="60"/>
        <v>1</v>
      </c>
      <c r="X1305" s="251">
        <v>27035</v>
      </c>
      <c r="Y1305" s="251">
        <v>1965</v>
      </c>
      <c r="Z1305" s="251">
        <f t="shared" si="62"/>
        <v>1965</v>
      </c>
      <c r="AA1305" s="226">
        <v>2659</v>
      </c>
    </row>
    <row r="1306" spans="1:27" x14ac:dyDescent="0.25">
      <c r="A1306" s="251">
        <v>27037</v>
      </c>
      <c r="B1306" s="251" t="s">
        <v>1424</v>
      </c>
      <c r="C1306" s="251" t="s">
        <v>1436</v>
      </c>
      <c r="D1306" s="251">
        <v>-93.068927900000006</v>
      </c>
      <c r="E1306" s="251">
        <v>44.683909999999997</v>
      </c>
      <c r="F1306">
        <v>3.46</v>
      </c>
      <c r="G1306">
        <f t="shared" si="61"/>
        <v>3.46</v>
      </c>
      <c r="H1306">
        <v>13.96</v>
      </c>
      <c r="M1306" s="277">
        <f>(M4386*10000)*TEA!$I$15*10^-6</f>
        <v>32.118823202039998</v>
      </c>
      <c r="N1306" s="277">
        <f>(N4386*10000)*TEA!$J$15*10^-6</f>
        <v>32.118823202039998</v>
      </c>
      <c r="W1306">
        <f t="shared" ref="W1306:W1369" si="63">IF(X1306=A1306,1,0)</f>
        <v>1</v>
      </c>
      <c r="X1306" s="251">
        <v>27037</v>
      </c>
      <c r="Y1306" s="251">
        <v>26503</v>
      </c>
      <c r="Z1306" s="251">
        <f t="shared" si="62"/>
        <v>26503</v>
      </c>
      <c r="AA1306" s="226">
        <v>41850</v>
      </c>
    </row>
    <row r="1307" spans="1:27" x14ac:dyDescent="0.25">
      <c r="A1307" s="251">
        <v>27039</v>
      </c>
      <c r="B1307" s="251" t="s">
        <v>1424</v>
      </c>
      <c r="C1307" s="251" t="s">
        <v>873</v>
      </c>
      <c r="D1307" s="251">
        <v>-92.862674499999997</v>
      </c>
      <c r="E1307" s="251">
        <v>44.030439999999999</v>
      </c>
      <c r="F1307">
        <v>3.65</v>
      </c>
      <c r="G1307">
        <f t="shared" si="61"/>
        <v>3.65</v>
      </c>
      <c r="H1307">
        <v>14.88</v>
      </c>
      <c r="M1307" s="277">
        <f>(M4387*10000)*TEA!$I$15*10^-6</f>
        <v>32.544128863754999</v>
      </c>
      <c r="N1307" s="277">
        <f>(N4387*10000)*TEA!$J$15*10^-6</f>
        <v>32.544128863754999</v>
      </c>
      <c r="W1307">
        <f t="shared" si="63"/>
        <v>1</v>
      </c>
      <c r="X1307" s="251">
        <v>27039</v>
      </c>
      <c r="Y1307" s="251">
        <v>37538</v>
      </c>
      <c r="Z1307" s="251">
        <f t="shared" si="62"/>
        <v>37538</v>
      </c>
      <c r="AA1307" s="226">
        <v>50004</v>
      </c>
    </row>
    <row r="1308" spans="1:27" x14ac:dyDescent="0.25">
      <c r="A1308" s="251">
        <v>27041</v>
      </c>
      <c r="B1308" s="251" t="s">
        <v>1424</v>
      </c>
      <c r="C1308" s="251" t="s">
        <v>738</v>
      </c>
      <c r="D1308" s="251">
        <v>-95.452628000000004</v>
      </c>
      <c r="E1308" s="251">
        <v>45.93967</v>
      </c>
      <c r="F1308">
        <v>2.87</v>
      </c>
      <c r="G1308">
        <f t="shared" si="61"/>
        <v>2.87</v>
      </c>
      <c r="H1308">
        <v>11.89</v>
      </c>
      <c r="M1308" s="277">
        <f>(M4388*10000)*TEA!$I$15*10^-6</f>
        <v>30.672173029589999</v>
      </c>
      <c r="N1308" s="277">
        <f>(N4388*10000)*TEA!$J$15*10^-6</f>
        <v>30.672173029589999</v>
      </c>
      <c r="W1308">
        <f t="shared" si="63"/>
        <v>1</v>
      </c>
      <c r="X1308" s="251">
        <v>27041</v>
      </c>
      <c r="Y1308" s="251">
        <v>33317</v>
      </c>
      <c r="Z1308" s="251">
        <f t="shared" si="62"/>
        <v>33317</v>
      </c>
      <c r="AA1308" s="226">
        <v>25763</v>
      </c>
    </row>
    <row r="1309" spans="1:27" x14ac:dyDescent="0.25">
      <c r="A1309" s="251">
        <v>27043</v>
      </c>
      <c r="B1309" s="251" t="s">
        <v>1424</v>
      </c>
      <c r="C1309" s="251" t="s">
        <v>1437</v>
      </c>
      <c r="D1309" s="251">
        <v>-93.9558581</v>
      </c>
      <c r="E1309" s="251">
        <v>43.684229999999999</v>
      </c>
      <c r="F1309">
        <v>3.86</v>
      </c>
      <c r="G1309">
        <f t="shared" si="61"/>
        <v>3.86</v>
      </c>
      <c r="H1309">
        <v>14.59</v>
      </c>
      <c r="M1309" s="277">
        <f>(M4389*10000)*TEA!$I$15*10^-6</f>
        <v>33.739887874050005</v>
      </c>
      <c r="N1309" s="277">
        <f>(N4389*10000)*TEA!$J$15*10^-6</f>
        <v>33.739887874050005</v>
      </c>
      <c r="W1309">
        <f t="shared" si="63"/>
        <v>1</v>
      </c>
      <c r="X1309" s="251">
        <v>27043</v>
      </c>
      <c r="Y1309" s="251">
        <v>69381</v>
      </c>
      <c r="Z1309" s="251">
        <f t="shared" si="62"/>
        <v>69381</v>
      </c>
      <c r="AA1309" s="226">
        <v>80062</v>
      </c>
    </row>
    <row r="1310" spans="1:27" x14ac:dyDescent="0.25">
      <c r="A1310" s="251">
        <v>27045</v>
      </c>
      <c r="B1310" s="251" t="s">
        <v>1424</v>
      </c>
      <c r="C1310" s="251" t="s">
        <v>1438</v>
      </c>
      <c r="D1310" s="251">
        <v>-92.090991099999997</v>
      </c>
      <c r="E1310" s="251">
        <v>43.683190000000003</v>
      </c>
      <c r="F1310">
        <v>3.54</v>
      </c>
      <c r="G1310">
        <f t="shared" si="61"/>
        <v>3.54</v>
      </c>
      <c r="H1310">
        <v>14.3</v>
      </c>
      <c r="M1310" s="277">
        <f>(M4390*10000)*TEA!$I$15*10^-6</f>
        <v>32.616120410730005</v>
      </c>
      <c r="N1310" s="277">
        <f>(N4390*10000)*TEA!$J$15*10^-6</f>
        <v>32.616120410730005</v>
      </c>
      <c r="W1310">
        <f t="shared" si="63"/>
        <v>1</v>
      </c>
      <c r="X1310" s="251">
        <v>27045</v>
      </c>
      <c r="Y1310" s="251">
        <v>33430</v>
      </c>
      <c r="Z1310" s="251">
        <f t="shared" si="62"/>
        <v>33430</v>
      </c>
      <c r="AA1310" s="226">
        <v>55397</v>
      </c>
    </row>
    <row r="1311" spans="1:27" x14ac:dyDescent="0.25">
      <c r="A1311" s="251">
        <v>27047</v>
      </c>
      <c r="B1311" s="251" t="s">
        <v>1424</v>
      </c>
      <c r="C1311" s="251" t="s">
        <v>1439</v>
      </c>
      <c r="D1311" s="251">
        <v>-93.352887699999997</v>
      </c>
      <c r="E1311" s="251">
        <v>43.684869999999997</v>
      </c>
      <c r="F1311">
        <v>3.66</v>
      </c>
      <c r="G1311">
        <f t="shared" si="61"/>
        <v>3.66</v>
      </c>
      <c r="H1311">
        <v>14.45</v>
      </c>
      <c r="M1311" s="277">
        <f>(M4391*10000)*TEA!$I$15*10^-6</f>
        <v>33.310428457950003</v>
      </c>
      <c r="N1311" s="277">
        <f>(N4391*10000)*TEA!$J$15*10^-6</f>
        <v>33.310428457950003</v>
      </c>
      <c r="W1311">
        <f t="shared" si="63"/>
        <v>1</v>
      </c>
      <c r="X1311" s="251">
        <v>27047</v>
      </c>
      <c r="Y1311" s="251">
        <v>63672</v>
      </c>
      <c r="Z1311" s="251">
        <f t="shared" si="62"/>
        <v>63672</v>
      </c>
      <c r="AA1311" s="226">
        <v>76728</v>
      </c>
    </row>
    <row r="1312" spans="1:27" x14ac:dyDescent="0.25">
      <c r="A1312" s="251">
        <v>27049</v>
      </c>
      <c r="B1312" s="251" t="s">
        <v>1424</v>
      </c>
      <c r="C1312" s="251" t="s">
        <v>1440</v>
      </c>
      <c r="D1312" s="251">
        <v>-92.727177100000006</v>
      </c>
      <c r="E1312" s="251">
        <v>44.417949999999998</v>
      </c>
      <c r="F1312">
        <v>3.63</v>
      </c>
      <c r="G1312">
        <f t="shared" si="61"/>
        <v>3.63</v>
      </c>
      <c r="H1312">
        <v>14.52</v>
      </c>
      <c r="M1312" s="277">
        <f>(M4392*10000)*TEA!$I$15*10^-6</f>
        <v>32.091573039704997</v>
      </c>
      <c r="N1312" s="277">
        <f>(N4392*10000)*TEA!$J$15*10^-6</f>
        <v>32.091573039704997</v>
      </c>
      <c r="W1312">
        <f t="shared" si="63"/>
        <v>1</v>
      </c>
      <c r="X1312" s="251">
        <v>27049</v>
      </c>
      <c r="Y1312" s="251">
        <v>45942</v>
      </c>
      <c r="Z1312" s="251">
        <f t="shared" si="62"/>
        <v>45942</v>
      </c>
      <c r="AA1312" s="226">
        <v>62166</v>
      </c>
    </row>
    <row r="1313" spans="1:27" x14ac:dyDescent="0.25">
      <c r="A1313" s="251">
        <v>27051</v>
      </c>
      <c r="B1313" s="251" t="s">
        <v>1424</v>
      </c>
      <c r="C1313" s="251" t="s">
        <v>626</v>
      </c>
      <c r="D1313" s="251">
        <v>-96.004986799999998</v>
      </c>
      <c r="E1313" s="251">
        <v>45.939810000000001</v>
      </c>
      <c r="F1313">
        <v>3.08</v>
      </c>
      <c r="G1313">
        <f t="shared" si="61"/>
        <v>3.08</v>
      </c>
      <c r="H1313">
        <v>13.14</v>
      </c>
      <c r="M1313" s="277">
        <f>(M4393*10000)*TEA!$I$15*10^-6</f>
        <v>31.119359281334994</v>
      </c>
      <c r="N1313" s="277">
        <f>(N4393*10000)*TEA!$J$15*10^-6</f>
        <v>31.119359281334994</v>
      </c>
      <c r="W1313">
        <f t="shared" si="63"/>
        <v>1</v>
      </c>
      <c r="X1313" s="251">
        <v>27051</v>
      </c>
      <c r="Y1313" s="251">
        <v>51023</v>
      </c>
      <c r="Z1313" s="251">
        <f t="shared" si="62"/>
        <v>51023</v>
      </c>
      <c r="AA1313" s="226">
        <v>49622</v>
      </c>
    </row>
    <row r="1314" spans="1:27" x14ac:dyDescent="0.25">
      <c r="A1314" s="251">
        <v>27053</v>
      </c>
      <c r="B1314" s="251" t="s">
        <v>1424</v>
      </c>
      <c r="C1314" s="251" t="s">
        <v>1441</v>
      </c>
      <c r="D1314" s="251">
        <v>-93.478741200000002</v>
      </c>
      <c r="E1314" s="251">
        <v>45.016010000000001</v>
      </c>
      <c r="F1314">
        <v>3.25</v>
      </c>
      <c r="G1314">
        <f t="shared" si="61"/>
        <v>3.25</v>
      </c>
      <c r="H1314">
        <v>12.5</v>
      </c>
      <c r="M1314" s="277">
        <f>(M4394*10000)*TEA!$I$15*10^-6</f>
        <v>31.406179927320004</v>
      </c>
      <c r="N1314" s="277">
        <f>(N4394*10000)*TEA!$J$15*10^-6</f>
        <v>31.406179927320004</v>
      </c>
      <c r="W1314">
        <f t="shared" si="63"/>
        <v>1</v>
      </c>
      <c r="X1314" s="251">
        <v>27053</v>
      </c>
      <c r="Y1314" s="251">
        <v>5975</v>
      </c>
      <c r="Z1314" s="251">
        <f t="shared" si="62"/>
        <v>5975</v>
      </c>
      <c r="AA1314" s="226">
        <v>4590</v>
      </c>
    </row>
    <row r="1315" spans="1:27" x14ac:dyDescent="0.25">
      <c r="A1315" s="251">
        <v>27055</v>
      </c>
      <c r="B1315" s="251" t="s">
        <v>1424</v>
      </c>
      <c r="C1315" s="251" t="s">
        <v>555</v>
      </c>
      <c r="D1315" s="251">
        <v>-91.485801899999998</v>
      </c>
      <c r="E1315" s="251">
        <v>43.680320000000002</v>
      </c>
      <c r="F1315">
        <v>3.34</v>
      </c>
      <c r="G1315">
        <f t="shared" si="61"/>
        <v>3.34</v>
      </c>
      <c r="H1315">
        <v>13.22</v>
      </c>
      <c r="M1315" s="277">
        <f>(M4395*10000)*TEA!$I$15*10^-6</f>
        <v>33.106010430600001</v>
      </c>
      <c r="N1315" s="277">
        <f>(N4395*10000)*TEA!$J$15*10^-6</f>
        <v>33.106010430600001</v>
      </c>
      <c r="W1315">
        <f t="shared" si="63"/>
        <v>1</v>
      </c>
      <c r="X1315" s="251">
        <v>27055</v>
      </c>
      <c r="Y1315" s="251">
        <v>10045</v>
      </c>
      <c r="Z1315" s="251">
        <f t="shared" si="62"/>
        <v>10045</v>
      </c>
      <c r="AA1315" s="226">
        <v>17506</v>
      </c>
    </row>
    <row r="1316" spans="1:27" x14ac:dyDescent="0.25">
      <c r="A1316" s="251">
        <v>27057</v>
      </c>
      <c r="B1316" s="251" t="s">
        <v>1424</v>
      </c>
      <c r="C1316" s="251" t="s">
        <v>1442</v>
      </c>
      <c r="D1316" s="251">
        <v>-94.907452899999996</v>
      </c>
      <c r="E1316" s="251">
        <v>47.105510000000002</v>
      </c>
      <c r="F1316">
        <v>2.5099999999999998</v>
      </c>
      <c r="G1316">
        <f t="shared" si="61"/>
        <v>2.5099999999999998</v>
      </c>
      <c r="H1316">
        <v>13.37</v>
      </c>
      <c r="M1316" s="277">
        <f>(M4396*10000)*TEA!$I$15*10^-6</f>
        <v>28.698959064420002</v>
      </c>
      <c r="N1316" s="277">
        <f>(N4396*10000)*TEA!$J$15*10^-6</f>
        <v>28.698959064420002</v>
      </c>
      <c r="W1316">
        <f t="shared" si="63"/>
        <v>1</v>
      </c>
      <c r="X1316" s="251">
        <v>27057</v>
      </c>
      <c r="Y1316" s="251">
        <v>623</v>
      </c>
      <c r="Z1316" s="251">
        <f t="shared" si="62"/>
        <v>623</v>
      </c>
      <c r="AA1316" s="226">
        <v>4538</v>
      </c>
    </row>
    <row r="1317" spans="1:27" x14ac:dyDescent="0.25">
      <c r="A1317" s="251">
        <v>27059</v>
      </c>
      <c r="B1317" s="251" t="s">
        <v>1424</v>
      </c>
      <c r="C1317" s="251" t="s">
        <v>1443</v>
      </c>
      <c r="D1317" s="251">
        <v>-93.294431399999993</v>
      </c>
      <c r="E1317" s="251">
        <v>45.573279999999997</v>
      </c>
      <c r="F1317">
        <v>2.34</v>
      </c>
      <c r="G1317">
        <f t="shared" si="61"/>
        <v>2.34</v>
      </c>
      <c r="H1317">
        <v>10.49</v>
      </c>
      <c r="M1317" s="277">
        <f>(M4397*10000)*TEA!$I$15*10^-6</f>
        <v>29.91701069901</v>
      </c>
      <c r="N1317" s="277">
        <f>(N4397*10000)*TEA!$J$15*10^-6</f>
        <v>29.91701069901</v>
      </c>
      <c r="W1317">
        <f t="shared" si="63"/>
        <v>1</v>
      </c>
      <c r="X1317" s="251">
        <v>27059</v>
      </c>
      <c r="Y1317" s="251">
        <v>14313</v>
      </c>
      <c r="Z1317" s="251">
        <f t="shared" si="62"/>
        <v>14313</v>
      </c>
      <c r="AA1317" s="226">
        <v>14555</v>
      </c>
    </row>
    <row r="1318" spans="1:27" x14ac:dyDescent="0.25">
      <c r="A1318" s="251">
        <v>27061</v>
      </c>
      <c r="B1318" s="251" t="s">
        <v>1424</v>
      </c>
      <c r="C1318" s="251" t="s">
        <v>1444</v>
      </c>
      <c r="D1318" s="251">
        <v>-93.610415700000004</v>
      </c>
      <c r="E1318" s="251">
        <v>47.50273</v>
      </c>
      <c r="F1318">
        <v>1.7</v>
      </c>
      <c r="G1318">
        <f t="shared" si="61"/>
        <v>1.7</v>
      </c>
      <c r="H1318">
        <v>8.24</v>
      </c>
      <c r="M1318" s="277">
        <f>(M4398*10000)*TEA!$I$15*10^-6</f>
        <v>26.946522364185</v>
      </c>
      <c r="N1318" s="277">
        <f>(N4398*10000)*TEA!$J$15*10^-6</f>
        <v>26.946522364185</v>
      </c>
      <c r="W1318">
        <f t="shared" si="63"/>
        <v>1</v>
      </c>
      <c r="X1318" s="251">
        <v>27061</v>
      </c>
      <c r="Y1318" s="251">
        <v>1140</v>
      </c>
      <c r="Z1318" s="251">
        <f t="shared" si="62"/>
        <v>1140</v>
      </c>
      <c r="AA1318" s="226">
        <v>325</v>
      </c>
    </row>
    <row r="1319" spans="1:27" x14ac:dyDescent="0.25">
      <c r="A1319" s="251">
        <v>27063</v>
      </c>
      <c r="B1319" s="251" t="s">
        <v>1424</v>
      </c>
      <c r="C1319" s="251" t="s">
        <v>556</v>
      </c>
      <c r="D1319" s="251">
        <v>-95.168300099999996</v>
      </c>
      <c r="E1319" s="251">
        <v>43.682859999999998</v>
      </c>
      <c r="F1319">
        <v>3.7</v>
      </c>
      <c r="G1319">
        <f t="shared" si="61"/>
        <v>3.7</v>
      </c>
      <c r="H1319">
        <v>13.89</v>
      </c>
      <c r="M1319" s="277">
        <f>(M4399*10000)*TEA!$I$15*10^-6</f>
        <v>34.217291339549995</v>
      </c>
      <c r="N1319" s="277">
        <f>(N4399*10000)*TEA!$J$15*10^-6</f>
        <v>34.217291339549995</v>
      </c>
      <c r="W1319">
        <f t="shared" si="63"/>
        <v>1</v>
      </c>
      <c r="X1319" s="251">
        <v>27063</v>
      </c>
      <c r="Y1319" s="251">
        <v>64310</v>
      </c>
      <c r="Z1319" s="251">
        <f t="shared" si="62"/>
        <v>64310</v>
      </c>
      <c r="AA1319" s="226">
        <v>64402</v>
      </c>
    </row>
    <row r="1320" spans="1:27" x14ac:dyDescent="0.25">
      <c r="A1320" s="251">
        <v>27065</v>
      </c>
      <c r="B1320" s="251" t="s">
        <v>1424</v>
      </c>
      <c r="C1320" s="251" t="s">
        <v>1445</v>
      </c>
      <c r="D1320" s="251">
        <v>-93.291197199999999</v>
      </c>
      <c r="E1320" s="251">
        <v>45.957180000000001</v>
      </c>
      <c r="F1320">
        <v>2.72</v>
      </c>
      <c r="G1320">
        <f t="shared" si="61"/>
        <v>2.72</v>
      </c>
      <c r="H1320">
        <v>11.15</v>
      </c>
      <c r="M1320" s="277">
        <f>(M4400*10000)*TEA!$I$15*10^-6</f>
        <v>29.073224827035002</v>
      </c>
      <c r="N1320" s="277">
        <f>(N4400*10000)*TEA!$J$15*10^-6</f>
        <v>29.073224827035002</v>
      </c>
      <c r="W1320">
        <f t="shared" si="63"/>
        <v>1</v>
      </c>
      <c r="X1320" s="251">
        <v>27065</v>
      </c>
      <c r="Y1320" s="251">
        <v>6804</v>
      </c>
      <c r="Z1320" s="251">
        <f t="shared" si="62"/>
        <v>6804</v>
      </c>
      <c r="AA1320" s="226">
        <v>7411</v>
      </c>
    </row>
    <row r="1321" spans="1:27" x14ac:dyDescent="0.25">
      <c r="A1321" s="251">
        <v>27067</v>
      </c>
      <c r="B1321" s="251" t="s">
        <v>1424</v>
      </c>
      <c r="C1321" s="251" t="s">
        <v>1446</v>
      </c>
      <c r="D1321" s="251">
        <v>-95.000502699999998</v>
      </c>
      <c r="E1321" s="251">
        <v>45.158149999999999</v>
      </c>
      <c r="F1321">
        <v>3.08</v>
      </c>
      <c r="G1321">
        <f t="shared" si="61"/>
        <v>3.08</v>
      </c>
      <c r="H1321">
        <v>13.53</v>
      </c>
      <c r="M1321" s="277">
        <f>(M4401*10000)*TEA!$I$15*10^-6</f>
        <v>31.549338581535</v>
      </c>
      <c r="N1321" s="277">
        <f>(N4401*10000)*TEA!$J$15*10^-6</f>
        <v>31.549338581535</v>
      </c>
      <c r="W1321">
        <f t="shared" si="63"/>
        <v>1</v>
      </c>
      <c r="X1321" s="251">
        <v>27067</v>
      </c>
      <c r="Y1321" s="251">
        <v>52054</v>
      </c>
      <c r="Z1321" s="251">
        <f t="shared" si="62"/>
        <v>52054</v>
      </c>
      <c r="AA1321" s="226">
        <v>68639</v>
      </c>
    </row>
    <row r="1322" spans="1:27" x14ac:dyDescent="0.25">
      <c r="A1322" s="251">
        <v>27069</v>
      </c>
      <c r="B1322" s="251" t="s">
        <v>1424</v>
      </c>
      <c r="C1322" s="251" t="s">
        <v>1447</v>
      </c>
      <c r="D1322" s="251">
        <v>-96.764908000000005</v>
      </c>
      <c r="E1322" s="251">
        <v>48.77581</v>
      </c>
      <c r="F1322">
        <v>2.04</v>
      </c>
      <c r="G1322">
        <f t="shared" si="61"/>
        <v>2.04</v>
      </c>
      <c r="H1322">
        <v>9.2899999999999991</v>
      </c>
      <c r="M1322" s="277">
        <f>(M4402*10000)*TEA!$I$15*10^-6</f>
        <v>29.273852000519998</v>
      </c>
      <c r="N1322" s="277">
        <f>(N4402*10000)*TEA!$J$15*10^-6</f>
        <v>29.273852000519998</v>
      </c>
      <c r="W1322">
        <f t="shared" si="63"/>
        <v>1</v>
      </c>
      <c r="X1322" s="251">
        <v>27069</v>
      </c>
      <c r="Y1322" s="251">
        <v>60967</v>
      </c>
      <c r="Z1322" s="251">
        <f t="shared" si="62"/>
        <v>60967</v>
      </c>
      <c r="AA1322" s="226">
        <v>7466</v>
      </c>
    </row>
    <row r="1323" spans="1:27" x14ac:dyDescent="0.25">
      <c r="A1323" s="251">
        <v>27071</v>
      </c>
      <c r="B1323" s="251" t="s">
        <v>1424</v>
      </c>
      <c r="C1323" s="251" t="s">
        <v>1448</v>
      </c>
      <c r="D1323" s="251">
        <v>-93.758741499999999</v>
      </c>
      <c r="E1323" s="251">
        <v>48.244230000000002</v>
      </c>
      <c r="F1323">
        <v>2.04</v>
      </c>
      <c r="G1323">
        <f t="shared" si="61"/>
        <v>2.04</v>
      </c>
      <c r="H1323">
        <v>0</v>
      </c>
      <c r="M1323" s="277">
        <f>(M4403*10000)*TEA!$I$15*10^-6</f>
        <v>26.571515226344999</v>
      </c>
      <c r="N1323" s="277">
        <f>(N4403*10000)*TEA!$J$15*10^-6</f>
        <v>26.571515226344999</v>
      </c>
      <c r="W1323">
        <f t="shared" si="63"/>
        <v>1</v>
      </c>
      <c r="X1323" s="251">
        <v>27071</v>
      </c>
      <c r="Y1323" s="251">
        <v>1550</v>
      </c>
      <c r="Z1323" s="251">
        <f t="shared" si="62"/>
        <v>1550</v>
      </c>
      <c r="AA1323" s="226">
        <v>912</v>
      </c>
    </row>
    <row r="1324" spans="1:27" x14ac:dyDescent="0.25">
      <c r="A1324" s="251">
        <v>27073</v>
      </c>
      <c r="B1324" s="251" t="s">
        <v>1424</v>
      </c>
      <c r="C1324" s="251" t="s">
        <v>1449</v>
      </c>
      <c r="D1324" s="251">
        <v>-96.163866499999997</v>
      </c>
      <c r="E1324" s="251">
        <v>45.002119999999998</v>
      </c>
      <c r="F1324">
        <v>3.24</v>
      </c>
      <c r="G1324">
        <f t="shared" si="61"/>
        <v>3.24</v>
      </c>
      <c r="H1324">
        <v>13.04</v>
      </c>
      <c r="M1324" s="277">
        <f>(M4404*10000)*TEA!$I$15*10^-6</f>
        <v>32.591600517014996</v>
      </c>
      <c r="N1324" s="277">
        <f>(N4404*10000)*TEA!$J$15*10^-6</f>
        <v>32.591600517014996</v>
      </c>
      <c r="W1324">
        <f t="shared" si="63"/>
        <v>1</v>
      </c>
      <c r="X1324" s="251">
        <v>27073</v>
      </c>
      <c r="Y1324" s="251">
        <v>67132</v>
      </c>
      <c r="Z1324" s="251">
        <f t="shared" si="62"/>
        <v>67132</v>
      </c>
      <c r="AA1324" s="226">
        <v>66011</v>
      </c>
    </row>
    <row r="1325" spans="1:27" x14ac:dyDescent="0.25">
      <c r="A1325" s="251">
        <v>27075</v>
      </c>
      <c r="B1325" s="251" t="s">
        <v>1424</v>
      </c>
      <c r="C1325" s="251" t="s">
        <v>679</v>
      </c>
      <c r="D1325" s="251">
        <v>-91.428511900000004</v>
      </c>
      <c r="E1325" s="251">
        <v>47.635739999999998</v>
      </c>
      <c r="F1325">
        <v>0</v>
      </c>
      <c r="G1325">
        <f t="shared" si="61"/>
        <v>0</v>
      </c>
      <c r="H1325">
        <v>0</v>
      </c>
      <c r="M1325" s="277">
        <f>(M4405*10000)*TEA!$I$15*10^-6</f>
        <v>26.887434389189995</v>
      </c>
      <c r="N1325" s="277">
        <f>(N4405*10000)*TEA!$J$15*10^-6</f>
        <v>26.887434389189995</v>
      </c>
      <c r="W1325">
        <f t="shared" si="63"/>
        <v>1</v>
      </c>
      <c r="X1325" s="251">
        <v>27075</v>
      </c>
      <c r="Y1325" s="251">
        <v>0</v>
      </c>
      <c r="Z1325" s="251">
        <f t="shared" si="62"/>
        <v>0</v>
      </c>
      <c r="AA1325" s="226">
        <v>0</v>
      </c>
    </row>
    <row r="1326" spans="1:27" x14ac:dyDescent="0.25">
      <c r="A1326" s="251">
        <v>27077</v>
      </c>
      <c r="B1326" s="251" t="s">
        <v>1424</v>
      </c>
      <c r="C1326" s="251" t="s">
        <v>1450</v>
      </c>
      <c r="D1326" s="251">
        <v>-94.885263600000002</v>
      </c>
      <c r="E1326" s="251">
        <v>48.775770000000001</v>
      </c>
      <c r="F1326">
        <v>1.96</v>
      </c>
      <c r="G1326">
        <f t="shared" si="61"/>
        <v>1.96</v>
      </c>
      <c r="H1326">
        <v>0</v>
      </c>
      <c r="M1326" s="277">
        <f>(M4406*10000)*TEA!$I$15*10^-6</f>
        <v>27.81593661042</v>
      </c>
      <c r="N1326" s="277">
        <f>(N4406*10000)*TEA!$J$15*10^-6</f>
        <v>27.81593661042</v>
      </c>
      <c r="W1326">
        <f t="shared" si="63"/>
        <v>1</v>
      </c>
      <c r="X1326" s="251">
        <v>27077</v>
      </c>
      <c r="Y1326" s="251">
        <v>13298</v>
      </c>
      <c r="Z1326" s="251">
        <f t="shared" si="62"/>
        <v>13298</v>
      </c>
      <c r="AA1326" s="226">
        <v>0</v>
      </c>
    </row>
    <row r="1327" spans="1:27" x14ac:dyDescent="0.25">
      <c r="A1327" s="251">
        <v>27079</v>
      </c>
      <c r="B1327" s="251" t="s">
        <v>1424</v>
      </c>
      <c r="C1327" s="251" t="s">
        <v>1451</v>
      </c>
      <c r="D1327" s="251">
        <v>-93.726484999999997</v>
      </c>
      <c r="E1327" s="251">
        <v>44.382759999999998</v>
      </c>
      <c r="F1327">
        <v>3.65</v>
      </c>
      <c r="G1327">
        <f t="shared" si="61"/>
        <v>3.65</v>
      </c>
      <c r="H1327">
        <v>14.14</v>
      </c>
      <c r="M1327" s="277">
        <f>(M4407*10000)*TEA!$I$15*10^-6</f>
        <v>32.627042960175004</v>
      </c>
      <c r="N1327" s="277">
        <f>(N4407*10000)*TEA!$J$15*10^-6</f>
        <v>32.627042960175004</v>
      </c>
      <c r="W1327">
        <f t="shared" si="63"/>
        <v>1</v>
      </c>
      <c r="X1327" s="251">
        <v>27079</v>
      </c>
      <c r="Y1327" s="251">
        <v>40380</v>
      </c>
      <c r="Z1327" s="251">
        <f t="shared" si="62"/>
        <v>40380</v>
      </c>
      <c r="AA1327" s="226">
        <v>38610</v>
      </c>
    </row>
    <row r="1328" spans="1:27" x14ac:dyDescent="0.25">
      <c r="A1328" s="251">
        <v>27081</v>
      </c>
      <c r="B1328" s="251" t="s">
        <v>1424</v>
      </c>
      <c r="C1328" s="251" t="s">
        <v>634</v>
      </c>
      <c r="D1328" s="251">
        <v>-96.246538700000002</v>
      </c>
      <c r="E1328" s="251">
        <v>44.423200000000001</v>
      </c>
      <c r="F1328">
        <v>3.18</v>
      </c>
      <c r="G1328">
        <f t="shared" si="61"/>
        <v>3.18</v>
      </c>
      <c r="H1328">
        <v>12.42</v>
      </c>
      <c r="M1328" s="277">
        <f>(M4408*10000)*TEA!$I$15*10^-6</f>
        <v>33.478724888100004</v>
      </c>
      <c r="N1328" s="277">
        <f>(N4408*10000)*TEA!$J$15*10^-6</f>
        <v>33.478724888100004</v>
      </c>
      <c r="W1328">
        <f t="shared" si="63"/>
        <v>1</v>
      </c>
      <c r="X1328" s="251">
        <v>27081</v>
      </c>
      <c r="Y1328" s="251">
        <v>42579</v>
      </c>
      <c r="Z1328" s="251">
        <f t="shared" si="62"/>
        <v>42579</v>
      </c>
      <c r="AA1328" s="226">
        <v>46553</v>
      </c>
    </row>
    <row r="1329" spans="1:27" x14ac:dyDescent="0.25">
      <c r="A1329" s="251">
        <v>27083</v>
      </c>
      <c r="B1329" s="251" t="s">
        <v>1424</v>
      </c>
      <c r="C1329" s="251" t="s">
        <v>1111</v>
      </c>
      <c r="D1329" s="251">
        <v>-95.828189300000005</v>
      </c>
      <c r="E1329" s="251">
        <v>44.428550000000001</v>
      </c>
      <c r="F1329">
        <v>3.41</v>
      </c>
      <c r="G1329">
        <f t="shared" si="61"/>
        <v>3.41</v>
      </c>
      <c r="H1329">
        <v>12.91</v>
      </c>
      <c r="M1329" s="277">
        <f>(M4409*10000)*TEA!$I$15*10^-6</f>
        <v>33.221326643549993</v>
      </c>
      <c r="N1329" s="277">
        <f>(N4409*10000)*TEA!$J$15*10^-6</f>
        <v>33.221326643549993</v>
      </c>
      <c r="W1329">
        <f t="shared" si="63"/>
        <v>1</v>
      </c>
      <c r="X1329" s="251">
        <v>27083</v>
      </c>
      <c r="Y1329" s="251">
        <v>62553</v>
      </c>
      <c r="Z1329" s="251">
        <f t="shared" si="62"/>
        <v>62553</v>
      </c>
      <c r="AA1329" s="226">
        <v>71754</v>
      </c>
    </row>
    <row r="1330" spans="1:27" x14ac:dyDescent="0.25">
      <c r="A1330" s="251">
        <v>27085</v>
      </c>
      <c r="B1330" s="251" t="s">
        <v>1424</v>
      </c>
      <c r="C1330" s="251" t="s">
        <v>1452</v>
      </c>
      <c r="D1330" s="251">
        <v>-94.273100200000002</v>
      </c>
      <c r="E1330" s="251">
        <v>44.829340000000002</v>
      </c>
      <c r="F1330">
        <v>3.16</v>
      </c>
      <c r="G1330">
        <f t="shared" si="61"/>
        <v>3.16</v>
      </c>
      <c r="H1330">
        <v>13.8</v>
      </c>
      <c r="M1330" s="277">
        <f>(M4410*10000)*TEA!$I$15*10^-6</f>
        <v>31.802454969840003</v>
      </c>
      <c r="N1330" s="277">
        <f>(N4410*10000)*TEA!$J$15*10^-6</f>
        <v>31.802454969840003</v>
      </c>
      <c r="W1330">
        <f t="shared" si="63"/>
        <v>1</v>
      </c>
      <c r="X1330" s="251">
        <v>27085</v>
      </c>
      <c r="Y1330" s="251">
        <v>39623</v>
      </c>
      <c r="Z1330" s="251">
        <f t="shared" si="62"/>
        <v>39623</v>
      </c>
      <c r="AA1330" s="226">
        <v>46869</v>
      </c>
    </row>
    <row r="1331" spans="1:27" x14ac:dyDescent="0.25">
      <c r="A1331" s="251">
        <v>27087</v>
      </c>
      <c r="B1331" s="251" t="s">
        <v>1424</v>
      </c>
      <c r="C1331" s="251" t="s">
        <v>1453</v>
      </c>
      <c r="D1331" s="251">
        <v>-95.799946899999995</v>
      </c>
      <c r="E1331" s="251">
        <v>47.326329999999999</v>
      </c>
      <c r="F1331">
        <v>2.2599999999999998</v>
      </c>
      <c r="G1331">
        <f t="shared" si="61"/>
        <v>2.2599999999999998</v>
      </c>
      <c r="H1331">
        <v>10.61</v>
      </c>
      <c r="M1331" s="277">
        <f>(M4411*10000)*TEA!$I$15*10^-6</f>
        <v>29.343678213465001</v>
      </c>
      <c r="N1331" s="277">
        <f>(N4411*10000)*TEA!$J$15*10^-6</f>
        <v>29.343678213465001</v>
      </c>
      <c r="W1331">
        <f t="shared" si="63"/>
        <v>1</v>
      </c>
      <c r="X1331" s="251">
        <v>27087</v>
      </c>
      <c r="Y1331" s="251">
        <v>33760</v>
      </c>
      <c r="Z1331" s="251">
        <f t="shared" si="62"/>
        <v>33760</v>
      </c>
      <c r="AA1331" s="226">
        <v>19978</v>
      </c>
    </row>
    <row r="1332" spans="1:27" x14ac:dyDescent="0.25">
      <c r="A1332" s="251">
        <v>27089</v>
      </c>
      <c r="B1332" s="251" t="s">
        <v>1424</v>
      </c>
      <c r="C1332" s="251" t="s">
        <v>568</v>
      </c>
      <c r="D1332" s="251">
        <v>-96.367040099999997</v>
      </c>
      <c r="E1332" s="251">
        <v>48.3553</v>
      </c>
      <c r="F1332">
        <v>2</v>
      </c>
      <c r="G1332">
        <f t="shared" si="61"/>
        <v>2</v>
      </c>
      <c r="H1332">
        <v>9.57</v>
      </c>
      <c r="M1332" s="277">
        <f>(M4412*10000)*TEA!$I$15*10^-6</f>
        <v>29.126787280919999</v>
      </c>
      <c r="N1332" s="277">
        <f>(N4412*10000)*TEA!$J$15*10^-6</f>
        <v>29.126787280919999</v>
      </c>
      <c r="W1332">
        <f t="shared" si="63"/>
        <v>1</v>
      </c>
      <c r="X1332" s="251">
        <v>27089</v>
      </c>
      <c r="Y1332" s="251">
        <v>130151</v>
      </c>
      <c r="Z1332" s="251">
        <f t="shared" si="62"/>
        <v>130151</v>
      </c>
      <c r="AA1332" s="226">
        <v>22598</v>
      </c>
    </row>
    <row r="1333" spans="1:27" x14ac:dyDescent="0.25">
      <c r="A1333" s="251">
        <v>27091</v>
      </c>
      <c r="B1333" s="251" t="s">
        <v>1424</v>
      </c>
      <c r="C1333" s="251" t="s">
        <v>820</v>
      </c>
      <c r="D1333" s="251">
        <v>-94.563819899999999</v>
      </c>
      <c r="E1333" s="251">
        <v>43.682299999999998</v>
      </c>
      <c r="F1333">
        <v>3.89</v>
      </c>
      <c r="G1333">
        <f t="shared" si="61"/>
        <v>3.89</v>
      </c>
      <c r="H1333">
        <v>14.79</v>
      </c>
      <c r="M1333" s="277">
        <f>(M4413*10000)*TEA!$I$15*10^-6</f>
        <v>34.012152188999998</v>
      </c>
      <c r="N1333" s="277">
        <f>(N4413*10000)*TEA!$J$15*10^-6</f>
        <v>34.012152188999998</v>
      </c>
      <c r="W1333">
        <f t="shared" si="63"/>
        <v>1</v>
      </c>
      <c r="X1333" s="251">
        <v>27091</v>
      </c>
      <c r="Y1333" s="251">
        <v>72476</v>
      </c>
      <c r="Z1333" s="251">
        <f t="shared" si="62"/>
        <v>72476</v>
      </c>
      <c r="AA1333" s="226">
        <v>97643</v>
      </c>
    </row>
    <row r="1334" spans="1:27" x14ac:dyDescent="0.25">
      <c r="A1334" s="251">
        <v>27093</v>
      </c>
      <c r="B1334" s="251" t="s">
        <v>1424</v>
      </c>
      <c r="C1334" s="251" t="s">
        <v>1454</v>
      </c>
      <c r="D1334" s="251">
        <v>-94.523292600000005</v>
      </c>
      <c r="E1334" s="251">
        <v>45.129089999999998</v>
      </c>
      <c r="F1334">
        <v>3.09</v>
      </c>
      <c r="G1334">
        <f t="shared" si="61"/>
        <v>3.09</v>
      </c>
      <c r="H1334">
        <v>13.07</v>
      </c>
      <c r="M1334" s="277">
        <f>(M4414*10000)*TEA!$I$15*10^-6</f>
        <v>31.287828147705</v>
      </c>
      <c r="N1334" s="277">
        <f>(N4414*10000)*TEA!$J$15*10^-6</f>
        <v>31.287828147705</v>
      </c>
      <c r="W1334">
        <f t="shared" si="63"/>
        <v>1</v>
      </c>
      <c r="X1334" s="251">
        <v>27093</v>
      </c>
      <c r="Y1334" s="251">
        <v>44530</v>
      </c>
      <c r="Z1334" s="251">
        <f t="shared" si="62"/>
        <v>44530</v>
      </c>
      <c r="AA1334" s="226">
        <v>43423</v>
      </c>
    </row>
    <row r="1335" spans="1:27" x14ac:dyDescent="0.25">
      <c r="A1335" s="251">
        <v>27095</v>
      </c>
      <c r="B1335" s="251" t="s">
        <v>1424</v>
      </c>
      <c r="C1335" s="251" t="s">
        <v>1455</v>
      </c>
      <c r="D1335" s="251">
        <v>-93.633289599999998</v>
      </c>
      <c r="E1335" s="251">
        <v>45.94932</v>
      </c>
      <c r="F1335">
        <v>2.29</v>
      </c>
      <c r="G1335">
        <f t="shared" si="61"/>
        <v>2.29</v>
      </c>
      <c r="H1335">
        <v>9.3800000000000008</v>
      </c>
      <c r="M1335" s="277">
        <f>(M4415*10000)*TEA!$I$15*10^-6</f>
        <v>29.284276225320003</v>
      </c>
      <c r="N1335" s="277">
        <f>(N4415*10000)*TEA!$J$15*10^-6</f>
        <v>29.284276225320003</v>
      </c>
      <c r="W1335">
        <f t="shared" si="63"/>
        <v>1</v>
      </c>
      <c r="X1335" s="251">
        <v>27095</v>
      </c>
      <c r="Y1335" s="251">
        <v>10307</v>
      </c>
      <c r="Z1335" s="251">
        <f t="shared" si="62"/>
        <v>10307</v>
      </c>
      <c r="AA1335" s="226">
        <v>12312</v>
      </c>
    </row>
    <row r="1336" spans="1:27" x14ac:dyDescent="0.25">
      <c r="A1336" s="251">
        <v>27097</v>
      </c>
      <c r="B1336" s="251" t="s">
        <v>1424</v>
      </c>
      <c r="C1336" s="251" t="s">
        <v>1456</v>
      </c>
      <c r="D1336" s="251">
        <v>-94.268936800000006</v>
      </c>
      <c r="E1336" s="251">
        <v>46.022570000000002</v>
      </c>
      <c r="F1336">
        <v>2.65</v>
      </c>
      <c r="G1336">
        <f t="shared" si="61"/>
        <v>2.65</v>
      </c>
      <c r="H1336">
        <v>11.36</v>
      </c>
      <c r="M1336" s="277">
        <f>(M4416*10000)*TEA!$I$15*10^-6</f>
        <v>29.59243874433</v>
      </c>
      <c r="N1336" s="277">
        <f>(N4416*10000)*TEA!$J$15*10^-6</f>
        <v>29.59243874433</v>
      </c>
      <c r="W1336">
        <f t="shared" si="63"/>
        <v>1</v>
      </c>
      <c r="X1336" s="251">
        <v>27097</v>
      </c>
      <c r="Y1336" s="251">
        <v>15671</v>
      </c>
      <c r="Z1336" s="251">
        <f t="shared" si="62"/>
        <v>15671</v>
      </c>
      <c r="AA1336" s="226">
        <v>29126</v>
      </c>
    </row>
    <row r="1337" spans="1:27" x14ac:dyDescent="0.25">
      <c r="A1337" s="251">
        <v>27099</v>
      </c>
      <c r="B1337" s="251" t="s">
        <v>1424</v>
      </c>
      <c r="C1337" s="251" t="s">
        <v>1457</v>
      </c>
      <c r="D1337" s="251">
        <v>-92.759888599999996</v>
      </c>
      <c r="E1337" s="251">
        <v>43.680529999999997</v>
      </c>
      <c r="F1337">
        <v>3.57</v>
      </c>
      <c r="G1337">
        <f t="shared" si="61"/>
        <v>3.57</v>
      </c>
      <c r="H1337">
        <v>14.53</v>
      </c>
      <c r="M1337" s="277">
        <f>(M4417*10000)*TEA!$I$15*10^-6</f>
        <v>32.847517932840006</v>
      </c>
      <c r="N1337" s="277">
        <f>(N4417*10000)*TEA!$J$15*10^-6</f>
        <v>32.847517932840006</v>
      </c>
      <c r="W1337">
        <f t="shared" si="63"/>
        <v>1</v>
      </c>
      <c r="X1337" s="251">
        <v>27099</v>
      </c>
      <c r="Y1337" s="251">
        <v>69106</v>
      </c>
      <c r="Z1337" s="251">
        <f t="shared" si="62"/>
        <v>69106</v>
      </c>
      <c r="AA1337" s="226">
        <v>85058</v>
      </c>
    </row>
    <row r="1338" spans="1:27" x14ac:dyDescent="0.25">
      <c r="A1338" s="251">
        <v>27101</v>
      </c>
      <c r="B1338" s="251" t="s">
        <v>1424</v>
      </c>
      <c r="C1338" s="251" t="s">
        <v>910</v>
      </c>
      <c r="D1338" s="251">
        <v>-95.761291600000007</v>
      </c>
      <c r="E1338" s="251">
        <v>44.038119999999999</v>
      </c>
      <c r="F1338">
        <v>3.53</v>
      </c>
      <c r="G1338">
        <f t="shared" si="61"/>
        <v>3.53</v>
      </c>
      <c r="H1338">
        <v>13.52</v>
      </c>
      <c r="M1338" s="277">
        <f>(M4418*10000)*TEA!$I$15*10^-6</f>
        <v>33.802704169649992</v>
      </c>
      <c r="N1338" s="277">
        <f>(N4418*10000)*TEA!$J$15*10^-6</f>
        <v>33.802704169649992</v>
      </c>
      <c r="W1338">
        <f t="shared" si="63"/>
        <v>1</v>
      </c>
      <c r="X1338" s="251">
        <v>27101</v>
      </c>
      <c r="Y1338" s="251">
        <v>65443</v>
      </c>
      <c r="Z1338" s="251">
        <f t="shared" si="62"/>
        <v>65443</v>
      </c>
      <c r="AA1338" s="226">
        <v>68053</v>
      </c>
    </row>
    <row r="1339" spans="1:27" x14ac:dyDescent="0.25">
      <c r="A1339" s="251">
        <v>27103</v>
      </c>
      <c r="B1339" s="251" t="s">
        <v>1424</v>
      </c>
      <c r="C1339" s="251" t="s">
        <v>1458</v>
      </c>
      <c r="D1339" s="251">
        <v>-94.246142899999995</v>
      </c>
      <c r="E1339" s="251">
        <v>44.365020000000001</v>
      </c>
      <c r="F1339">
        <v>3.79</v>
      </c>
      <c r="G1339">
        <f t="shared" si="61"/>
        <v>3.79</v>
      </c>
      <c r="H1339">
        <v>14.32</v>
      </c>
      <c r="M1339" s="277">
        <f>(M4419*10000)*TEA!$I$15*10^-6</f>
        <v>32.677191464670003</v>
      </c>
      <c r="N1339" s="277">
        <f>(N4419*10000)*TEA!$J$15*10^-6</f>
        <v>32.677191464670003</v>
      </c>
      <c r="W1339">
        <f t="shared" si="63"/>
        <v>1</v>
      </c>
      <c r="X1339" s="251">
        <v>27103</v>
      </c>
      <c r="Y1339" s="251">
        <v>41943</v>
      </c>
      <c r="Z1339" s="251">
        <f t="shared" si="62"/>
        <v>41943</v>
      </c>
      <c r="AA1339" s="226">
        <v>50123</v>
      </c>
    </row>
    <row r="1340" spans="1:27" x14ac:dyDescent="0.25">
      <c r="A1340" s="251">
        <v>27105</v>
      </c>
      <c r="B1340" s="251" t="s">
        <v>1424</v>
      </c>
      <c r="C1340" s="251" t="s">
        <v>1459</v>
      </c>
      <c r="D1340" s="251">
        <v>-95.760458</v>
      </c>
      <c r="E1340" s="251">
        <v>43.681539999999998</v>
      </c>
      <c r="F1340">
        <v>3.52</v>
      </c>
      <c r="G1340">
        <f t="shared" si="61"/>
        <v>3.52</v>
      </c>
      <c r="H1340">
        <v>13.48</v>
      </c>
      <c r="M1340" s="277">
        <f>(M4420*10000)*TEA!$I$15*10^-6</f>
        <v>34.376265629549998</v>
      </c>
      <c r="N1340" s="277">
        <f>(N4420*10000)*TEA!$J$15*10^-6</f>
        <v>34.376265629549998</v>
      </c>
      <c r="W1340">
        <f t="shared" si="63"/>
        <v>1</v>
      </c>
      <c r="X1340" s="251">
        <v>27105</v>
      </c>
      <c r="Y1340" s="251">
        <v>71317</v>
      </c>
      <c r="Z1340" s="251">
        <f t="shared" si="62"/>
        <v>71317</v>
      </c>
      <c r="AA1340" s="226">
        <v>75269</v>
      </c>
    </row>
    <row r="1341" spans="1:27" x14ac:dyDescent="0.25">
      <c r="A1341" s="251">
        <v>27107</v>
      </c>
      <c r="B1341" s="251" t="s">
        <v>1424</v>
      </c>
      <c r="C1341" s="251" t="s">
        <v>1460</v>
      </c>
      <c r="D1341" s="251">
        <v>-96.440018499999994</v>
      </c>
      <c r="E1341" s="251">
        <v>47.32696</v>
      </c>
      <c r="F1341">
        <v>2.2799999999999998</v>
      </c>
      <c r="G1341">
        <f t="shared" si="61"/>
        <v>2.2799999999999998</v>
      </c>
      <c r="H1341">
        <v>10.97</v>
      </c>
      <c r="M1341" s="277">
        <f>(M4421*10000)*TEA!$I$15*10^-6</f>
        <v>29.846893986944998</v>
      </c>
      <c r="N1341" s="277">
        <f>(N4421*10000)*TEA!$J$15*10^-6</f>
        <v>29.846893986944998</v>
      </c>
      <c r="W1341">
        <f t="shared" si="63"/>
        <v>1</v>
      </c>
      <c r="X1341" s="251">
        <v>27107</v>
      </c>
      <c r="Y1341" s="251">
        <v>87678</v>
      </c>
      <c r="Z1341" s="251">
        <f t="shared" si="62"/>
        <v>87678</v>
      </c>
      <c r="AA1341" s="226">
        <v>38047</v>
      </c>
    </row>
    <row r="1342" spans="1:27" x14ac:dyDescent="0.25">
      <c r="A1342" s="251">
        <v>27109</v>
      </c>
      <c r="B1342" s="251" t="s">
        <v>1424</v>
      </c>
      <c r="C1342" s="251" t="s">
        <v>1461</v>
      </c>
      <c r="D1342" s="251">
        <v>-92.400918300000001</v>
      </c>
      <c r="E1342" s="251">
        <v>44.014029999999998</v>
      </c>
      <c r="F1342">
        <v>3.59</v>
      </c>
      <c r="G1342">
        <f t="shared" si="61"/>
        <v>3.59</v>
      </c>
      <c r="H1342">
        <v>14.52</v>
      </c>
      <c r="M1342" s="277">
        <f>(M4422*10000)*TEA!$I$15*10^-6</f>
        <v>32.183529919874999</v>
      </c>
      <c r="N1342" s="277">
        <f>(N4422*10000)*TEA!$J$15*10^-6</f>
        <v>32.183529919874999</v>
      </c>
      <c r="W1342">
        <f t="shared" si="63"/>
        <v>1</v>
      </c>
      <c r="X1342" s="251">
        <v>27109</v>
      </c>
      <c r="Y1342" s="251">
        <v>28288</v>
      </c>
      <c r="Z1342" s="251">
        <f t="shared" si="62"/>
        <v>28288</v>
      </c>
      <c r="AA1342" s="226">
        <v>44862</v>
      </c>
    </row>
    <row r="1343" spans="1:27" x14ac:dyDescent="0.25">
      <c r="A1343" s="251">
        <v>27111</v>
      </c>
      <c r="B1343" s="251" t="s">
        <v>1424</v>
      </c>
      <c r="C1343" s="251" t="s">
        <v>1462</v>
      </c>
      <c r="D1343" s="251">
        <v>-95.695693599999998</v>
      </c>
      <c r="E1343" s="251">
        <v>46.410440000000001</v>
      </c>
      <c r="F1343">
        <v>2.82</v>
      </c>
      <c r="G1343">
        <f t="shared" si="61"/>
        <v>2.82</v>
      </c>
      <c r="H1343">
        <v>11.88</v>
      </c>
      <c r="M1343" s="277">
        <f>(M4423*10000)*TEA!$I$15*10^-6</f>
        <v>30.254164719434993</v>
      </c>
      <c r="N1343" s="277">
        <f>(N4423*10000)*TEA!$J$15*10^-6</f>
        <v>30.254164719434993</v>
      </c>
      <c r="W1343">
        <f t="shared" si="63"/>
        <v>1</v>
      </c>
      <c r="X1343" s="251">
        <v>27111</v>
      </c>
      <c r="Y1343" s="251">
        <v>72539</v>
      </c>
      <c r="Z1343" s="251">
        <f t="shared" si="62"/>
        <v>72539</v>
      </c>
      <c r="AA1343" s="226">
        <v>68151</v>
      </c>
    </row>
    <row r="1344" spans="1:27" x14ac:dyDescent="0.25">
      <c r="A1344" s="251">
        <v>27113</v>
      </c>
      <c r="B1344" s="251" t="s">
        <v>1424</v>
      </c>
      <c r="C1344" s="251" t="s">
        <v>1463</v>
      </c>
      <c r="D1344" s="251">
        <v>-96.005710399999998</v>
      </c>
      <c r="E1344" s="251">
        <v>48.065930000000002</v>
      </c>
      <c r="F1344">
        <v>1.74</v>
      </c>
      <c r="G1344">
        <f t="shared" si="61"/>
        <v>1.74</v>
      </c>
      <c r="H1344">
        <v>8.4700000000000006</v>
      </c>
      <c r="M1344" s="277">
        <f>(M4424*10000)*TEA!$I$15*10^-6</f>
        <v>28.98326976345</v>
      </c>
      <c r="N1344" s="277">
        <f>(N4424*10000)*TEA!$J$15*10^-6</f>
        <v>28.98326976345</v>
      </c>
      <c r="W1344">
        <f t="shared" si="63"/>
        <v>1</v>
      </c>
      <c r="X1344" s="251">
        <v>27113</v>
      </c>
      <c r="Y1344" s="251">
        <v>44701</v>
      </c>
      <c r="Z1344" s="251">
        <f t="shared" si="62"/>
        <v>44701</v>
      </c>
      <c r="AA1344" s="226">
        <v>3936</v>
      </c>
    </row>
    <row r="1345" spans="1:27" x14ac:dyDescent="0.25">
      <c r="A1345" s="251">
        <v>27115</v>
      </c>
      <c r="B1345" s="251" t="s">
        <v>1424</v>
      </c>
      <c r="C1345" s="251" t="s">
        <v>1464</v>
      </c>
      <c r="D1345" s="251">
        <v>-92.736083699999995</v>
      </c>
      <c r="E1345" s="251">
        <v>46.127369999999999</v>
      </c>
      <c r="F1345">
        <v>2.33</v>
      </c>
      <c r="G1345">
        <f t="shared" si="61"/>
        <v>2.33</v>
      </c>
      <c r="H1345">
        <v>9.3000000000000007</v>
      </c>
      <c r="M1345" s="277">
        <f>(M4425*10000)*TEA!$I$15*10^-6</f>
        <v>28.21619177865</v>
      </c>
      <c r="N1345" s="277">
        <f>(N4425*10000)*TEA!$J$15*10^-6</f>
        <v>28.21619177865</v>
      </c>
      <c r="W1345">
        <f t="shared" si="63"/>
        <v>1</v>
      </c>
      <c r="X1345" s="251">
        <v>27115</v>
      </c>
      <c r="Y1345" s="251">
        <v>4682</v>
      </c>
      <c r="Z1345" s="251">
        <f t="shared" si="62"/>
        <v>4682</v>
      </c>
      <c r="AA1345" s="226">
        <v>3948</v>
      </c>
    </row>
    <row r="1346" spans="1:27" x14ac:dyDescent="0.25">
      <c r="A1346" s="251">
        <v>27117</v>
      </c>
      <c r="B1346" s="251" t="s">
        <v>1424</v>
      </c>
      <c r="C1346" s="251" t="s">
        <v>1465</v>
      </c>
      <c r="D1346" s="251">
        <v>-96.239206999999993</v>
      </c>
      <c r="E1346" s="251">
        <v>44.033250000000002</v>
      </c>
      <c r="F1346">
        <v>3.49</v>
      </c>
      <c r="G1346">
        <f t="shared" si="61"/>
        <v>3.49</v>
      </c>
      <c r="H1346">
        <v>12.76</v>
      </c>
      <c r="M1346" s="277">
        <f>(M4426*10000)*TEA!$I$15*10^-6</f>
        <v>34.026730296300002</v>
      </c>
      <c r="N1346" s="277">
        <f>(N4426*10000)*TEA!$J$15*10^-6</f>
        <v>34.026730296300002</v>
      </c>
      <c r="W1346">
        <f t="shared" si="63"/>
        <v>1</v>
      </c>
      <c r="X1346" s="251">
        <v>27117</v>
      </c>
      <c r="Y1346" s="251">
        <v>33959</v>
      </c>
      <c r="Z1346" s="251">
        <f t="shared" si="62"/>
        <v>33959</v>
      </c>
      <c r="AA1346" s="226">
        <v>38300</v>
      </c>
    </row>
    <row r="1347" spans="1:27" x14ac:dyDescent="0.25">
      <c r="A1347" s="251">
        <v>27119</v>
      </c>
      <c r="B1347" s="251" t="s">
        <v>1424</v>
      </c>
      <c r="C1347" s="251" t="s">
        <v>645</v>
      </c>
      <c r="D1347" s="251">
        <v>-96.392702099999994</v>
      </c>
      <c r="E1347" s="251">
        <v>47.775979999999997</v>
      </c>
      <c r="F1347">
        <v>2.33</v>
      </c>
      <c r="G1347">
        <f t="shared" si="61"/>
        <v>2.33</v>
      </c>
      <c r="H1347">
        <v>9.9499999999999993</v>
      </c>
      <c r="M1347" s="277">
        <f>(M4427*10000)*TEA!$I$15*10^-6</f>
        <v>29.443350057389996</v>
      </c>
      <c r="N1347" s="277">
        <f>(N4427*10000)*TEA!$J$15*10^-6</f>
        <v>29.443350057389996</v>
      </c>
      <c r="W1347">
        <f t="shared" si="63"/>
        <v>1</v>
      </c>
      <c r="X1347" s="251">
        <v>27119</v>
      </c>
      <c r="Y1347" s="251">
        <v>125925</v>
      </c>
      <c r="Z1347" s="251">
        <f t="shared" si="62"/>
        <v>125925</v>
      </c>
      <c r="AA1347" s="226">
        <v>37070</v>
      </c>
    </row>
    <row r="1348" spans="1:27" x14ac:dyDescent="0.25">
      <c r="A1348" s="251">
        <v>27121</v>
      </c>
      <c r="B1348" s="251" t="s">
        <v>1424</v>
      </c>
      <c r="C1348" s="251" t="s">
        <v>646</v>
      </c>
      <c r="D1348" s="251">
        <v>-95.442499299999994</v>
      </c>
      <c r="E1348" s="251">
        <v>45.593249999999998</v>
      </c>
      <c r="F1348">
        <v>3.08</v>
      </c>
      <c r="G1348">
        <f t="shared" ref="G1348:G1411" si="64">F1348</f>
        <v>3.08</v>
      </c>
      <c r="H1348">
        <v>13.07</v>
      </c>
      <c r="M1348" s="277">
        <f>(M4428*10000)*TEA!$I$15*10^-6</f>
        <v>31.173118224209997</v>
      </c>
      <c r="N1348" s="277">
        <f>(N4428*10000)*TEA!$J$15*10^-6</f>
        <v>31.173118224209997</v>
      </c>
      <c r="W1348">
        <f t="shared" si="63"/>
        <v>1</v>
      </c>
      <c r="X1348" s="251">
        <v>27121</v>
      </c>
      <c r="Y1348" s="251">
        <v>37890</v>
      </c>
      <c r="Z1348" s="251">
        <f t="shared" ref="Z1348:Z1411" si="65">Y1348</f>
        <v>37890</v>
      </c>
      <c r="AA1348" s="226">
        <v>46553</v>
      </c>
    </row>
    <row r="1349" spans="1:27" x14ac:dyDescent="0.25">
      <c r="A1349" s="251">
        <v>27123</v>
      </c>
      <c r="B1349" s="251" t="s">
        <v>1424</v>
      </c>
      <c r="C1349" s="251" t="s">
        <v>1466</v>
      </c>
      <c r="D1349" s="251">
        <v>-93.097464599999995</v>
      </c>
      <c r="E1349" s="251">
        <v>45.028770000000002</v>
      </c>
      <c r="F1349">
        <v>0</v>
      </c>
      <c r="G1349">
        <f t="shared" si="64"/>
        <v>0</v>
      </c>
      <c r="H1349">
        <v>0</v>
      </c>
      <c r="M1349" s="277">
        <f>(M4429*10000)*TEA!$I$15*10^-6</f>
        <v>31.239334363409998</v>
      </c>
      <c r="N1349" s="277">
        <f>(N4429*10000)*TEA!$J$15*10^-6</f>
        <v>31.239334363409998</v>
      </c>
      <c r="W1349">
        <f t="shared" si="63"/>
        <v>1</v>
      </c>
      <c r="X1349" s="251">
        <v>27123</v>
      </c>
      <c r="Y1349" s="251">
        <v>0</v>
      </c>
      <c r="Z1349" s="251">
        <f t="shared" si="65"/>
        <v>0</v>
      </c>
      <c r="AA1349" s="226">
        <v>0</v>
      </c>
    </row>
    <row r="1350" spans="1:27" x14ac:dyDescent="0.25">
      <c r="A1350" s="251">
        <v>27125</v>
      </c>
      <c r="B1350" s="251" t="s">
        <v>1424</v>
      </c>
      <c r="C1350" s="251" t="s">
        <v>1467</v>
      </c>
      <c r="D1350" s="251">
        <v>-96.076570200000006</v>
      </c>
      <c r="E1350" s="251">
        <v>47.873179999999998</v>
      </c>
      <c r="F1350">
        <v>2.14</v>
      </c>
      <c r="G1350">
        <f t="shared" si="64"/>
        <v>2.14</v>
      </c>
      <c r="H1350">
        <v>9.2200000000000006</v>
      </c>
      <c r="M1350" s="277">
        <f>(M4430*10000)*TEA!$I$15*10^-6</f>
        <v>29.168274271904995</v>
      </c>
      <c r="N1350" s="277">
        <f>(N4430*10000)*TEA!$J$15*10^-6</f>
        <v>29.168274271904995</v>
      </c>
      <c r="W1350">
        <f t="shared" si="63"/>
        <v>1</v>
      </c>
      <c r="X1350" s="251">
        <v>27125</v>
      </c>
      <c r="Y1350" s="251">
        <v>29064</v>
      </c>
      <c r="Z1350" s="251">
        <f t="shared" si="65"/>
        <v>29064</v>
      </c>
      <c r="AA1350" s="226">
        <v>8535</v>
      </c>
    </row>
    <row r="1351" spans="1:27" x14ac:dyDescent="0.25">
      <c r="A1351" s="251">
        <v>27127</v>
      </c>
      <c r="B1351" s="251" t="s">
        <v>1424</v>
      </c>
      <c r="C1351" s="251" t="s">
        <v>1468</v>
      </c>
      <c r="D1351" s="251">
        <v>-95.250874100000004</v>
      </c>
      <c r="E1351" s="251">
        <v>44.41948</v>
      </c>
      <c r="F1351">
        <v>3.52</v>
      </c>
      <c r="G1351">
        <f t="shared" si="64"/>
        <v>3.52</v>
      </c>
      <c r="H1351">
        <v>13.88</v>
      </c>
      <c r="M1351" s="277">
        <f>(M4431*10000)*TEA!$I$15*10^-6</f>
        <v>32.938687148850001</v>
      </c>
      <c r="N1351" s="277">
        <f>(N4431*10000)*TEA!$J$15*10^-6</f>
        <v>32.938687148850001</v>
      </c>
      <c r="W1351">
        <f t="shared" si="63"/>
        <v>1</v>
      </c>
      <c r="X1351" s="251">
        <v>27127</v>
      </c>
      <c r="Y1351" s="251">
        <v>87804</v>
      </c>
      <c r="Z1351" s="251">
        <f t="shared" si="65"/>
        <v>87804</v>
      </c>
      <c r="AA1351" s="226">
        <v>94257</v>
      </c>
    </row>
    <row r="1352" spans="1:27" x14ac:dyDescent="0.25">
      <c r="A1352" s="251">
        <v>27129</v>
      </c>
      <c r="B1352" s="251" t="s">
        <v>1424</v>
      </c>
      <c r="C1352" s="251" t="s">
        <v>1469</v>
      </c>
      <c r="D1352" s="251">
        <v>-94.942196300000006</v>
      </c>
      <c r="E1352" s="251">
        <v>44.736870000000003</v>
      </c>
      <c r="F1352">
        <v>3.47</v>
      </c>
      <c r="G1352">
        <f t="shared" si="64"/>
        <v>3.47</v>
      </c>
      <c r="H1352">
        <v>14.35</v>
      </c>
      <c r="M1352" s="277">
        <f>(M4432*10000)*TEA!$I$15*10^-6</f>
        <v>32.23395178893</v>
      </c>
      <c r="N1352" s="277">
        <f>(N4432*10000)*TEA!$J$15*10^-6</f>
        <v>32.23395178893</v>
      </c>
      <c r="W1352">
        <f t="shared" si="63"/>
        <v>1</v>
      </c>
      <c r="X1352" s="251">
        <v>27129</v>
      </c>
      <c r="Y1352" s="251">
        <v>92535</v>
      </c>
      <c r="Z1352" s="251">
        <f t="shared" si="65"/>
        <v>92535</v>
      </c>
      <c r="AA1352" s="226">
        <v>106932</v>
      </c>
    </row>
    <row r="1353" spans="1:27" x14ac:dyDescent="0.25">
      <c r="A1353" s="251">
        <v>27131</v>
      </c>
      <c r="B1353" s="251" t="s">
        <v>1424</v>
      </c>
      <c r="C1353" s="251" t="s">
        <v>1181</v>
      </c>
      <c r="D1353" s="251">
        <v>-93.297079699999998</v>
      </c>
      <c r="E1353" s="251">
        <v>44.363480000000003</v>
      </c>
      <c r="F1353">
        <v>3.44</v>
      </c>
      <c r="G1353">
        <f t="shared" si="64"/>
        <v>3.44</v>
      </c>
      <c r="H1353">
        <v>13.9</v>
      </c>
      <c r="M1353" s="277">
        <f>(M4433*10000)*TEA!$I$15*10^-6</f>
        <v>32.687820308835001</v>
      </c>
      <c r="N1353" s="277">
        <f>(N4433*10000)*TEA!$J$15*10^-6</f>
        <v>32.687820308835001</v>
      </c>
      <c r="W1353">
        <f t="shared" si="63"/>
        <v>1</v>
      </c>
      <c r="X1353" s="251">
        <v>27131</v>
      </c>
      <c r="Y1353" s="251">
        <v>29560</v>
      </c>
      <c r="Z1353" s="251">
        <f t="shared" si="65"/>
        <v>29560</v>
      </c>
      <c r="AA1353" s="226">
        <v>34853</v>
      </c>
    </row>
    <row r="1354" spans="1:27" x14ac:dyDescent="0.25">
      <c r="A1354" s="251">
        <v>27133</v>
      </c>
      <c r="B1354" s="251" t="s">
        <v>1424</v>
      </c>
      <c r="C1354" s="251" t="s">
        <v>1470</v>
      </c>
      <c r="D1354" s="251">
        <v>-96.2382755</v>
      </c>
      <c r="E1354" s="251">
        <v>43.676119999999997</v>
      </c>
      <c r="F1354">
        <v>3.8</v>
      </c>
      <c r="G1354">
        <f t="shared" si="64"/>
        <v>3.8</v>
      </c>
      <c r="H1354">
        <v>14.04</v>
      </c>
      <c r="M1354" s="277">
        <f>(M4434*10000)*TEA!$I$15*10^-6</f>
        <v>34.495889758649994</v>
      </c>
      <c r="N1354" s="277">
        <f>(N4434*10000)*TEA!$J$15*10^-6</f>
        <v>34.495889758649994</v>
      </c>
      <c r="W1354">
        <f t="shared" si="63"/>
        <v>1</v>
      </c>
      <c r="X1354" s="251">
        <v>27133</v>
      </c>
      <c r="Y1354" s="251">
        <v>46043</v>
      </c>
      <c r="Z1354" s="251">
        <f t="shared" si="65"/>
        <v>46043</v>
      </c>
      <c r="AA1354" s="226">
        <v>51760</v>
      </c>
    </row>
    <row r="1355" spans="1:27" x14ac:dyDescent="0.25">
      <c r="A1355" s="251">
        <v>27135</v>
      </c>
      <c r="B1355" s="251" t="s">
        <v>1424</v>
      </c>
      <c r="C1355" s="251" t="s">
        <v>1471</v>
      </c>
      <c r="D1355" s="251">
        <v>-95.786641500000002</v>
      </c>
      <c r="E1355" s="251">
        <v>48.773269999999997</v>
      </c>
      <c r="F1355">
        <v>1.95</v>
      </c>
      <c r="G1355">
        <f t="shared" si="64"/>
        <v>1.95</v>
      </c>
      <c r="H1355">
        <v>8.7100000000000009</v>
      </c>
      <c r="M1355" s="277">
        <f>(M4435*10000)*TEA!$I$15*10^-6</f>
        <v>28.590366954105001</v>
      </c>
      <c r="N1355" s="277">
        <f>(N4435*10000)*TEA!$J$15*10^-6</f>
        <v>28.590366954105001</v>
      </c>
      <c r="W1355">
        <f t="shared" si="63"/>
        <v>1</v>
      </c>
      <c r="X1355" s="251">
        <v>27135</v>
      </c>
      <c r="Y1355" s="251">
        <v>76201</v>
      </c>
      <c r="Z1355" s="251">
        <f t="shared" si="65"/>
        <v>76201</v>
      </c>
      <c r="AA1355" s="226">
        <v>4973</v>
      </c>
    </row>
    <row r="1356" spans="1:27" x14ac:dyDescent="0.25">
      <c r="A1356" s="251">
        <v>27137</v>
      </c>
      <c r="B1356" s="251" t="s">
        <v>1424</v>
      </c>
      <c r="C1356" s="251" t="s">
        <v>1472</v>
      </c>
      <c r="D1356" s="251">
        <v>-92.459926199999998</v>
      </c>
      <c r="E1356" s="251">
        <v>47.6098</v>
      </c>
      <c r="F1356">
        <v>0</v>
      </c>
      <c r="G1356">
        <f t="shared" si="64"/>
        <v>0</v>
      </c>
      <c r="H1356">
        <v>9.76</v>
      </c>
      <c r="M1356" s="277">
        <f>(M4436*10000)*TEA!$I$15*10^-6</f>
        <v>26.442523722644999</v>
      </c>
      <c r="N1356" s="277">
        <f>(N4436*10000)*TEA!$J$15*10^-6</f>
        <v>26.442523722644999</v>
      </c>
      <c r="W1356">
        <f t="shared" si="63"/>
        <v>1</v>
      </c>
      <c r="X1356" s="251">
        <v>27137</v>
      </c>
      <c r="Y1356" s="251">
        <v>0</v>
      </c>
      <c r="Z1356" s="251">
        <f t="shared" si="65"/>
        <v>0</v>
      </c>
      <c r="AA1356" s="226">
        <v>138</v>
      </c>
    </row>
    <row r="1357" spans="1:27" x14ac:dyDescent="0.25">
      <c r="A1357" s="251">
        <v>27139</v>
      </c>
      <c r="B1357" s="251" t="s">
        <v>1424</v>
      </c>
      <c r="C1357" s="251" t="s">
        <v>651</v>
      </c>
      <c r="D1357" s="251">
        <v>-93.534519299999999</v>
      </c>
      <c r="E1357" s="251">
        <v>44.659579999999998</v>
      </c>
      <c r="F1357">
        <v>3.38</v>
      </c>
      <c r="G1357">
        <f t="shared" si="64"/>
        <v>3.38</v>
      </c>
      <c r="H1357">
        <v>13.22</v>
      </c>
      <c r="M1357" s="277">
        <f>(M4437*10000)*TEA!$I$15*10^-6</f>
        <v>32.242711425389999</v>
      </c>
      <c r="N1357" s="277">
        <f>(N4437*10000)*TEA!$J$15*10^-6</f>
        <v>32.242711425389999</v>
      </c>
      <c r="W1357">
        <f t="shared" si="63"/>
        <v>1</v>
      </c>
      <c r="X1357" s="251">
        <v>27139</v>
      </c>
      <c r="Y1357" s="251">
        <v>15431</v>
      </c>
      <c r="Z1357" s="251">
        <f t="shared" si="65"/>
        <v>15431</v>
      </c>
      <c r="AA1357" s="226">
        <v>15650</v>
      </c>
    </row>
    <row r="1358" spans="1:27" x14ac:dyDescent="0.25">
      <c r="A1358" s="251">
        <v>27141</v>
      </c>
      <c r="B1358" s="251" t="s">
        <v>1424</v>
      </c>
      <c r="C1358" s="251" t="s">
        <v>1473</v>
      </c>
      <c r="D1358" s="251">
        <v>-93.781088400000002</v>
      </c>
      <c r="E1358" s="251">
        <v>45.457599999999999</v>
      </c>
      <c r="F1358">
        <v>3.12</v>
      </c>
      <c r="G1358">
        <f t="shared" si="64"/>
        <v>3.12</v>
      </c>
      <c r="H1358">
        <v>12.57</v>
      </c>
      <c r="M1358" s="277">
        <f>(M4438*10000)*TEA!$I$15*10^-6</f>
        <v>30.408170463359994</v>
      </c>
      <c r="N1358" s="277">
        <f>(N4438*10000)*TEA!$J$15*10^-6</f>
        <v>30.408170463359994</v>
      </c>
      <c r="W1358">
        <f t="shared" si="63"/>
        <v>1</v>
      </c>
      <c r="X1358" s="251">
        <v>27141</v>
      </c>
      <c r="Y1358" s="251">
        <v>7905</v>
      </c>
      <c r="Z1358" s="251">
        <f t="shared" si="65"/>
        <v>7905</v>
      </c>
      <c r="AA1358" s="226">
        <v>11161</v>
      </c>
    </row>
    <row r="1359" spans="1:27" x14ac:dyDescent="0.25">
      <c r="A1359" s="251">
        <v>27143</v>
      </c>
      <c r="B1359" s="251" t="s">
        <v>1424</v>
      </c>
      <c r="C1359" s="251" t="s">
        <v>1474</v>
      </c>
      <c r="D1359" s="251">
        <v>-94.226104500000005</v>
      </c>
      <c r="E1359" s="251">
        <v>44.591099999999997</v>
      </c>
      <c r="F1359">
        <v>3.67</v>
      </c>
      <c r="G1359">
        <f t="shared" si="64"/>
        <v>3.67</v>
      </c>
      <c r="H1359">
        <v>14.1</v>
      </c>
      <c r="M1359" s="277">
        <f>(M4439*10000)*TEA!$I$15*10^-6</f>
        <v>32.264501247584995</v>
      </c>
      <c r="N1359" s="277">
        <f>(N4439*10000)*TEA!$J$15*10^-6</f>
        <v>32.264501247584995</v>
      </c>
      <c r="W1359">
        <f t="shared" si="63"/>
        <v>1</v>
      </c>
      <c r="X1359" s="251">
        <v>27143</v>
      </c>
      <c r="Y1359" s="251">
        <v>53120</v>
      </c>
      <c r="Z1359" s="251">
        <f t="shared" si="65"/>
        <v>53120</v>
      </c>
      <c r="AA1359" s="226">
        <v>65481</v>
      </c>
    </row>
    <row r="1360" spans="1:27" x14ac:dyDescent="0.25">
      <c r="A1360" s="251">
        <v>27145</v>
      </c>
      <c r="B1360" s="251" t="s">
        <v>1424</v>
      </c>
      <c r="C1360" s="251" t="s">
        <v>1475</v>
      </c>
      <c r="D1360" s="251">
        <v>-94.613776400000006</v>
      </c>
      <c r="E1360" s="251">
        <v>45.561100000000003</v>
      </c>
      <c r="F1360">
        <v>3.11</v>
      </c>
      <c r="G1360">
        <f t="shared" si="64"/>
        <v>3.11</v>
      </c>
      <c r="H1360">
        <v>12.13</v>
      </c>
      <c r="M1360" s="277">
        <f>(M4440*10000)*TEA!$I$15*10^-6</f>
        <v>30.586866188445001</v>
      </c>
      <c r="N1360" s="277">
        <f>(N4440*10000)*TEA!$J$15*10^-6</f>
        <v>30.586866188445001</v>
      </c>
      <c r="W1360">
        <f t="shared" si="63"/>
        <v>1</v>
      </c>
      <c r="X1360" s="251">
        <v>27145</v>
      </c>
      <c r="Y1360" s="251">
        <v>46252</v>
      </c>
      <c r="Z1360" s="251">
        <f t="shared" si="65"/>
        <v>46252</v>
      </c>
      <c r="AA1360" s="226">
        <v>73989</v>
      </c>
    </row>
    <row r="1361" spans="1:27" x14ac:dyDescent="0.25">
      <c r="A1361" s="251">
        <v>27147</v>
      </c>
      <c r="B1361" s="251" t="s">
        <v>1424</v>
      </c>
      <c r="C1361" s="251" t="s">
        <v>1476</v>
      </c>
      <c r="D1361" s="251">
        <v>-93.231194299999999</v>
      </c>
      <c r="E1361" s="251">
        <v>44.030360000000002</v>
      </c>
      <c r="F1361">
        <v>3.63</v>
      </c>
      <c r="G1361">
        <f t="shared" si="64"/>
        <v>3.63</v>
      </c>
      <c r="H1361">
        <v>14.6</v>
      </c>
      <c r="M1361" s="277">
        <f>(M4441*10000)*TEA!$I$15*10^-6</f>
        <v>32.788437138854995</v>
      </c>
      <c r="N1361" s="277">
        <f>(N4441*10000)*TEA!$J$15*10^-6</f>
        <v>32.788437138854995</v>
      </c>
      <c r="W1361">
        <f t="shared" si="63"/>
        <v>1</v>
      </c>
      <c r="X1361" s="251">
        <v>27147</v>
      </c>
      <c r="Y1361" s="251">
        <v>35630</v>
      </c>
      <c r="Z1361" s="251">
        <f t="shared" si="65"/>
        <v>35630</v>
      </c>
      <c r="AA1361" s="226">
        <v>48411</v>
      </c>
    </row>
    <row r="1362" spans="1:27" x14ac:dyDescent="0.25">
      <c r="A1362" s="251">
        <v>27149</v>
      </c>
      <c r="B1362" s="251" t="s">
        <v>1424</v>
      </c>
      <c r="C1362" s="251" t="s">
        <v>1191</v>
      </c>
      <c r="D1362" s="251">
        <v>-95.995340200000001</v>
      </c>
      <c r="E1362" s="251">
        <v>45.59243</v>
      </c>
      <c r="F1362">
        <v>3.01</v>
      </c>
      <c r="G1362">
        <f t="shared" si="64"/>
        <v>3.01</v>
      </c>
      <c r="H1362">
        <v>12.53</v>
      </c>
      <c r="M1362" s="277">
        <f>(M4442*10000)*TEA!$I$15*10^-6</f>
        <v>31.611659824349999</v>
      </c>
      <c r="N1362" s="277">
        <f>(N4442*10000)*TEA!$J$15*10^-6</f>
        <v>31.611659824349999</v>
      </c>
      <c r="W1362">
        <f t="shared" si="63"/>
        <v>1</v>
      </c>
      <c r="X1362" s="251">
        <v>27149</v>
      </c>
      <c r="Y1362" s="251">
        <v>47570</v>
      </c>
      <c r="Z1362" s="251">
        <f t="shared" si="65"/>
        <v>47570</v>
      </c>
      <c r="AA1362" s="226">
        <v>50279</v>
      </c>
    </row>
    <row r="1363" spans="1:27" x14ac:dyDescent="0.25">
      <c r="A1363" s="251">
        <v>27151</v>
      </c>
      <c r="B1363" s="251" t="s">
        <v>1424</v>
      </c>
      <c r="C1363" s="251" t="s">
        <v>1477</v>
      </c>
      <c r="D1363" s="251">
        <v>-95.675934999999996</v>
      </c>
      <c r="E1363" s="251">
        <v>45.286940000000001</v>
      </c>
      <c r="F1363">
        <v>3.17</v>
      </c>
      <c r="G1363">
        <f t="shared" si="64"/>
        <v>3.17</v>
      </c>
      <c r="H1363">
        <v>13.38</v>
      </c>
      <c r="M1363" s="277">
        <f>(M4443*10000)*TEA!$I$15*10^-6</f>
        <v>31.811912668800002</v>
      </c>
      <c r="N1363" s="277">
        <f>(N4443*10000)*TEA!$J$15*10^-6</f>
        <v>31.811912668800002</v>
      </c>
      <c r="W1363">
        <f t="shared" si="63"/>
        <v>1</v>
      </c>
      <c r="X1363" s="251">
        <v>27151</v>
      </c>
      <c r="Y1363" s="251">
        <v>45028</v>
      </c>
      <c r="Z1363" s="251">
        <f t="shared" si="65"/>
        <v>45028</v>
      </c>
      <c r="AA1363" s="226">
        <v>60054</v>
      </c>
    </row>
    <row r="1364" spans="1:27" x14ac:dyDescent="0.25">
      <c r="A1364" s="251">
        <v>27153</v>
      </c>
      <c r="B1364" s="251" t="s">
        <v>1424</v>
      </c>
      <c r="C1364" s="251" t="s">
        <v>1252</v>
      </c>
      <c r="D1364" s="251">
        <v>-94.894558200000006</v>
      </c>
      <c r="E1364" s="251">
        <v>46.078090000000003</v>
      </c>
      <c r="F1364">
        <v>2.64</v>
      </c>
      <c r="G1364">
        <f t="shared" si="64"/>
        <v>2.64</v>
      </c>
      <c r="H1364">
        <v>10.77</v>
      </c>
      <c r="M1364" s="277">
        <f>(M4444*10000)*TEA!$I$15*10^-6</f>
        <v>29.971715577345005</v>
      </c>
      <c r="N1364" s="277">
        <f>(N4444*10000)*TEA!$J$15*10^-6</f>
        <v>29.971715577345005</v>
      </c>
      <c r="W1364">
        <f t="shared" si="63"/>
        <v>1</v>
      </c>
      <c r="X1364" s="251">
        <v>27153</v>
      </c>
      <c r="Y1364" s="251">
        <v>19668</v>
      </c>
      <c r="Z1364" s="251">
        <f t="shared" si="65"/>
        <v>19668</v>
      </c>
      <c r="AA1364" s="226">
        <v>22128</v>
      </c>
    </row>
    <row r="1365" spans="1:27" x14ac:dyDescent="0.25">
      <c r="A1365" s="251">
        <v>27155</v>
      </c>
      <c r="B1365" s="251" t="s">
        <v>1424</v>
      </c>
      <c r="C1365" s="251" t="s">
        <v>1478</v>
      </c>
      <c r="D1365" s="251">
        <v>-96.465217300000006</v>
      </c>
      <c r="E1365" s="251">
        <v>45.776780000000002</v>
      </c>
      <c r="F1365">
        <v>3.11</v>
      </c>
      <c r="G1365">
        <f t="shared" si="64"/>
        <v>3.11</v>
      </c>
      <c r="H1365">
        <v>12.93</v>
      </c>
      <c r="M1365" s="277">
        <f>(M4445*10000)*TEA!$I$15*10^-6</f>
        <v>31.678426204335</v>
      </c>
      <c r="N1365" s="277">
        <f>(N4445*10000)*TEA!$J$15*10^-6</f>
        <v>31.678426204335</v>
      </c>
      <c r="W1365">
        <f t="shared" si="63"/>
        <v>1</v>
      </c>
      <c r="X1365" s="251">
        <v>27155</v>
      </c>
      <c r="Y1365" s="251">
        <v>67817</v>
      </c>
      <c r="Z1365" s="251">
        <f t="shared" si="65"/>
        <v>67817</v>
      </c>
      <c r="AA1365" s="226">
        <v>56219</v>
      </c>
    </row>
    <row r="1366" spans="1:27" x14ac:dyDescent="0.25">
      <c r="A1366" s="251">
        <v>27157</v>
      </c>
      <c r="B1366" s="251" t="s">
        <v>1424</v>
      </c>
      <c r="C1366" s="251" t="s">
        <v>1479</v>
      </c>
      <c r="D1366" s="251">
        <v>-92.222719699999999</v>
      </c>
      <c r="E1366" s="251">
        <v>44.293239999999997</v>
      </c>
      <c r="F1366">
        <v>3.68</v>
      </c>
      <c r="G1366">
        <f t="shared" si="64"/>
        <v>3.68</v>
      </c>
      <c r="H1366">
        <v>14</v>
      </c>
      <c r="M1366" s="277">
        <f>(M4446*10000)*TEA!$I$15*10^-6</f>
        <v>31.765178708280001</v>
      </c>
      <c r="N1366" s="277">
        <f>(N4446*10000)*TEA!$J$15*10^-6</f>
        <v>31.765178708280001</v>
      </c>
      <c r="W1366">
        <f t="shared" si="63"/>
        <v>1</v>
      </c>
      <c r="X1366" s="251">
        <v>27157</v>
      </c>
      <c r="Y1366" s="251">
        <v>16536</v>
      </c>
      <c r="Z1366" s="251">
        <f t="shared" si="65"/>
        <v>16536</v>
      </c>
      <c r="AA1366" s="226">
        <v>27847</v>
      </c>
    </row>
    <row r="1367" spans="1:27" x14ac:dyDescent="0.25">
      <c r="A1367" s="251">
        <v>27159</v>
      </c>
      <c r="B1367" s="251" t="s">
        <v>1424</v>
      </c>
      <c r="C1367" s="251" t="s">
        <v>1480</v>
      </c>
      <c r="D1367" s="251">
        <v>-94.959496599999994</v>
      </c>
      <c r="E1367" s="251">
        <v>46.589039999999997</v>
      </c>
      <c r="F1367">
        <v>2.92</v>
      </c>
      <c r="G1367">
        <f t="shared" si="64"/>
        <v>2.92</v>
      </c>
      <c r="H1367">
        <v>11.08</v>
      </c>
      <c r="M1367" s="277">
        <f>(M4447*10000)*TEA!$I$15*10^-6</f>
        <v>29.328735339765</v>
      </c>
      <c r="N1367" s="277">
        <f>(N4447*10000)*TEA!$J$15*10^-6</f>
        <v>29.328735339765</v>
      </c>
      <c r="W1367">
        <f t="shared" si="63"/>
        <v>1</v>
      </c>
      <c r="X1367" s="251">
        <v>27159</v>
      </c>
      <c r="Y1367" s="251">
        <v>5742</v>
      </c>
      <c r="Z1367" s="251">
        <f t="shared" si="65"/>
        <v>5742</v>
      </c>
      <c r="AA1367" s="226">
        <v>6406</v>
      </c>
    </row>
    <row r="1368" spans="1:27" x14ac:dyDescent="0.25">
      <c r="A1368" s="251">
        <v>27161</v>
      </c>
      <c r="B1368" s="251" t="s">
        <v>1424</v>
      </c>
      <c r="C1368" s="251" t="s">
        <v>1481</v>
      </c>
      <c r="D1368" s="251">
        <v>-93.594083800000007</v>
      </c>
      <c r="E1368" s="251">
        <v>44.032260000000001</v>
      </c>
      <c r="F1368">
        <v>3.78</v>
      </c>
      <c r="G1368">
        <f t="shared" si="64"/>
        <v>3.78</v>
      </c>
      <c r="H1368">
        <v>14.68</v>
      </c>
      <c r="M1368" s="277">
        <f>(M4448*10000)*TEA!$I$15*10^-6</f>
        <v>33.012742184999993</v>
      </c>
      <c r="N1368" s="277">
        <f>(N4448*10000)*TEA!$J$15*10^-6</f>
        <v>33.012742184999993</v>
      </c>
      <c r="W1368">
        <f t="shared" si="63"/>
        <v>1</v>
      </c>
      <c r="X1368" s="251">
        <v>27161</v>
      </c>
      <c r="Y1368" s="251">
        <v>38834</v>
      </c>
      <c r="Z1368" s="251">
        <f t="shared" si="65"/>
        <v>38834</v>
      </c>
      <c r="AA1368" s="226">
        <v>45822</v>
      </c>
    </row>
    <row r="1369" spans="1:27" x14ac:dyDescent="0.25">
      <c r="A1369" s="251">
        <v>27163</v>
      </c>
      <c r="B1369" s="251" t="s">
        <v>1424</v>
      </c>
      <c r="C1369" s="251" t="s">
        <v>585</v>
      </c>
      <c r="D1369" s="251">
        <v>-92.889515700000004</v>
      </c>
      <c r="E1369" s="251">
        <v>45.039619999999999</v>
      </c>
      <c r="F1369">
        <v>3.21</v>
      </c>
      <c r="G1369">
        <f t="shared" si="64"/>
        <v>3.21</v>
      </c>
      <c r="H1369">
        <v>13.47</v>
      </c>
      <c r="M1369" s="277">
        <f>(M4449*10000)*TEA!$I$15*10^-6</f>
        <v>31.012144075485001</v>
      </c>
      <c r="N1369" s="277">
        <f>(N4449*10000)*TEA!$J$15*10^-6</f>
        <v>31.012144075485001</v>
      </c>
      <c r="W1369">
        <f t="shared" si="63"/>
        <v>1</v>
      </c>
      <c r="X1369" s="251">
        <v>27163</v>
      </c>
      <c r="Y1369" s="251">
        <v>7925</v>
      </c>
      <c r="Z1369" s="251">
        <f t="shared" si="65"/>
        <v>7925</v>
      </c>
      <c r="AA1369" s="226">
        <v>8762</v>
      </c>
    </row>
    <row r="1370" spans="1:27" x14ac:dyDescent="0.25">
      <c r="A1370" s="251">
        <v>27165</v>
      </c>
      <c r="B1370" s="251" t="s">
        <v>1424</v>
      </c>
      <c r="C1370" s="251" t="s">
        <v>1482</v>
      </c>
      <c r="D1370" s="251">
        <v>-94.618251799999996</v>
      </c>
      <c r="E1370" s="251">
        <v>43.98883</v>
      </c>
      <c r="F1370">
        <v>3.91</v>
      </c>
      <c r="G1370">
        <f t="shared" si="64"/>
        <v>3.91</v>
      </c>
      <c r="H1370">
        <v>15.15</v>
      </c>
      <c r="M1370" s="277">
        <f>(M4450*10000)*TEA!$I$15*10^-6</f>
        <v>33.477893586</v>
      </c>
      <c r="N1370" s="277">
        <f>(N4450*10000)*TEA!$J$15*10^-6</f>
        <v>33.477893586</v>
      </c>
      <c r="W1370">
        <f t="shared" ref="W1370:W1433" si="66">IF(X1370=A1370,1,0)</f>
        <v>1</v>
      </c>
      <c r="X1370" s="251">
        <v>27165</v>
      </c>
      <c r="Y1370" s="251">
        <v>42046</v>
      </c>
      <c r="Z1370" s="251">
        <f t="shared" si="65"/>
        <v>42046</v>
      </c>
      <c r="AA1370" s="226">
        <v>50048</v>
      </c>
    </row>
    <row r="1371" spans="1:27" x14ac:dyDescent="0.25">
      <c r="A1371" s="251">
        <v>27167</v>
      </c>
      <c r="B1371" s="251" t="s">
        <v>1424</v>
      </c>
      <c r="C1371" s="251" t="s">
        <v>1483</v>
      </c>
      <c r="D1371" s="251">
        <v>-96.4567792</v>
      </c>
      <c r="E1371" s="251">
        <v>46.364699999999999</v>
      </c>
      <c r="F1371">
        <v>2.66</v>
      </c>
      <c r="G1371">
        <f t="shared" si="64"/>
        <v>2.66</v>
      </c>
      <c r="H1371">
        <v>12.73</v>
      </c>
      <c r="M1371" s="277">
        <f>(M4451*10000)*TEA!$I$15*10^-6</f>
        <v>30.891614334300002</v>
      </c>
      <c r="N1371" s="277">
        <f>(N4451*10000)*TEA!$J$15*10^-6</f>
        <v>30.891614334300002</v>
      </c>
      <c r="W1371">
        <f t="shared" si="66"/>
        <v>1</v>
      </c>
      <c r="X1371" s="251">
        <v>27167</v>
      </c>
      <c r="Y1371" s="251">
        <v>68957</v>
      </c>
      <c r="Z1371" s="251">
        <f t="shared" si="65"/>
        <v>68957</v>
      </c>
      <c r="AA1371" s="226">
        <v>46705</v>
      </c>
    </row>
    <row r="1372" spans="1:27" x14ac:dyDescent="0.25">
      <c r="A1372" s="251">
        <v>27169</v>
      </c>
      <c r="B1372" s="251" t="s">
        <v>1424</v>
      </c>
      <c r="C1372" s="251" t="s">
        <v>1484</v>
      </c>
      <c r="D1372" s="251">
        <v>-91.779209899999998</v>
      </c>
      <c r="E1372" s="251">
        <v>43.997030000000002</v>
      </c>
      <c r="F1372">
        <v>3.45</v>
      </c>
      <c r="G1372">
        <f t="shared" si="64"/>
        <v>3.45</v>
      </c>
      <c r="H1372">
        <v>13.24</v>
      </c>
      <c r="M1372" s="277">
        <f>(M4452*10000)*TEA!$I$15*10^-6</f>
        <v>32.221178454060002</v>
      </c>
      <c r="N1372" s="277">
        <f>(N4452*10000)*TEA!$J$15*10^-6</f>
        <v>32.221178454060002</v>
      </c>
      <c r="W1372">
        <f t="shared" si="66"/>
        <v>1</v>
      </c>
      <c r="X1372" s="251">
        <v>27169</v>
      </c>
      <c r="Y1372" s="251">
        <v>14029</v>
      </c>
      <c r="Z1372" s="251">
        <f t="shared" si="65"/>
        <v>14029</v>
      </c>
      <c r="AA1372" s="226">
        <v>29300</v>
      </c>
    </row>
    <row r="1373" spans="1:27" x14ac:dyDescent="0.25">
      <c r="A1373" s="251">
        <v>27171</v>
      </c>
      <c r="B1373" s="251" t="s">
        <v>1424</v>
      </c>
      <c r="C1373" s="251" t="s">
        <v>1131</v>
      </c>
      <c r="D1373" s="251">
        <v>-93.963918300000003</v>
      </c>
      <c r="E1373" s="251">
        <v>45.182580000000002</v>
      </c>
      <c r="F1373">
        <v>3.09</v>
      </c>
      <c r="G1373">
        <f t="shared" si="64"/>
        <v>3.09</v>
      </c>
      <c r="H1373">
        <v>12.67</v>
      </c>
      <c r="M1373" s="277">
        <f>(M4453*10000)*TEA!$I$15*10^-6</f>
        <v>31.057971146054999</v>
      </c>
      <c r="N1373" s="277">
        <f>(N4453*10000)*TEA!$J$15*10^-6</f>
        <v>31.057971146054999</v>
      </c>
      <c r="W1373">
        <f t="shared" si="66"/>
        <v>1</v>
      </c>
      <c r="X1373" s="251">
        <v>27171</v>
      </c>
      <c r="Y1373" s="251">
        <v>35229</v>
      </c>
      <c r="Z1373" s="251">
        <f t="shared" si="65"/>
        <v>35229</v>
      </c>
      <c r="AA1373" s="226">
        <v>29090</v>
      </c>
    </row>
    <row r="1374" spans="1:27" x14ac:dyDescent="0.25">
      <c r="A1374" s="251">
        <v>27173</v>
      </c>
      <c r="B1374" s="251" t="s">
        <v>1424</v>
      </c>
      <c r="C1374" s="251" t="s">
        <v>1485</v>
      </c>
      <c r="D1374" s="251">
        <v>-95.857506799999996</v>
      </c>
      <c r="E1374" s="251">
        <v>44.725569999999998</v>
      </c>
      <c r="F1374">
        <v>3.32</v>
      </c>
      <c r="G1374">
        <f t="shared" si="64"/>
        <v>3.32</v>
      </c>
      <c r="H1374">
        <v>13.5</v>
      </c>
      <c r="M1374" s="277">
        <f>(M4454*10000)*TEA!$I$15*10^-6</f>
        <v>32.761013676344994</v>
      </c>
      <c r="N1374" s="277">
        <f>(N4454*10000)*TEA!$J$15*10^-6</f>
        <v>32.761013676344994</v>
      </c>
      <c r="W1374">
        <f t="shared" si="66"/>
        <v>1</v>
      </c>
      <c r="X1374" s="251">
        <v>27173</v>
      </c>
      <c r="Y1374" s="251">
        <v>62255</v>
      </c>
      <c r="Z1374" s="251">
        <f t="shared" si="65"/>
        <v>62255</v>
      </c>
      <c r="AA1374" s="226">
        <v>63960</v>
      </c>
    </row>
    <row r="1375" spans="1:27" x14ac:dyDescent="0.25">
      <c r="A1375" s="251">
        <v>28001</v>
      </c>
      <c r="B1375" s="251" t="s">
        <v>1486</v>
      </c>
      <c r="C1375" s="251" t="s">
        <v>720</v>
      </c>
      <c r="D1375" s="251">
        <v>-91.353437200000002</v>
      </c>
      <c r="E1375" s="251">
        <v>31.487880000000001</v>
      </c>
      <c r="F1375">
        <v>2.79</v>
      </c>
      <c r="G1375">
        <f t="shared" si="64"/>
        <v>2.79</v>
      </c>
      <c r="H1375">
        <v>10.95</v>
      </c>
      <c r="M1375" s="277">
        <f>(M4455*10000)*TEA!$I$15*10^-6</f>
        <v>59.601076686900001</v>
      </c>
      <c r="N1375" s="277">
        <f>(N4455*10000)*TEA!$J$15*10^-6</f>
        <v>59.601076686900001</v>
      </c>
      <c r="W1375">
        <f t="shared" si="66"/>
        <v>1</v>
      </c>
      <c r="X1375" s="251">
        <v>28001</v>
      </c>
      <c r="Y1375" s="251">
        <v>2921</v>
      </c>
      <c r="Z1375" s="251">
        <f t="shared" si="65"/>
        <v>2921</v>
      </c>
      <c r="AA1375" s="226">
        <v>698</v>
      </c>
    </row>
    <row r="1376" spans="1:27" x14ac:dyDescent="0.25">
      <c r="A1376" s="251">
        <v>28003</v>
      </c>
      <c r="B1376" s="251" t="s">
        <v>1486</v>
      </c>
      <c r="C1376" s="251" t="s">
        <v>1487</v>
      </c>
      <c r="D1376" s="251">
        <v>-88.5811882</v>
      </c>
      <c r="E1376" s="251">
        <v>34.880409999999998</v>
      </c>
      <c r="F1376">
        <v>2.8</v>
      </c>
      <c r="G1376">
        <f t="shared" si="64"/>
        <v>2.8</v>
      </c>
      <c r="H1376">
        <v>11.47</v>
      </c>
      <c r="M1376" s="277">
        <f>(M4456*10000)*TEA!$I$15*10^-6</f>
        <v>52.022185088849994</v>
      </c>
      <c r="N1376" s="277">
        <f>(N4456*10000)*TEA!$J$15*10^-6</f>
        <v>52.022185088849994</v>
      </c>
      <c r="W1376">
        <f t="shared" si="66"/>
        <v>1</v>
      </c>
      <c r="X1376" s="251">
        <v>28003</v>
      </c>
      <c r="Y1376" s="251">
        <v>6877</v>
      </c>
      <c r="Z1376" s="251">
        <f t="shared" si="65"/>
        <v>6877</v>
      </c>
      <c r="AA1376" s="226">
        <v>1885</v>
      </c>
    </row>
    <row r="1377" spans="1:27" x14ac:dyDescent="0.25">
      <c r="A1377" s="251">
        <v>28005</v>
      </c>
      <c r="B1377" s="251" t="s">
        <v>1486</v>
      </c>
      <c r="C1377" s="251" t="s">
        <v>1488</v>
      </c>
      <c r="D1377" s="251">
        <v>-90.809482700000004</v>
      </c>
      <c r="E1377" s="251">
        <v>31.17634</v>
      </c>
      <c r="F1377">
        <v>3.43</v>
      </c>
      <c r="G1377">
        <f t="shared" si="64"/>
        <v>3.43</v>
      </c>
      <c r="H1377">
        <v>0</v>
      </c>
      <c r="M1377" s="277">
        <f>(M4457*10000)*TEA!$I$15*10^-6</f>
        <v>61.173504746100001</v>
      </c>
      <c r="N1377" s="277">
        <f>(N4457*10000)*TEA!$J$15*10^-6</f>
        <v>61.173504746100001</v>
      </c>
      <c r="W1377">
        <f t="shared" si="66"/>
        <v>1</v>
      </c>
      <c r="X1377" s="251">
        <v>28005</v>
      </c>
      <c r="Y1377" s="251">
        <v>217</v>
      </c>
      <c r="Z1377" s="251">
        <f t="shared" si="65"/>
        <v>217</v>
      </c>
      <c r="AA1377" s="226">
        <v>0</v>
      </c>
    </row>
    <row r="1378" spans="1:27" x14ac:dyDescent="0.25">
      <c r="A1378" s="251">
        <v>28007</v>
      </c>
      <c r="B1378" s="251" t="s">
        <v>1486</v>
      </c>
      <c r="C1378" s="251" t="s">
        <v>1489</v>
      </c>
      <c r="D1378" s="251">
        <v>-89.583907600000003</v>
      </c>
      <c r="E1378" s="251">
        <v>33.085760000000001</v>
      </c>
      <c r="F1378">
        <v>2.6</v>
      </c>
      <c r="G1378">
        <f t="shared" si="64"/>
        <v>2.6</v>
      </c>
      <c r="H1378">
        <v>9.75</v>
      </c>
      <c r="M1378" s="277">
        <f>(M4458*10000)*TEA!$I$15*10^-6</f>
        <v>55.349876423249995</v>
      </c>
      <c r="N1378" s="277">
        <f>(N4458*10000)*TEA!$J$15*10^-6</f>
        <v>55.349876423249995</v>
      </c>
      <c r="W1378">
        <f t="shared" si="66"/>
        <v>1</v>
      </c>
      <c r="X1378" s="251">
        <v>28007</v>
      </c>
      <c r="Y1378" s="251">
        <v>654</v>
      </c>
      <c r="Z1378" s="251">
        <f t="shared" si="65"/>
        <v>654</v>
      </c>
      <c r="AA1378" s="226">
        <v>611</v>
      </c>
    </row>
    <row r="1379" spans="1:27" x14ac:dyDescent="0.25">
      <c r="A1379" s="251">
        <v>28009</v>
      </c>
      <c r="B1379" s="251" t="s">
        <v>1486</v>
      </c>
      <c r="C1379" s="251" t="s">
        <v>608</v>
      </c>
      <c r="D1379" s="251">
        <v>-89.188927300000003</v>
      </c>
      <c r="E1379" s="251">
        <v>34.818559999999998</v>
      </c>
      <c r="F1379">
        <v>3.1</v>
      </c>
      <c r="G1379">
        <f t="shared" si="64"/>
        <v>3.1</v>
      </c>
      <c r="H1379">
        <v>11.14</v>
      </c>
      <c r="M1379" s="277">
        <f>(M4459*10000)*TEA!$I$15*10^-6</f>
        <v>52.298193219749997</v>
      </c>
      <c r="N1379" s="277">
        <f>(N4459*10000)*TEA!$J$15*10^-6</f>
        <v>52.298193219749997</v>
      </c>
      <c r="W1379">
        <f t="shared" si="66"/>
        <v>1</v>
      </c>
      <c r="X1379" s="251">
        <v>28009</v>
      </c>
      <c r="Y1379" s="251">
        <v>5417</v>
      </c>
      <c r="Z1379" s="251">
        <f t="shared" si="65"/>
        <v>5417</v>
      </c>
      <c r="AA1379" s="226">
        <v>674</v>
      </c>
    </row>
    <row r="1380" spans="1:27" x14ac:dyDescent="0.25">
      <c r="A1380" s="251">
        <v>28011</v>
      </c>
      <c r="B1380" s="251" t="s">
        <v>1486</v>
      </c>
      <c r="C1380" s="251" t="s">
        <v>1490</v>
      </c>
      <c r="D1380" s="251">
        <v>-90.887512599999994</v>
      </c>
      <c r="E1380" s="251">
        <v>33.800449999999998</v>
      </c>
      <c r="F1380">
        <v>3.7</v>
      </c>
      <c r="G1380">
        <f t="shared" si="64"/>
        <v>3.7</v>
      </c>
      <c r="H1380">
        <v>12.68</v>
      </c>
      <c r="M1380" s="277">
        <f>(M4460*10000)*TEA!$I$15*10^-6</f>
        <v>53.895690362249994</v>
      </c>
      <c r="N1380" s="277">
        <f>(N4460*10000)*TEA!$J$15*10^-6</f>
        <v>53.895690362249994</v>
      </c>
      <c r="W1380">
        <f t="shared" si="66"/>
        <v>1</v>
      </c>
      <c r="X1380" s="251">
        <v>28011</v>
      </c>
      <c r="Y1380" s="251">
        <v>117088</v>
      </c>
      <c r="Z1380" s="251">
        <f t="shared" si="65"/>
        <v>117088</v>
      </c>
      <c r="AA1380" s="226">
        <v>10535</v>
      </c>
    </row>
    <row r="1381" spans="1:27" x14ac:dyDescent="0.25">
      <c r="A1381" s="251">
        <v>28013</v>
      </c>
      <c r="B1381" s="251" t="s">
        <v>1486</v>
      </c>
      <c r="C1381" s="251" t="s">
        <v>528</v>
      </c>
      <c r="D1381" s="251">
        <v>-89.333510899999993</v>
      </c>
      <c r="E1381" s="251">
        <v>33.94117</v>
      </c>
      <c r="F1381">
        <v>2.73</v>
      </c>
      <c r="G1381">
        <f t="shared" si="64"/>
        <v>2.73</v>
      </c>
      <c r="H1381">
        <v>12.91</v>
      </c>
      <c r="M1381" s="277">
        <f>(M4461*10000)*TEA!$I$15*10^-6</f>
        <v>53.710161709050006</v>
      </c>
      <c r="N1381" s="277">
        <f>(N4461*10000)*TEA!$J$15*10^-6</f>
        <v>53.710161709050006</v>
      </c>
      <c r="W1381">
        <f t="shared" si="66"/>
        <v>1</v>
      </c>
      <c r="X1381" s="251">
        <v>28013</v>
      </c>
      <c r="Y1381" s="251">
        <v>10621</v>
      </c>
      <c r="Z1381" s="251">
        <f t="shared" si="65"/>
        <v>10621</v>
      </c>
      <c r="AA1381" s="226">
        <v>2597</v>
      </c>
    </row>
    <row r="1382" spans="1:27" x14ac:dyDescent="0.25">
      <c r="A1382" s="251">
        <v>28015</v>
      </c>
      <c r="B1382" s="251" t="s">
        <v>1486</v>
      </c>
      <c r="C1382" s="251" t="s">
        <v>611</v>
      </c>
      <c r="D1382" s="251">
        <v>-89.922986699999996</v>
      </c>
      <c r="E1382" s="251">
        <v>33.45102</v>
      </c>
      <c r="F1382">
        <v>3.91</v>
      </c>
      <c r="G1382">
        <f t="shared" si="64"/>
        <v>3.91</v>
      </c>
      <c r="H1382">
        <v>13.89</v>
      </c>
      <c r="M1382" s="277">
        <f>(M4462*10000)*TEA!$I$15*10^-6</f>
        <v>54.605423514599991</v>
      </c>
      <c r="N1382" s="277">
        <f>(N4462*10000)*TEA!$J$15*10^-6</f>
        <v>54.605423514599991</v>
      </c>
      <c r="W1382">
        <f t="shared" si="66"/>
        <v>1</v>
      </c>
      <c r="X1382" s="251">
        <v>28015</v>
      </c>
      <c r="Y1382" s="251">
        <v>5147</v>
      </c>
      <c r="Z1382" s="251">
        <f t="shared" si="65"/>
        <v>5147</v>
      </c>
      <c r="AA1382" s="226">
        <v>3357</v>
      </c>
    </row>
    <row r="1383" spans="1:27" x14ac:dyDescent="0.25">
      <c r="A1383" s="251">
        <v>28017</v>
      </c>
      <c r="B1383" s="251" t="s">
        <v>1486</v>
      </c>
      <c r="C1383" s="251" t="s">
        <v>1097</v>
      </c>
      <c r="D1383" s="251">
        <v>-88.942633999999998</v>
      </c>
      <c r="E1383" s="251">
        <v>33.920920000000002</v>
      </c>
      <c r="F1383">
        <v>2.59</v>
      </c>
      <c r="G1383">
        <f t="shared" si="64"/>
        <v>2.59</v>
      </c>
      <c r="H1383">
        <v>12.02</v>
      </c>
      <c r="M1383" s="277">
        <f>(M4463*10000)*TEA!$I$15*10^-6</f>
        <v>53.694946278899998</v>
      </c>
      <c r="N1383" s="277">
        <f>(N4463*10000)*TEA!$J$15*10^-6</f>
        <v>53.694946278899998</v>
      </c>
      <c r="W1383">
        <f t="shared" si="66"/>
        <v>1</v>
      </c>
      <c r="X1383" s="251">
        <v>28017</v>
      </c>
      <c r="Y1383" s="251">
        <v>15747</v>
      </c>
      <c r="Z1383" s="251">
        <f t="shared" si="65"/>
        <v>15747</v>
      </c>
      <c r="AA1383" s="226">
        <v>2682</v>
      </c>
    </row>
    <row r="1384" spans="1:27" x14ac:dyDescent="0.25">
      <c r="A1384" s="251">
        <v>28019</v>
      </c>
      <c r="B1384" s="251" t="s">
        <v>1486</v>
      </c>
      <c r="C1384" s="251" t="s">
        <v>532</v>
      </c>
      <c r="D1384" s="251">
        <v>-89.245921699999997</v>
      </c>
      <c r="E1384" s="251">
        <v>33.344259999999998</v>
      </c>
      <c r="F1384">
        <v>3.56</v>
      </c>
      <c r="G1384">
        <f t="shared" si="64"/>
        <v>3.56</v>
      </c>
      <c r="H1384">
        <v>10.34</v>
      </c>
      <c r="M1384" s="277">
        <f>(M4464*10000)*TEA!$I$15*10^-6</f>
        <v>54.789925046850001</v>
      </c>
      <c r="N1384" s="277">
        <f>(N4464*10000)*TEA!$J$15*10^-6</f>
        <v>54.789925046850001</v>
      </c>
      <c r="W1384">
        <f t="shared" si="66"/>
        <v>1</v>
      </c>
      <c r="X1384" s="251">
        <v>28019</v>
      </c>
      <c r="Y1384" s="251">
        <v>364</v>
      </c>
      <c r="Z1384" s="251">
        <f t="shared" si="65"/>
        <v>364</v>
      </c>
      <c r="AA1384" s="226">
        <v>374</v>
      </c>
    </row>
    <row r="1385" spans="1:27" x14ac:dyDescent="0.25">
      <c r="A1385" s="251">
        <v>28021</v>
      </c>
      <c r="B1385" s="251" t="s">
        <v>1486</v>
      </c>
      <c r="C1385" s="251" t="s">
        <v>1491</v>
      </c>
      <c r="D1385" s="251">
        <v>-90.911716799999994</v>
      </c>
      <c r="E1385" s="251">
        <v>31.981290000000001</v>
      </c>
      <c r="F1385">
        <v>3.36</v>
      </c>
      <c r="G1385">
        <f t="shared" si="64"/>
        <v>3.36</v>
      </c>
      <c r="H1385">
        <v>12.09</v>
      </c>
      <c r="M1385" s="277">
        <f>(M4465*10000)*TEA!$I$15*10^-6</f>
        <v>58.073408230950001</v>
      </c>
      <c r="N1385" s="277">
        <f>(N4465*10000)*TEA!$J$15*10^-6</f>
        <v>58.073408230950001</v>
      </c>
      <c r="W1385">
        <f t="shared" si="66"/>
        <v>1</v>
      </c>
      <c r="X1385" s="251">
        <v>28021</v>
      </c>
      <c r="Y1385" s="251">
        <v>1441</v>
      </c>
      <c r="Z1385" s="251">
        <f t="shared" si="65"/>
        <v>1441</v>
      </c>
      <c r="AA1385" s="226">
        <v>859</v>
      </c>
    </row>
    <row r="1386" spans="1:27" x14ac:dyDescent="0.25">
      <c r="A1386" s="251">
        <v>28023</v>
      </c>
      <c r="B1386" s="251" t="s">
        <v>1486</v>
      </c>
      <c r="C1386" s="251" t="s">
        <v>533</v>
      </c>
      <c r="D1386" s="251">
        <v>-88.686073100000002</v>
      </c>
      <c r="E1386" s="251">
        <v>32.044780000000003</v>
      </c>
      <c r="F1386">
        <v>0</v>
      </c>
      <c r="G1386">
        <f t="shared" si="64"/>
        <v>0</v>
      </c>
      <c r="H1386">
        <v>8.32</v>
      </c>
      <c r="M1386" s="277">
        <f>(M4466*10000)*TEA!$I$15*10^-6</f>
        <v>58.071245518349997</v>
      </c>
      <c r="N1386" s="277">
        <f>(N4466*10000)*TEA!$J$15*10^-6</f>
        <v>58.071245518349997</v>
      </c>
      <c r="W1386">
        <f t="shared" si="66"/>
        <v>1</v>
      </c>
      <c r="X1386" s="251">
        <v>28023</v>
      </c>
      <c r="Y1386" s="251">
        <v>0</v>
      </c>
      <c r="Z1386" s="251">
        <f t="shared" si="65"/>
        <v>0</v>
      </c>
      <c r="AA1386" s="226">
        <v>19</v>
      </c>
    </row>
    <row r="1387" spans="1:27" x14ac:dyDescent="0.25">
      <c r="A1387" s="251">
        <v>28025</v>
      </c>
      <c r="B1387" s="251" t="s">
        <v>1486</v>
      </c>
      <c r="C1387" s="251" t="s">
        <v>534</v>
      </c>
      <c r="D1387" s="251">
        <v>-88.782285200000004</v>
      </c>
      <c r="E1387" s="251">
        <v>33.657029999999999</v>
      </c>
      <c r="F1387">
        <v>2.86</v>
      </c>
      <c r="G1387">
        <f t="shared" si="64"/>
        <v>2.86</v>
      </c>
      <c r="H1387">
        <v>10.53</v>
      </c>
      <c r="M1387" s="277">
        <f>(M4467*10000)*TEA!$I$15*10^-6</f>
        <v>54.187815984300002</v>
      </c>
      <c r="N1387" s="277">
        <f>(N4467*10000)*TEA!$J$15*10^-6</f>
        <v>54.187815984300002</v>
      </c>
      <c r="W1387">
        <f t="shared" si="66"/>
        <v>1</v>
      </c>
      <c r="X1387" s="251">
        <v>28025</v>
      </c>
      <c r="Y1387" s="251">
        <v>1510</v>
      </c>
      <c r="Z1387" s="251">
        <f t="shared" si="65"/>
        <v>1510</v>
      </c>
      <c r="AA1387" s="226">
        <v>677</v>
      </c>
    </row>
    <row r="1388" spans="1:27" x14ac:dyDescent="0.25">
      <c r="A1388" s="251">
        <v>28027</v>
      </c>
      <c r="B1388" s="251" t="s">
        <v>1486</v>
      </c>
      <c r="C1388" s="251" t="s">
        <v>1492</v>
      </c>
      <c r="D1388" s="251">
        <v>-90.608255099999994</v>
      </c>
      <c r="E1388" s="251">
        <v>34.236130000000003</v>
      </c>
      <c r="F1388">
        <v>3.81</v>
      </c>
      <c r="G1388">
        <f t="shared" si="64"/>
        <v>3.81</v>
      </c>
      <c r="H1388">
        <v>13.96</v>
      </c>
      <c r="M1388" s="277">
        <f>(M4468*10000)*TEA!$I$15*10^-6</f>
        <v>53.186462902799988</v>
      </c>
      <c r="N1388" s="277">
        <f>(N4468*10000)*TEA!$J$15*10^-6</f>
        <v>53.186462902799988</v>
      </c>
      <c r="W1388">
        <f t="shared" si="66"/>
        <v>1</v>
      </c>
      <c r="X1388" s="251">
        <v>28027</v>
      </c>
      <c r="Y1388" s="251">
        <v>42034</v>
      </c>
      <c r="Z1388" s="251">
        <f t="shared" si="65"/>
        <v>42034</v>
      </c>
      <c r="AA1388" s="226">
        <v>8311</v>
      </c>
    </row>
    <row r="1389" spans="1:27" x14ac:dyDescent="0.25">
      <c r="A1389" s="251">
        <v>28029</v>
      </c>
      <c r="B1389" s="251" t="s">
        <v>1486</v>
      </c>
      <c r="C1389" s="251" t="s">
        <v>1493</v>
      </c>
      <c r="D1389" s="251">
        <v>-90.457510200000002</v>
      </c>
      <c r="E1389" s="251">
        <v>31.873729999999998</v>
      </c>
      <c r="F1389">
        <v>0</v>
      </c>
      <c r="G1389">
        <f t="shared" si="64"/>
        <v>0</v>
      </c>
      <c r="H1389">
        <v>12.58</v>
      </c>
      <c r="M1389" s="277">
        <f>(M4469*10000)*TEA!$I$15*10^-6</f>
        <v>58.6398802995</v>
      </c>
      <c r="N1389" s="277">
        <f>(N4469*10000)*TEA!$J$15*10^-6</f>
        <v>58.6398802995</v>
      </c>
      <c r="W1389">
        <f t="shared" si="66"/>
        <v>1</v>
      </c>
      <c r="X1389" s="251">
        <v>28029</v>
      </c>
      <c r="Y1389" s="251">
        <v>0</v>
      </c>
      <c r="Z1389" s="251">
        <f t="shared" si="65"/>
        <v>0</v>
      </c>
      <c r="AA1389" s="226">
        <v>289</v>
      </c>
    </row>
    <row r="1390" spans="1:27" x14ac:dyDescent="0.25">
      <c r="A1390" s="251">
        <v>28031</v>
      </c>
      <c r="B1390" s="251" t="s">
        <v>1486</v>
      </c>
      <c r="C1390" s="251" t="s">
        <v>540</v>
      </c>
      <c r="D1390" s="251">
        <v>-89.558940199999995</v>
      </c>
      <c r="E1390" s="251">
        <v>31.640149999999998</v>
      </c>
      <c r="F1390">
        <v>2.64</v>
      </c>
      <c r="G1390">
        <f t="shared" si="64"/>
        <v>2.64</v>
      </c>
      <c r="H1390">
        <v>10.83</v>
      </c>
      <c r="M1390" s="277">
        <f>(M4470*10000)*TEA!$I$15*10^-6</f>
        <v>60.006154833000004</v>
      </c>
      <c r="N1390" s="277">
        <f>(N4470*10000)*TEA!$J$15*10^-6</f>
        <v>60.006154833000004</v>
      </c>
      <c r="W1390">
        <f t="shared" si="66"/>
        <v>1</v>
      </c>
      <c r="X1390" s="251">
        <v>28031</v>
      </c>
      <c r="Y1390" s="251">
        <v>502</v>
      </c>
      <c r="Z1390" s="251">
        <f t="shared" si="65"/>
        <v>502</v>
      </c>
      <c r="AA1390" s="226">
        <v>15</v>
      </c>
    </row>
    <row r="1391" spans="1:27" x14ac:dyDescent="0.25">
      <c r="A1391" s="251">
        <v>28033</v>
      </c>
      <c r="B1391" s="251" t="s">
        <v>1486</v>
      </c>
      <c r="C1391" s="251" t="s">
        <v>800</v>
      </c>
      <c r="D1391" s="251">
        <v>-89.993370900000002</v>
      </c>
      <c r="E1391" s="251">
        <v>34.87668</v>
      </c>
      <c r="F1391">
        <v>2.98</v>
      </c>
      <c r="G1391">
        <f t="shared" si="64"/>
        <v>2.98</v>
      </c>
      <c r="H1391">
        <v>12.11</v>
      </c>
      <c r="M1391" s="277">
        <f>(M4471*10000)*TEA!$I$15*10^-6</f>
        <v>52.214073272100002</v>
      </c>
      <c r="N1391" s="277">
        <f>(N4471*10000)*TEA!$J$15*10^-6</f>
        <v>52.214073272100002</v>
      </c>
      <c r="W1391">
        <f t="shared" si="66"/>
        <v>1</v>
      </c>
      <c r="X1391" s="251">
        <v>28033</v>
      </c>
      <c r="Y1391" s="251">
        <v>15599</v>
      </c>
      <c r="Z1391" s="251">
        <f t="shared" si="65"/>
        <v>15599</v>
      </c>
      <c r="AA1391" s="226">
        <v>2013</v>
      </c>
    </row>
    <row r="1392" spans="1:27" x14ac:dyDescent="0.25">
      <c r="A1392" s="251">
        <v>28035</v>
      </c>
      <c r="B1392" s="251" t="s">
        <v>1486</v>
      </c>
      <c r="C1392" s="251" t="s">
        <v>1494</v>
      </c>
      <c r="D1392" s="251">
        <v>-89.258405999999994</v>
      </c>
      <c r="E1392" s="251">
        <v>31.194649999999999</v>
      </c>
      <c r="F1392">
        <v>0</v>
      </c>
      <c r="G1392">
        <f t="shared" si="64"/>
        <v>0</v>
      </c>
      <c r="H1392">
        <v>2.88</v>
      </c>
      <c r="M1392" s="277">
        <f>(M4472*10000)*TEA!$I$15*10^-6</f>
        <v>62.162567985599999</v>
      </c>
      <c r="N1392" s="277">
        <f>(N4472*10000)*TEA!$J$15*10^-6</f>
        <v>62.162567985599999</v>
      </c>
      <c r="W1392">
        <f t="shared" si="66"/>
        <v>1</v>
      </c>
      <c r="X1392" s="251">
        <v>28035</v>
      </c>
      <c r="Y1392" s="251">
        <v>0</v>
      </c>
      <c r="Z1392" s="251">
        <f t="shared" si="65"/>
        <v>0</v>
      </c>
      <c r="AA1392" s="226">
        <v>21</v>
      </c>
    </row>
    <row r="1393" spans="1:27" x14ac:dyDescent="0.25">
      <c r="A1393" s="251">
        <v>28037</v>
      </c>
      <c r="B1393" s="251" t="s">
        <v>1486</v>
      </c>
      <c r="C1393" s="251" t="s">
        <v>550</v>
      </c>
      <c r="D1393" s="251">
        <v>-90.9066641</v>
      </c>
      <c r="E1393" s="251">
        <v>31.479749999999999</v>
      </c>
      <c r="F1393">
        <v>3.4</v>
      </c>
      <c r="G1393">
        <f t="shared" si="64"/>
        <v>3.4</v>
      </c>
      <c r="H1393">
        <v>12.18</v>
      </c>
      <c r="M1393" s="277">
        <f>(M4473*10000)*TEA!$I$15*10^-6</f>
        <v>59.950573092900001</v>
      </c>
      <c r="N1393" s="277">
        <f>(N4473*10000)*TEA!$J$15*10^-6</f>
        <v>59.950573092900001</v>
      </c>
      <c r="W1393">
        <f t="shared" si="66"/>
        <v>1</v>
      </c>
      <c r="X1393" s="251">
        <v>28037</v>
      </c>
      <c r="Y1393" s="251">
        <v>412</v>
      </c>
      <c r="Z1393" s="251">
        <f t="shared" si="65"/>
        <v>412</v>
      </c>
      <c r="AA1393" s="226">
        <v>158</v>
      </c>
    </row>
    <row r="1394" spans="1:27" x14ac:dyDescent="0.25">
      <c r="A1394" s="251">
        <v>28039</v>
      </c>
      <c r="B1394" s="251" t="s">
        <v>1486</v>
      </c>
      <c r="C1394" s="251" t="s">
        <v>1495</v>
      </c>
      <c r="D1394" s="251">
        <v>-88.639921000000001</v>
      </c>
      <c r="E1394" s="251">
        <v>30.863779999999998</v>
      </c>
      <c r="F1394">
        <v>0</v>
      </c>
      <c r="G1394">
        <f t="shared" si="64"/>
        <v>0</v>
      </c>
      <c r="H1394">
        <v>9.33</v>
      </c>
      <c r="M1394" s="277">
        <f>(M4474*10000)*TEA!$I$15*10^-6</f>
        <v>63.887802057450003</v>
      </c>
      <c r="N1394" s="277">
        <f>(N4474*10000)*TEA!$J$15*10^-6</f>
        <v>63.887802057450003</v>
      </c>
      <c r="W1394">
        <f t="shared" si="66"/>
        <v>1</v>
      </c>
      <c r="X1394" s="251">
        <v>28039</v>
      </c>
      <c r="Y1394" s="251">
        <v>625</v>
      </c>
      <c r="Z1394" s="251">
        <f t="shared" si="65"/>
        <v>625</v>
      </c>
      <c r="AA1394" s="226">
        <v>123</v>
      </c>
    </row>
    <row r="1395" spans="1:27" x14ac:dyDescent="0.25">
      <c r="A1395" s="251">
        <v>28041</v>
      </c>
      <c r="B1395" s="251" t="s">
        <v>1486</v>
      </c>
      <c r="C1395" s="251" t="s">
        <v>552</v>
      </c>
      <c r="D1395" s="251">
        <v>-88.638719600000002</v>
      </c>
      <c r="E1395" s="251">
        <v>31.213619999999999</v>
      </c>
      <c r="F1395">
        <v>0</v>
      </c>
      <c r="G1395">
        <f t="shared" si="64"/>
        <v>0</v>
      </c>
      <c r="H1395">
        <v>7.92</v>
      </c>
      <c r="M1395" s="277">
        <f>(M4475*10000)*TEA!$I$15*10^-6</f>
        <v>62.132744686050003</v>
      </c>
      <c r="N1395" s="277">
        <f>(N4475*10000)*TEA!$J$15*10^-6</f>
        <v>62.132744686050003</v>
      </c>
      <c r="W1395">
        <f t="shared" si="66"/>
        <v>1</v>
      </c>
      <c r="X1395" s="251">
        <v>28041</v>
      </c>
      <c r="Y1395" s="251">
        <v>0</v>
      </c>
      <c r="Z1395" s="251">
        <f t="shared" si="65"/>
        <v>0</v>
      </c>
      <c r="AA1395" s="226">
        <v>76</v>
      </c>
    </row>
    <row r="1396" spans="1:27" x14ac:dyDescent="0.25">
      <c r="A1396" s="251">
        <v>28043</v>
      </c>
      <c r="B1396" s="251" t="s">
        <v>1486</v>
      </c>
      <c r="C1396" s="251" t="s">
        <v>1496</v>
      </c>
      <c r="D1396" s="251">
        <v>-89.7985051</v>
      </c>
      <c r="E1396" s="251">
        <v>33.77122</v>
      </c>
      <c r="F1396">
        <v>0</v>
      </c>
      <c r="G1396">
        <f t="shared" si="64"/>
        <v>0</v>
      </c>
      <c r="H1396">
        <v>0</v>
      </c>
      <c r="M1396" s="277">
        <f>(M4476*10000)*TEA!$I$15*10^-6</f>
        <v>54.035288703900001</v>
      </c>
      <c r="N1396" s="277">
        <f>(N4476*10000)*TEA!$J$15*10^-6</f>
        <v>54.035288703900001</v>
      </c>
      <c r="W1396">
        <f t="shared" si="66"/>
        <v>1</v>
      </c>
      <c r="X1396" s="251">
        <v>28043</v>
      </c>
      <c r="Y1396" s="251">
        <v>0</v>
      </c>
      <c r="Z1396" s="251">
        <f t="shared" si="65"/>
        <v>0</v>
      </c>
      <c r="AA1396" s="226">
        <v>490</v>
      </c>
    </row>
    <row r="1397" spans="1:27" x14ac:dyDescent="0.25">
      <c r="A1397" s="251">
        <v>28045</v>
      </c>
      <c r="B1397" s="251" t="s">
        <v>1486</v>
      </c>
      <c r="C1397" s="251" t="s">
        <v>892</v>
      </c>
      <c r="D1397" s="251">
        <v>-89.487788499999994</v>
      </c>
      <c r="E1397" s="251">
        <v>30.429510000000001</v>
      </c>
      <c r="F1397">
        <v>0</v>
      </c>
      <c r="G1397">
        <f t="shared" si="64"/>
        <v>0</v>
      </c>
      <c r="H1397">
        <v>0</v>
      </c>
      <c r="M1397" s="277">
        <f>(M4477*10000)*TEA!$I$15*10^-6</f>
        <v>65.363124038400002</v>
      </c>
      <c r="N1397" s="277">
        <f>(N4477*10000)*TEA!$J$15*10^-6</f>
        <v>65.363124038400002</v>
      </c>
      <c r="W1397">
        <f t="shared" si="66"/>
        <v>1</v>
      </c>
      <c r="X1397" s="251">
        <v>28045</v>
      </c>
      <c r="Y1397" s="251">
        <v>0</v>
      </c>
      <c r="Z1397" s="251">
        <f t="shared" si="65"/>
        <v>0</v>
      </c>
      <c r="AA1397" s="226">
        <v>0</v>
      </c>
    </row>
    <row r="1398" spans="1:27" x14ac:dyDescent="0.25">
      <c r="A1398" s="251">
        <v>28047</v>
      </c>
      <c r="B1398" s="251" t="s">
        <v>1486</v>
      </c>
      <c r="C1398" s="251" t="s">
        <v>1055</v>
      </c>
      <c r="D1398" s="251">
        <v>-89.115122400000004</v>
      </c>
      <c r="E1398" s="251">
        <v>30.525099999999998</v>
      </c>
      <c r="F1398">
        <v>0</v>
      </c>
      <c r="G1398">
        <f t="shared" si="64"/>
        <v>0</v>
      </c>
      <c r="H1398">
        <v>8.4700000000000006</v>
      </c>
      <c r="M1398" s="277">
        <f>(M4478*10000)*TEA!$I$15*10^-6</f>
        <v>65.172717915749999</v>
      </c>
      <c r="N1398" s="277">
        <f>(N4478*10000)*TEA!$J$15*10^-6</f>
        <v>65.172717915749999</v>
      </c>
      <c r="W1398">
        <f t="shared" si="66"/>
        <v>1</v>
      </c>
      <c r="X1398" s="251">
        <v>28047</v>
      </c>
      <c r="Y1398" s="251">
        <v>0</v>
      </c>
      <c r="Z1398" s="251">
        <f t="shared" si="65"/>
        <v>0</v>
      </c>
      <c r="AA1398" s="226">
        <v>13</v>
      </c>
    </row>
    <row r="1399" spans="1:27" x14ac:dyDescent="0.25">
      <c r="A1399" s="251">
        <v>28049</v>
      </c>
      <c r="B1399" s="251" t="s">
        <v>1486</v>
      </c>
      <c r="C1399" s="251" t="s">
        <v>1497</v>
      </c>
      <c r="D1399" s="251">
        <v>-90.451669100000004</v>
      </c>
      <c r="E1399" s="251">
        <v>32.271250000000002</v>
      </c>
      <c r="F1399">
        <v>3.49</v>
      </c>
      <c r="G1399">
        <f t="shared" si="64"/>
        <v>3.49</v>
      </c>
      <c r="H1399">
        <v>12.51</v>
      </c>
      <c r="M1399" s="277">
        <f>(M4479*10000)*TEA!$I$15*10^-6</f>
        <v>57.227779753199989</v>
      </c>
      <c r="N1399" s="277">
        <f>(N4479*10000)*TEA!$J$15*10^-6</f>
        <v>57.227779753199989</v>
      </c>
      <c r="W1399">
        <f t="shared" si="66"/>
        <v>1</v>
      </c>
      <c r="X1399" s="251">
        <v>28049</v>
      </c>
      <c r="Y1399" s="251">
        <v>4285</v>
      </c>
      <c r="Z1399" s="251">
        <f t="shared" si="65"/>
        <v>4285</v>
      </c>
      <c r="AA1399" s="226">
        <v>2866</v>
      </c>
    </row>
    <row r="1400" spans="1:27" x14ac:dyDescent="0.25">
      <c r="A1400" s="251">
        <v>28051</v>
      </c>
      <c r="B1400" s="251" t="s">
        <v>1486</v>
      </c>
      <c r="C1400" s="251" t="s">
        <v>814</v>
      </c>
      <c r="D1400" s="251">
        <v>-90.097793699999997</v>
      </c>
      <c r="E1400" s="251">
        <v>33.127690000000001</v>
      </c>
      <c r="F1400">
        <v>3.87</v>
      </c>
      <c r="G1400">
        <f t="shared" si="64"/>
        <v>3.87</v>
      </c>
      <c r="H1400">
        <v>13.6</v>
      </c>
      <c r="M1400" s="277">
        <f>(M4480*10000)*TEA!$I$15*10^-6</f>
        <v>55.276569085949994</v>
      </c>
      <c r="N1400" s="277">
        <f>(N4480*10000)*TEA!$J$15*10^-6</f>
        <v>55.276569085949994</v>
      </c>
      <c r="W1400">
        <f t="shared" si="66"/>
        <v>1</v>
      </c>
      <c r="X1400" s="251">
        <v>28051</v>
      </c>
      <c r="Y1400" s="251">
        <v>9197</v>
      </c>
      <c r="Z1400" s="251">
        <f t="shared" si="65"/>
        <v>9197</v>
      </c>
      <c r="AA1400" s="226">
        <v>7597</v>
      </c>
    </row>
    <row r="1401" spans="1:27" x14ac:dyDescent="0.25">
      <c r="A1401" s="251">
        <v>28053</v>
      </c>
      <c r="B1401" s="251" t="s">
        <v>1486</v>
      </c>
      <c r="C1401" s="251" t="s">
        <v>1498</v>
      </c>
      <c r="D1401" s="251">
        <v>-90.531716900000006</v>
      </c>
      <c r="E1401" s="251">
        <v>33.134639999999997</v>
      </c>
      <c r="F1401">
        <v>3.51</v>
      </c>
      <c r="G1401">
        <f t="shared" si="64"/>
        <v>3.51</v>
      </c>
      <c r="H1401">
        <v>14.39</v>
      </c>
      <c r="M1401" s="277">
        <f>(M4481*10000)*TEA!$I$15*10^-6</f>
        <v>55.21284458640001</v>
      </c>
      <c r="N1401" s="277">
        <f>(N4481*10000)*TEA!$J$15*10^-6</f>
        <v>55.21284458640001</v>
      </c>
      <c r="W1401">
        <f t="shared" si="66"/>
        <v>1</v>
      </c>
      <c r="X1401" s="251">
        <v>28053</v>
      </c>
      <c r="Y1401" s="251">
        <v>29783</v>
      </c>
      <c r="Z1401" s="251">
        <f t="shared" si="65"/>
        <v>29783</v>
      </c>
      <c r="AA1401" s="226">
        <v>7049</v>
      </c>
    </row>
    <row r="1402" spans="1:27" x14ac:dyDescent="0.25">
      <c r="A1402" s="251">
        <v>28055</v>
      </c>
      <c r="B1402" s="251" t="s">
        <v>1486</v>
      </c>
      <c r="C1402" s="251" t="s">
        <v>1499</v>
      </c>
      <c r="D1402" s="251">
        <v>-90.992808100000005</v>
      </c>
      <c r="E1402" s="251">
        <v>32.740380000000002</v>
      </c>
      <c r="F1402">
        <v>3.27</v>
      </c>
      <c r="G1402">
        <f t="shared" si="64"/>
        <v>3.27</v>
      </c>
      <c r="H1402">
        <v>13.42</v>
      </c>
      <c r="M1402" s="277">
        <f>(M4482*10000)*TEA!$I$15*10^-6</f>
        <v>56.005274558699995</v>
      </c>
      <c r="N1402" s="277">
        <f>(N4482*10000)*TEA!$J$15*10^-6</f>
        <v>56.005274558699995</v>
      </c>
      <c r="W1402">
        <f t="shared" si="66"/>
        <v>1</v>
      </c>
      <c r="X1402" s="251">
        <v>28055</v>
      </c>
      <c r="Y1402" s="251">
        <v>24844</v>
      </c>
      <c r="Z1402" s="251">
        <f t="shared" si="65"/>
        <v>24844</v>
      </c>
      <c r="AA1402" s="226">
        <v>5189</v>
      </c>
    </row>
    <row r="1403" spans="1:27" x14ac:dyDescent="0.25">
      <c r="A1403" s="251">
        <v>28057</v>
      </c>
      <c r="B1403" s="251" t="s">
        <v>1486</v>
      </c>
      <c r="C1403" s="251" t="s">
        <v>1500</v>
      </c>
      <c r="D1403" s="251">
        <v>-88.361334299999996</v>
      </c>
      <c r="E1403" s="251">
        <v>34.27807</v>
      </c>
      <c r="F1403">
        <v>2.5099999999999998</v>
      </c>
      <c r="G1403">
        <f t="shared" si="64"/>
        <v>2.5099999999999998</v>
      </c>
      <c r="H1403">
        <v>10.1</v>
      </c>
      <c r="M1403" s="277">
        <f>(M4483*10000)*TEA!$I$15*10^-6</f>
        <v>52.968811975650006</v>
      </c>
      <c r="N1403" s="277">
        <f>(N4483*10000)*TEA!$J$15*10^-6</f>
        <v>52.968811975650006</v>
      </c>
      <c r="W1403">
        <f t="shared" si="66"/>
        <v>1</v>
      </c>
      <c r="X1403" s="251">
        <v>28057</v>
      </c>
      <c r="Y1403" s="251">
        <v>3404</v>
      </c>
      <c r="Z1403" s="251">
        <f t="shared" si="65"/>
        <v>3404</v>
      </c>
      <c r="AA1403" s="226">
        <v>244</v>
      </c>
    </row>
    <row r="1404" spans="1:27" x14ac:dyDescent="0.25">
      <c r="A1404" s="251">
        <v>28059</v>
      </c>
      <c r="B1404" s="251" t="s">
        <v>1486</v>
      </c>
      <c r="C1404" s="251" t="s">
        <v>556</v>
      </c>
      <c r="D1404" s="251">
        <v>-88.632073399999996</v>
      </c>
      <c r="E1404" s="251">
        <v>30.56119</v>
      </c>
      <c r="F1404">
        <v>0</v>
      </c>
      <c r="G1404">
        <f t="shared" si="64"/>
        <v>0</v>
      </c>
      <c r="H1404">
        <v>9.86</v>
      </c>
      <c r="M1404" s="277">
        <f>(M4484*10000)*TEA!$I$15*10^-6</f>
        <v>65.289203555849994</v>
      </c>
      <c r="N1404" s="277">
        <f>(N4484*10000)*TEA!$J$15*10^-6</f>
        <v>65.289203555849994</v>
      </c>
      <c r="W1404">
        <f t="shared" si="66"/>
        <v>1</v>
      </c>
      <c r="X1404" s="251">
        <v>28059</v>
      </c>
      <c r="Y1404" s="251">
        <v>0</v>
      </c>
      <c r="Z1404" s="251">
        <f t="shared" si="65"/>
        <v>0</v>
      </c>
      <c r="AA1404" s="226">
        <v>91</v>
      </c>
    </row>
    <row r="1405" spans="1:27" x14ac:dyDescent="0.25">
      <c r="A1405" s="251">
        <v>28061</v>
      </c>
      <c r="B1405" s="251" t="s">
        <v>1486</v>
      </c>
      <c r="C1405" s="251" t="s">
        <v>898</v>
      </c>
      <c r="D1405" s="251">
        <v>-89.114201600000001</v>
      </c>
      <c r="E1405" s="251">
        <v>32.025889999999997</v>
      </c>
      <c r="F1405">
        <v>0</v>
      </c>
      <c r="G1405">
        <f t="shared" si="64"/>
        <v>0</v>
      </c>
      <c r="H1405">
        <v>8.4499999999999993</v>
      </c>
      <c r="M1405" s="277">
        <f>(M4485*10000)*TEA!$I$15*10^-6</f>
        <v>58.386323501099994</v>
      </c>
      <c r="N1405" s="277">
        <f>(N4485*10000)*TEA!$J$15*10^-6</f>
        <v>58.386323501099994</v>
      </c>
      <c r="W1405">
        <f t="shared" si="66"/>
        <v>1</v>
      </c>
      <c r="X1405" s="251">
        <v>28061</v>
      </c>
      <c r="Y1405" s="251">
        <v>0</v>
      </c>
      <c r="Z1405" s="251">
        <f t="shared" si="65"/>
        <v>0</v>
      </c>
      <c r="AA1405" s="226">
        <v>36</v>
      </c>
    </row>
    <row r="1406" spans="1:27" x14ac:dyDescent="0.25">
      <c r="A1406" s="251">
        <v>28063</v>
      </c>
      <c r="B1406" s="251" t="s">
        <v>1486</v>
      </c>
      <c r="C1406" s="251" t="s">
        <v>557</v>
      </c>
      <c r="D1406" s="251">
        <v>-91.036547400000003</v>
      </c>
      <c r="E1406" s="251">
        <v>31.73809</v>
      </c>
      <c r="F1406">
        <v>0</v>
      </c>
      <c r="G1406">
        <f t="shared" si="64"/>
        <v>0</v>
      </c>
      <c r="H1406">
        <v>0</v>
      </c>
      <c r="M1406" s="277">
        <f>(M4486*10000)*TEA!$I$15*10^-6</f>
        <v>58.913556606</v>
      </c>
      <c r="N1406" s="277">
        <f>(N4486*10000)*TEA!$J$15*10^-6</f>
        <v>58.913556606</v>
      </c>
      <c r="W1406">
        <f t="shared" si="66"/>
        <v>1</v>
      </c>
      <c r="X1406" s="251">
        <v>28063</v>
      </c>
      <c r="Y1406" s="251">
        <v>0</v>
      </c>
      <c r="Z1406" s="251">
        <f t="shared" si="65"/>
        <v>0</v>
      </c>
      <c r="AA1406" s="226">
        <v>0</v>
      </c>
    </row>
    <row r="1407" spans="1:27" x14ac:dyDescent="0.25">
      <c r="A1407" s="251">
        <v>28065</v>
      </c>
      <c r="B1407" s="251" t="s">
        <v>1486</v>
      </c>
      <c r="C1407" s="251" t="s">
        <v>1501</v>
      </c>
      <c r="D1407" s="251">
        <v>-89.8308021</v>
      </c>
      <c r="E1407" s="251">
        <v>31.576270000000001</v>
      </c>
      <c r="F1407">
        <v>2.12</v>
      </c>
      <c r="G1407">
        <f t="shared" si="64"/>
        <v>2.12</v>
      </c>
      <c r="H1407">
        <v>5.23</v>
      </c>
      <c r="M1407" s="277">
        <f>(M4487*10000)*TEA!$I$15*10^-6</f>
        <v>60.182387593199998</v>
      </c>
      <c r="N1407" s="277">
        <f>(N4487*10000)*TEA!$J$15*10^-6</f>
        <v>60.182387593199998</v>
      </c>
      <c r="W1407">
        <f t="shared" si="66"/>
        <v>1</v>
      </c>
      <c r="X1407" s="251">
        <v>28065</v>
      </c>
      <c r="Y1407" s="251">
        <v>682</v>
      </c>
      <c r="Z1407" s="251">
        <f t="shared" si="65"/>
        <v>682</v>
      </c>
      <c r="AA1407" s="226">
        <v>275</v>
      </c>
    </row>
    <row r="1408" spans="1:27" x14ac:dyDescent="0.25">
      <c r="A1408" s="251">
        <v>28067</v>
      </c>
      <c r="B1408" s="251" t="s">
        <v>1486</v>
      </c>
      <c r="C1408" s="251" t="s">
        <v>901</v>
      </c>
      <c r="D1408" s="251">
        <v>-89.169407899999996</v>
      </c>
      <c r="E1408" s="251">
        <v>31.628900000000002</v>
      </c>
      <c r="F1408">
        <v>2.17</v>
      </c>
      <c r="G1408">
        <f t="shared" si="64"/>
        <v>2.17</v>
      </c>
      <c r="H1408">
        <v>0</v>
      </c>
      <c r="M1408" s="277">
        <f>(M4488*10000)*TEA!$I$15*10^-6</f>
        <v>60.118311795749996</v>
      </c>
      <c r="N1408" s="277">
        <f>(N4488*10000)*TEA!$J$15*10^-6</f>
        <v>60.118311795749996</v>
      </c>
      <c r="W1408">
        <f t="shared" si="66"/>
        <v>1</v>
      </c>
      <c r="X1408" s="251">
        <v>28067</v>
      </c>
      <c r="Y1408" s="251">
        <v>981</v>
      </c>
      <c r="Z1408" s="251">
        <f t="shared" si="65"/>
        <v>981</v>
      </c>
      <c r="AA1408" s="226">
        <v>294</v>
      </c>
    </row>
    <row r="1409" spans="1:27" x14ac:dyDescent="0.25">
      <c r="A1409" s="251">
        <v>28069</v>
      </c>
      <c r="B1409" s="251" t="s">
        <v>1486</v>
      </c>
      <c r="C1409" s="251" t="s">
        <v>1502</v>
      </c>
      <c r="D1409" s="251">
        <v>-88.641541599999996</v>
      </c>
      <c r="E1409" s="251">
        <v>32.754150000000003</v>
      </c>
      <c r="F1409">
        <v>0</v>
      </c>
      <c r="G1409">
        <f t="shared" si="64"/>
        <v>0</v>
      </c>
      <c r="H1409">
        <v>8.7799999999999994</v>
      </c>
      <c r="M1409" s="277">
        <f>(M4489*10000)*TEA!$I$15*10^-6</f>
        <v>55.947657366899996</v>
      </c>
      <c r="N1409" s="277">
        <f>(N4489*10000)*TEA!$J$15*10^-6</f>
        <v>55.947657366899996</v>
      </c>
      <c r="W1409">
        <f t="shared" si="66"/>
        <v>1</v>
      </c>
      <c r="X1409" s="251">
        <v>28069</v>
      </c>
      <c r="Y1409" s="251">
        <v>0</v>
      </c>
      <c r="Z1409" s="251">
        <f t="shared" si="65"/>
        <v>0</v>
      </c>
      <c r="AA1409" s="226">
        <v>25</v>
      </c>
    </row>
    <row r="1410" spans="1:27" x14ac:dyDescent="0.25">
      <c r="A1410" s="251">
        <v>28071</v>
      </c>
      <c r="B1410" s="251" t="s">
        <v>1486</v>
      </c>
      <c r="C1410" s="251" t="s">
        <v>633</v>
      </c>
      <c r="D1410" s="251">
        <v>-89.484511699999999</v>
      </c>
      <c r="E1410" s="251">
        <v>34.362310000000001</v>
      </c>
      <c r="F1410">
        <v>2.4</v>
      </c>
      <c r="G1410">
        <f t="shared" si="64"/>
        <v>2.4</v>
      </c>
      <c r="H1410">
        <v>11.73</v>
      </c>
      <c r="M1410" s="277">
        <f>(M4490*10000)*TEA!$I$15*10^-6</f>
        <v>53.048479105799998</v>
      </c>
      <c r="N1410" s="277">
        <f>(N4490*10000)*TEA!$J$15*10^-6</f>
        <v>53.048479105799998</v>
      </c>
      <c r="W1410">
        <f t="shared" si="66"/>
        <v>1</v>
      </c>
      <c r="X1410" s="251">
        <v>28071</v>
      </c>
      <c r="Y1410" s="251">
        <v>2520</v>
      </c>
      <c r="Z1410" s="251">
        <f t="shared" si="65"/>
        <v>2520</v>
      </c>
      <c r="AA1410" s="226">
        <v>519</v>
      </c>
    </row>
    <row r="1411" spans="1:27" x14ac:dyDescent="0.25">
      <c r="A1411" s="251">
        <v>28073</v>
      </c>
      <c r="B1411" s="251" t="s">
        <v>1486</v>
      </c>
      <c r="C1411" s="251" t="s">
        <v>558</v>
      </c>
      <c r="D1411" s="251">
        <v>-89.515029499999997</v>
      </c>
      <c r="E1411" s="251">
        <v>31.21509</v>
      </c>
      <c r="F1411">
        <v>3.1</v>
      </c>
      <c r="G1411">
        <f t="shared" si="64"/>
        <v>3.1</v>
      </c>
      <c r="H1411">
        <v>10.42</v>
      </c>
      <c r="M1411" s="277">
        <f>(M4491*10000)*TEA!$I$15*10^-6</f>
        <v>61.944995602799992</v>
      </c>
      <c r="N1411" s="277">
        <f>(N4491*10000)*TEA!$J$15*10^-6</f>
        <v>61.944995602799992</v>
      </c>
      <c r="W1411">
        <f t="shared" si="66"/>
        <v>1</v>
      </c>
      <c r="X1411" s="251">
        <v>28073</v>
      </c>
      <c r="Y1411" s="251">
        <v>259</v>
      </c>
      <c r="Z1411" s="251">
        <f t="shared" si="65"/>
        <v>259</v>
      </c>
      <c r="AA1411" s="226">
        <v>100</v>
      </c>
    </row>
    <row r="1412" spans="1:27" x14ac:dyDescent="0.25">
      <c r="A1412" s="251">
        <v>28075</v>
      </c>
      <c r="B1412" s="251" t="s">
        <v>1486</v>
      </c>
      <c r="C1412" s="251" t="s">
        <v>559</v>
      </c>
      <c r="D1412" s="251">
        <v>-88.661047699999997</v>
      </c>
      <c r="E1412" s="251">
        <v>32.40522</v>
      </c>
      <c r="F1412">
        <v>0</v>
      </c>
      <c r="G1412">
        <f t="shared" ref="G1412:G1475" si="67">F1412</f>
        <v>0</v>
      </c>
      <c r="H1412">
        <v>10.02</v>
      </c>
      <c r="M1412" s="277">
        <f>(M4492*10000)*TEA!$I$15*10^-6</f>
        <v>56.795546515950001</v>
      </c>
      <c r="N1412" s="277">
        <f>(N4492*10000)*TEA!$J$15*10^-6</f>
        <v>56.795546515950001</v>
      </c>
      <c r="W1412">
        <f t="shared" si="66"/>
        <v>1</v>
      </c>
      <c r="X1412" s="251">
        <v>28075</v>
      </c>
      <c r="Y1412" s="251">
        <v>0</v>
      </c>
      <c r="Z1412" s="251">
        <f t="shared" ref="Z1412:Z1475" si="68">Y1412</f>
        <v>0</v>
      </c>
      <c r="AA1412" s="226">
        <v>8</v>
      </c>
    </row>
    <row r="1413" spans="1:27" x14ac:dyDescent="0.25">
      <c r="A1413" s="251">
        <v>28077</v>
      </c>
      <c r="B1413" s="251" t="s">
        <v>1486</v>
      </c>
      <c r="C1413" s="251" t="s">
        <v>560</v>
      </c>
      <c r="D1413" s="251">
        <v>-90.115527599999993</v>
      </c>
      <c r="E1413" s="251">
        <v>31.5581</v>
      </c>
      <c r="F1413">
        <v>2.21</v>
      </c>
      <c r="G1413">
        <f t="shared" si="67"/>
        <v>2.21</v>
      </c>
      <c r="H1413">
        <v>0</v>
      </c>
      <c r="M1413" s="277">
        <f>(M4493*10000)*TEA!$I$15*10^-6</f>
        <v>60.110354310299996</v>
      </c>
      <c r="N1413" s="277">
        <f>(N4493*10000)*TEA!$J$15*10^-6</f>
        <v>60.110354310299996</v>
      </c>
      <c r="W1413">
        <f t="shared" si="66"/>
        <v>1</v>
      </c>
      <c r="X1413" s="251">
        <v>28077</v>
      </c>
      <c r="Y1413" s="251">
        <v>2079</v>
      </c>
      <c r="Z1413" s="251">
        <f t="shared" si="68"/>
        <v>2079</v>
      </c>
      <c r="AA1413" s="226">
        <v>0</v>
      </c>
    </row>
    <row r="1414" spans="1:27" x14ac:dyDescent="0.25">
      <c r="A1414" s="251">
        <v>28079</v>
      </c>
      <c r="B1414" s="251" t="s">
        <v>1486</v>
      </c>
      <c r="C1414" s="251" t="s">
        <v>1503</v>
      </c>
      <c r="D1414" s="251">
        <v>-89.528710700000005</v>
      </c>
      <c r="E1414" s="251">
        <v>32.758420000000001</v>
      </c>
      <c r="F1414">
        <v>2.4700000000000002</v>
      </c>
      <c r="G1414">
        <f t="shared" si="67"/>
        <v>2.4700000000000002</v>
      </c>
      <c r="H1414">
        <v>0</v>
      </c>
      <c r="M1414" s="277">
        <f>(M4494*10000)*TEA!$I$15*10^-6</f>
        <v>56.136056058899996</v>
      </c>
      <c r="N1414" s="277">
        <f>(N4494*10000)*TEA!$J$15*10^-6</f>
        <v>56.136056058899996</v>
      </c>
      <c r="W1414">
        <f t="shared" si="66"/>
        <v>1</v>
      </c>
      <c r="X1414" s="251">
        <v>28079</v>
      </c>
      <c r="Y1414" s="251">
        <v>365</v>
      </c>
      <c r="Z1414" s="251">
        <f t="shared" si="68"/>
        <v>365</v>
      </c>
      <c r="AA1414" s="226">
        <v>0</v>
      </c>
    </row>
    <row r="1415" spans="1:27" x14ac:dyDescent="0.25">
      <c r="A1415" s="251">
        <v>28081</v>
      </c>
      <c r="B1415" s="251" t="s">
        <v>1486</v>
      </c>
      <c r="C1415" s="251" t="s">
        <v>561</v>
      </c>
      <c r="D1415" s="251">
        <v>-88.6776014</v>
      </c>
      <c r="E1415" s="251">
        <v>34.284199999999998</v>
      </c>
      <c r="F1415">
        <v>2.4300000000000002</v>
      </c>
      <c r="G1415">
        <f t="shared" si="67"/>
        <v>2.4300000000000002</v>
      </c>
      <c r="H1415">
        <v>9.93</v>
      </c>
      <c r="M1415" s="277">
        <f>(M4495*10000)*TEA!$I$15*10^-6</f>
        <v>53.035472706750006</v>
      </c>
      <c r="N1415" s="277">
        <f>(N4495*10000)*TEA!$J$15*10^-6</f>
        <v>53.035472706750006</v>
      </c>
      <c r="W1415">
        <f t="shared" si="66"/>
        <v>1</v>
      </c>
      <c r="X1415" s="251">
        <v>28081</v>
      </c>
      <c r="Y1415" s="251">
        <v>18413</v>
      </c>
      <c r="Z1415" s="251">
        <f t="shared" si="68"/>
        <v>18413</v>
      </c>
      <c r="AA1415" s="226">
        <v>1310</v>
      </c>
    </row>
    <row r="1416" spans="1:27" x14ac:dyDescent="0.25">
      <c r="A1416" s="251">
        <v>28083</v>
      </c>
      <c r="B1416" s="251" t="s">
        <v>1486</v>
      </c>
      <c r="C1416" s="251" t="s">
        <v>1504</v>
      </c>
      <c r="D1416" s="251">
        <v>-90.305375100000006</v>
      </c>
      <c r="E1416" s="251">
        <v>33.552819999999997</v>
      </c>
      <c r="F1416">
        <v>4.18</v>
      </c>
      <c r="G1416">
        <f t="shared" si="67"/>
        <v>4.18</v>
      </c>
      <c r="H1416">
        <v>13.76</v>
      </c>
      <c r="M1416" s="277">
        <f>(M4496*10000)*TEA!$I$15*10^-6</f>
        <v>54.453724776899996</v>
      </c>
      <c r="N1416" s="277">
        <f>(N4496*10000)*TEA!$J$15*10^-6</f>
        <v>54.453724776899996</v>
      </c>
      <c r="W1416">
        <f t="shared" si="66"/>
        <v>1</v>
      </c>
      <c r="X1416" s="251">
        <v>28083</v>
      </c>
      <c r="Y1416" s="251">
        <v>50652</v>
      </c>
      <c r="Z1416" s="251">
        <f t="shared" si="68"/>
        <v>50652</v>
      </c>
      <c r="AA1416" s="226">
        <v>17318</v>
      </c>
    </row>
    <row r="1417" spans="1:27" x14ac:dyDescent="0.25">
      <c r="A1417" s="251">
        <v>28085</v>
      </c>
      <c r="B1417" s="251" t="s">
        <v>1486</v>
      </c>
      <c r="C1417" s="251" t="s">
        <v>634</v>
      </c>
      <c r="D1417" s="251">
        <v>-90.463436000000002</v>
      </c>
      <c r="E1417" s="251">
        <v>31.539149999999999</v>
      </c>
      <c r="F1417">
        <v>0</v>
      </c>
      <c r="G1417">
        <f t="shared" si="67"/>
        <v>0</v>
      </c>
      <c r="H1417">
        <v>0</v>
      </c>
      <c r="M1417" s="277">
        <f>(M4497*10000)*TEA!$I$15*10^-6</f>
        <v>59.992097365349991</v>
      </c>
      <c r="N1417" s="277">
        <f>(N4497*10000)*TEA!$J$15*10^-6</f>
        <v>59.992097365349991</v>
      </c>
      <c r="W1417">
        <f t="shared" si="66"/>
        <v>1</v>
      </c>
      <c r="X1417" s="251">
        <v>28085</v>
      </c>
      <c r="Y1417" s="251">
        <v>0</v>
      </c>
      <c r="Z1417" s="251">
        <f t="shared" si="68"/>
        <v>0</v>
      </c>
      <c r="AA1417" s="226">
        <v>0</v>
      </c>
    </row>
    <row r="1418" spans="1:27" x14ac:dyDescent="0.25">
      <c r="A1418" s="251">
        <v>28087</v>
      </c>
      <c r="B1418" s="251" t="s">
        <v>1486</v>
      </c>
      <c r="C1418" s="251" t="s">
        <v>563</v>
      </c>
      <c r="D1418" s="251">
        <v>-88.443435100000002</v>
      </c>
      <c r="E1418" s="251">
        <v>33.468330000000002</v>
      </c>
      <c r="F1418">
        <v>2.54</v>
      </c>
      <c r="G1418">
        <f t="shared" si="67"/>
        <v>2.54</v>
      </c>
      <c r="H1418">
        <v>12.78</v>
      </c>
      <c r="M1418" s="277">
        <f>(M4498*10000)*TEA!$I$15*10^-6</f>
        <v>54.4786808562</v>
      </c>
      <c r="N1418" s="277">
        <f>(N4498*10000)*TEA!$J$15*10^-6</f>
        <v>54.4786808562</v>
      </c>
      <c r="W1418">
        <f t="shared" si="66"/>
        <v>1</v>
      </c>
      <c r="X1418" s="251">
        <v>28087</v>
      </c>
      <c r="Y1418" s="251">
        <v>7188</v>
      </c>
      <c r="Z1418" s="251">
        <f t="shared" si="68"/>
        <v>7188</v>
      </c>
      <c r="AA1418" s="226">
        <v>3511</v>
      </c>
    </row>
    <row r="1419" spans="1:27" x14ac:dyDescent="0.25">
      <c r="A1419" s="251">
        <v>28089</v>
      </c>
      <c r="B1419" s="251" t="s">
        <v>1486</v>
      </c>
      <c r="C1419" s="251" t="s">
        <v>565</v>
      </c>
      <c r="D1419" s="251">
        <v>-90.044646599999993</v>
      </c>
      <c r="E1419" s="251">
        <v>32.638019999999997</v>
      </c>
      <c r="F1419">
        <v>3.2</v>
      </c>
      <c r="G1419">
        <f t="shared" si="67"/>
        <v>3.2</v>
      </c>
      <c r="H1419">
        <v>12.27</v>
      </c>
      <c r="M1419" s="277">
        <f>(M4499*10000)*TEA!$I$15*10^-6</f>
        <v>56.395206621000007</v>
      </c>
      <c r="N1419" s="277">
        <f>(N4499*10000)*TEA!$J$15*10^-6</f>
        <v>56.395206621000007</v>
      </c>
      <c r="W1419">
        <f t="shared" si="66"/>
        <v>1</v>
      </c>
      <c r="X1419" s="251">
        <v>28089</v>
      </c>
      <c r="Y1419" s="251">
        <v>4729</v>
      </c>
      <c r="Z1419" s="251">
        <f t="shared" si="68"/>
        <v>4729</v>
      </c>
      <c r="AA1419" s="226">
        <v>3364</v>
      </c>
    </row>
    <row r="1420" spans="1:27" x14ac:dyDescent="0.25">
      <c r="A1420" s="251">
        <v>28091</v>
      </c>
      <c r="B1420" s="251" t="s">
        <v>1486</v>
      </c>
      <c r="C1420" s="251" t="s">
        <v>567</v>
      </c>
      <c r="D1420" s="251">
        <v>-89.832572400000004</v>
      </c>
      <c r="E1420" s="251">
        <v>31.236910000000002</v>
      </c>
      <c r="F1420">
        <v>0</v>
      </c>
      <c r="G1420">
        <f t="shared" si="67"/>
        <v>0</v>
      </c>
      <c r="H1420">
        <v>13.12</v>
      </c>
      <c r="M1420" s="277">
        <f>(M4500*10000)*TEA!$I$15*10^-6</f>
        <v>61.691799464549995</v>
      </c>
      <c r="N1420" s="277">
        <f>(N4500*10000)*TEA!$J$15*10^-6</f>
        <v>61.691799464549995</v>
      </c>
      <c r="W1420">
        <f t="shared" si="66"/>
        <v>1</v>
      </c>
      <c r="X1420" s="251">
        <v>28091</v>
      </c>
      <c r="Y1420" s="251">
        <v>0</v>
      </c>
      <c r="Z1420" s="251">
        <f t="shared" si="68"/>
        <v>0</v>
      </c>
      <c r="AA1420" s="226">
        <v>216</v>
      </c>
    </row>
    <row r="1421" spans="1:27" x14ac:dyDescent="0.25">
      <c r="A1421" s="251">
        <v>28093</v>
      </c>
      <c r="B1421" s="251" t="s">
        <v>1486</v>
      </c>
      <c r="C1421" s="251" t="s">
        <v>568</v>
      </c>
      <c r="D1421" s="251">
        <v>-89.503202599999995</v>
      </c>
      <c r="E1421" s="251">
        <v>34.764940000000003</v>
      </c>
      <c r="F1421">
        <v>2.85</v>
      </c>
      <c r="G1421">
        <f t="shared" si="67"/>
        <v>2.85</v>
      </c>
      <c r="H1421">
        <v>12.14</v>
      </c>
      <c r="M1421" s="277">
        <f>(M4501*10000)*TEA!$I$15*10^-6</f>
        <v>52.425046976849998</v>
      </c>
      <c r="N1421" s="277">
        <f>(N4501*10000)*TEA!$J$15*10^-6</f>
        <v>52.425046976849998</v>
      </c>
      <c r="W1421">
        <f t="shared" si="66"/>
        <v>1</v>
      </c>
      <c r="X1421" s="251">
        <v>28093</v>
      </c>
      <c r="Y1421" s="251">
        <v>8730</v>
      </c>
      <c r="Z1421" s="251">
        <f t="shared" si="68"/>
        <v>8730</v>
      </c>
      <c r="AA1421" s="226">
        <v>1503</v>
      </c>
    </row>
    <row r="1422" spans="1:27" x14ac:dyDescent="0.25">
      <c r="A1422" s="251">
        <v>28095</v>
      </c>
      <c r="B1422" s="251" t="s">
        <v>1486</v>
      </c>
      <c r="C1422" s="251" t="s">
        <v>570</v>
      </c>
      <c r="D1422" s="251">
        <v>-88.476564400000001</v>
      </c>
      <c r="E1422" s="251">
        <v>33.889740000000003</v>
      </c>
      <c r="F1422">
        <v>2.5099999999999998</v>
      </c>
      <c r="G1422">
        <f t="shared" si="67"/>
        <v>2.5099999999999998</v>
      </c>
      <c r="H1422">
        <v>11.15</v>
      </c>
      <c r="M1422" s="277">
        <f>(M4502*10000)*TEA!$I$15*10^-6</f>
        <v>53.683276612049987</v>
      </c>
      <c r="N1422" s="277">
        <f>(N4502*10000)*TEA!$J$15*10^-6</f>
        <v>53.683276612049987</v>
      </c>
      <c r="W1422">
        <f t="shared" si="66"/>
        <v>1</v>
      </c>
      <c r="X1422" s="251">
        <v>28095</v>
      </c>
      <c r="Y1422" s="251">
        <v>14212</v>
      </c>
      <c r="Z1422" s="251">
        <f t="shared" si="68"/>
        <v>14212</v>
      </c>
      <c r="AA1422" s="226">
        <v>3894</v>
      </c>
    </row>
    <row r="1423" spans="1:27" x14ac:dyDescent="0.25">
      <c r="A1423" s="251">
        <v>28097</v>
      </c>
      <c r="B1423" s="251" t="s">
        <v>1486</v>
      </c>
      <c r="C1423" s="251" t="s">
        <v>571</v>
      </c>
      <c r="D1423" s="251">
        <v>-89.614212899999998</v>
      </c>
      <c r="E1423" s="251">
        <v>33.493389999999998</v>
      </c>
      <c r="F1423">
        <v>2.66</v>
      </c>
      <c r="G1423">
        <f t="shared" si="67"/>
        <v>2.66</v>
      </c>
      <c r="H1423">
        <v>12.34</v>
      </c>
      <c r="M1423" s="277">
        <f>(M4503*10000)*TEA!$I$15*10^-6</f>
        <v>54.535362939900004</v>
      </c>
      <c r="N1423" s="277">
        <f>(N4503*10000)*TEA!$J$15*10^-6</f>
        <v>54.535362939900004</v>
      </c>
      <c r="W1423">
        <f t="shared" si="66"/>
        <v>1</v>
      </c>
      <c r="X1423" s="251">
        <v>28097</v>
      </c>
      <c r="Y1423" s="251">
        <v>856</v>
      </c>
      <c r="Z1423" s="251">
        <f t="shared" si="68"/>
        <v>856</v>
      </c>
      <c r="AA1423" s="226">
        <v>1077</v>
      </c>
    </row>
    <row r="1424" spans="1:27" x14ac:dyDescent="0.25">
      <c r="A1424" s="251">
        <v>28099</v>
      </c>
      <c r="B1424" s="251" t="s">
        <v>1486</v>
      </c>
      <c r="C1424" s="251" t="s">
        <v>1505</v>
      </c>
      <c r="D1424" s="251">
        <v>-89.116683899999998</v>
      </c>
      <c r="E1424" s="251">
        <v>32.756419999999999</v>
      </c>
      <c r="F1424">
        <v>0</v>
      </c>
      <c r="G1424">
        <f t="shared" si="67"/>
        <v>0</v>
      </c>
      <c r="H1424">
        <v>0</v>
      </c>
      <c r="M1424" s="277">
        <f>(M4504*10000)*TEA!$I$15*10^-6</f>
        <v>56.059640060399992</v>
      </c>
      <c r="N1424" s="277">
        <f>(N4504*10000)*TEA!$J$15*10^-6</f>
        <v>56.059640060399992</v>
      </c>
      <c r="W1424">
        <f t="shared" si="66"/>
        <v>1</v>
      </c>
      <c r="X1424" s="251">
        <v>28099</v>
      </c>
      <c r="Y1424" s="251">
        <v>0</v>
      </c>
      <c r="Z1424" s="251">
        <f t="shared" si="68"/>
        <v>0</v>
      </c>
      <c r="AA1424" s="226">
        <v>0</v>
      </c>
    </row>
    <row r="1425" spans="1:27" x14ac:dyDescent="0.25">
      <c r="A1425" s="251">
        <v>28101</v>
      </c>
      <c r="B1425" s="251" t="s">
        <v>1486</v>
      </c>
      <c r="C1425" s="251" t="s">
        <v>641</v>
      </c>
      <c r="D1425" s="251">
        <v>-89.114990199999994</v>
      </c>
      <c r="E1425" s="251">
        <v>32.40363</v>
      </c>
      <c r="F1425">
        <v>3.26</v>
      </c>
      <c r="G1425">
        <f t="shared" si="67"/>
        <v>3.26</v>
      </c>
      <c r="H1425">
        <v>8.59</v>
      </c>
      <c r="M1425" s="277">
        <f>(M4505*10000)*TEA!$I$15*10^-6</f>
        <v>57.024531218699998</v>
      </c>
      <c r="N1425" s="277">
        <f>(N4505*10000)*TEA!$J$15*10^-6</f>
        <v>57.024531218699998</v>
      </c>
      <c r="W1425">
        <f t="shared" si="66"/>
        <v>1</v>
      </c>
      <c r="X1425" s="251">
        <v>28101</v>
      </c>
      <c r="Y1425" s="251">
        <v>2238</v>
      </c>
      <c r="Z1425" s="251">
        <f t="shared" si="68"/>
        <v>2238</v>
      </c>
      <c r="AA1425" s="226">
        <v>432</v>
      </c>
    </row>
    <row r="1426" spans="1:27" x14ac:dyDescent="0.25">
      <c r="A1426" s="251">
        <v>28103</v>
      </c>
      <c r="B1426" s="251" t="s">
        <v>1486</v>
      </c>
      <c r="C1426" s="251" t="s">
        <v>1506</v>
      </c>
      <c r="D1426" s="251">
        <v>-88.562018499999994</v>
      </c>
      <c r="E1426" s="251">
        <v>33.107140000000001</v>
      </c>
      <c r="F1426">
        <v>3.46</v>
      </c>
      <c r="G1426">
        <f t="shared" si="67"/>
        <v>3.46</v>
      </c>
      <c r="H1426">
        <v>12.48</v>
      </c>
      <c r="M1426" s="277">
        <f>(M4506*10000)*TEA!$I$15*10^-6</f>
        <v>55.18831513005</v>
      </c>
      <c r="N1426" s="277">
        <f>(N4506*10000)*TEA!$J$15*10^-6</f>
        <v>55.18831513005</v>
      </c>
      <c r="W1426">
        <f t="shared" si="66"/>
        <v>1</v>
      </c>
      <c r="X1426" s="251">
        <v>28103</v>
      </c>
      <c r="Y1426" s="251">
        <v>7685</v>
      </c>
      <c r="Z1426" s="251">
        <f t="shared" si="68"/>
        <v>7685</v>
      </c>
      <c r="AA1426" s="226">
        <v>11310</v>
      </c>
    </row>
    <row r="1427" spans="1:27" x14ac:dyDescent="0.25">
      <c r="A1427" s="251">
        <v>28105</v>
      </c>
      <c r="B1427" s="251" t="s">
        <v>1486</v>
      </c>
      <c r="C1427" s="251" t="s">
        <v>1507</v>
      </c>
      <c r="D1427" s="251">
        <v>-88.873109600000006</v>
      </c>
      <c r="E1427" s="251">
        <v>33.421970000000002</v>
      </c>
      <c r="F1427">
        <v>1.8</v>
      </c>
      <c r="G1427">
        <f t="shared" si="67"/>
        <v>1.8</v>
      </c>
      <c r="H1427">
        <v>0</v>
      </c>
      <c r="M1427" s="277">
        <f>(M4507*10000)*TEA!$I$15*10^-6</f>
        <v>54.615797544599999</v>
      </c>
      <c r="N1427" s="277">
        <f>(N4507*10000)*TEA!$J$15*10^-6</f>
        <v>54.615797544599999</v>
      </c>
      <c r="W1427">
        <f t="shared" si="66"/>
        <v>1</v>
      </c>
      <c r="X1427" s="251">
        <v>28105</v>
      </c>
      <c r="Y1427" s="251">
        <v>1064</v>
      </c>
      <c r="Z1427" s="251">
        <f t="shared" si="68"/>
        <v>1064</v>
      </c>
      <c r="AA1427" s="226">
        <v>0</v>
      </c>
    </row>
    <row r="1428" spans="1:27" x14ac:dyDescent="0.25">
      <c r="A1428" s="251">
        <v>28107</v>
      </c>
      <c r="B1428" s="251" t="s">
        <v>1486</v>
      </c>
      <c r="C1428" s="251" t="s">
        <v>1508</v>
      </c>
      <c r="D1428" s="251">
        <v>-89.948974100000001</v>
      </c>
      <c r="E1428" s="251">
        <v>34.369759999999999</v>
      </c>
      <c r="F1428">
        <v>3.01</v>
      </c>
      <c r="G1428">
        <f t="shared" si="67"/>
        <v>3.01</v>
      </c>
      <c r="H1428">
        <v>11.17</v>
      </c>
      <c r="M1428" s="277">
        <f>(M4508*10000)*TEA!$I$15*10^-6</f>
        <v>53.04864821759999</v>
      </c>
      <c r="N1428" s="277">
        <f>(N4508*10000)*TEA!$J$15*10^-6</f>
        <v>53.04864821759999</v>
      </c>
      <c r="W1428">
        <f t="shared" si="66"/>
        <v>1</v>
      </c>
      <c r="X1428" s="251">
        <v>28107</v>
      </c>
      <c r="Y1428" s="251">
        <v>12609</v>
      </c>
      <c r="Z1428" s="251">
        <f t="shared" si="68"/>
        <v>12609</v>
      </c>
      <c r="AA1428" s="226">
        <v>2798</v>
      </c>
    </row>
    <row r="1429" spans="1:27" x14ac:dyDescent="0.25">
      <c r="A1429" s="251">
        <v>28109</v>
      </c>
      <c r="B1429" s="251" t="s">
        <v>1486</v>
      </c>
      <c r="C1429" s="251" t="s">
        <v>1509</v>
      </c>
      <c r="D1429" s="251">
        <v>-89.579889499999993</v>
      </c>
      <c r="E1429" s="251">
        <v>30.778009999999998</v>
      </c>
      <c r="F1429">
        <v>0</v>
      </c>
      <c r="G1429">
        <f t="shared" si="67"/>
        <v>0</v>
      </c>
      <c r="H1429">
        <v>5.49</v>
      </c>
      <c r="M1429" s="277">
        <f>(M4509*10000)*TEA!$I$15*10^-6</f>
        <v>63.892029228300004</v>
      </c>
      <c r="N1429" s="277">
        <f>(N4509*10000)*TEA!$J$15*10^-6</f>
        <v>63.892029228300004</v>
      </c>
      <c r="W1429">
        <f t="shared" si="66"/>
        <v>1</v>
      </c>
      <c r="X1429" s="251">
        <v>28109</v>
      </c>
      <c r="Y1429" s="251">
        <v>0</v>
      </c>
      <c r="Z1429" s="251">
        <f t="shared" si="68"/>
        <v>0</v>
      </c>
      <c r="AA1429" s="226">
        <v>30</v>
      </c>
    </row>
    <row r="1430" spans="1:27" x14ac:dyDescent="0.25">
      <c r="A1430" s="251">
        <v>28111</v>
      </c>
      <c r="B1430" s="251" t="s">
        <v>1486</v>
      </c>
      <c r="C1430" s="251" t="s">
        <v>573</v>
      </c>
      <c r="D1430" s="251">
        <v>-88.992317200000002</v>
      </c>
      <c r="E1430" s="251">
        <v>31.178280000000001</v>
      </c>
      <c r="F1430">
        <v>2.69</v>
      </c>
      <c r="G1430">
        <f t="shared" si="67"/>
        <v>2.69</v>
      </c>
      <c r="H1430">
        <v>0</v>
      </c>
      <c r="M1430" s="277">
        <f>(M4510*10000)*TEA!$I$15*10^-6</f>
        <v>62.332487534249999</v>
      </c>
      <c r="N1430" s="277">
        <f>(N4510*10000)*TEA!$J$15*10^-6</f>
        <v>62.332487534249999</v>
      </c>
      <c r="W1430">
        <f t="shared" si="66"/>
        <v>1</v>
      </c>
      <c r="X1430" s="251">
        <v>28111</v>
      </c>
      <c r="Y1430" s="251">
        <v>41</v>
      </c>
      <c r="Z1430" s="251">
        <f t="shared" si="68"/>
        <v>41</v>
      </c>
      <c r="AA1430" s="226">
        <v>100</v>
      </c>
    </row>
    <row r="1431" spans="1:27" x14ac:dyDescent="0.25">
      <c r="A1431" s="251">
        <v>28113</v>
      </c>
      <c r="B1431" s="251" t="s">
        <v>1486</v>
      </c>
      <c r="C1431" s="251" t="s">
        <v>575</v>
      </c>
      <c r="D1431" s="251">
        <v>-90.412629800000005</v>
      </c>
      <c r="E1431" s="251">
        <v>31.176459999999999</v>
      </c>
      <c r="F1431">
        <v>0</v>
      </c>
      <c r="G1431">
        <f t="shared" si="67"/>
        <v>0</v>
      </c>
      <c r="H1431">
        <v>8.58</v>
      </c>
      <c r="M1431" s="277">
        <f>(M4511*10000)*TEA!$I$15*10^-6</f>
        <v>61.535142544950006</v>
      </c>
      <c r="N1431" s="277">
        <f>(N4511*10000)*TEA!$J$15*10^-6</f>
        <v>61.535142544950006</v>
      </c>
      <c r="W1431">
        <f t="shared" si="66"/>
        <v>1</v>
      </c>
      <c r="X1431" s="251">
        <v>28113</v>
      </c>
      <c r="Y1431" s="251">
        <v>0</v>
      </c>
      <c r="Z1431" s="251">
        <f t="shared" si="68"/>
        <v>0</v>
      </c>
      <c r="AA1431" s="226">
        <v>19</v>
      </c>
    </row>
    <row r="1432" spans="1:27" x14ac:dyDescent="0.25">
      <c r="A1432" s="251">
        <v>28115</v>
      </c>
      <c r="B1432" s="251" t="s">
        <v>1486</v>
      </c>
      <c r="C1432" s="251" t="s">
        <v>1510</v>
      </c>
      <c r="D1432" s="251">
        <v>-89.038783199999997</v>
      </c>
      <c r="E1432" s="251">
        <v>34.227930000000001</v>
      </c>
      <c r="F1432">
        <v>2.54</v>
      </c>
      <c r="G1432">
        <f t="shared" si="67"/>
        <v>2.54</v>
      </c>
      <c r="H1432">
        <v>9.4499999999999993</v>
      </c>
      <c r="M1432" s="277">
        <f>(M4512*10000)*TEA!$I$15*10^-6</f>
        <v>53.1776983257</v>
      </c>
      <c r="N1432" s="277">
        <f>(N4512*10000)*TEA!$J$15*10^-6</f>
        <v>53.1776983257</v>
      </c>
      <c r="W1432">
        <f t="shared" si="66"/>
        <v>1</v>
      </c>
      <c r="X1432" s="251">
        <v>28115</v>
      </c>
      <c r="Y1432" s="251">
        <v>13003</v>
      </c>
      <c r="Z1432" s="251">
        <f t="shared" si="68"/>
        <v>13003</v>
      </c>
      <c r="AA1432" s="226">
        <v>1410</v>
      </c>
    </row>
    <row r="1433" spans="1:27" x14ac:dyDescent="0.25">
      <c r="A1433" s="251">
        <v>28117</v>
      </c>
      <c r="B1433" s="251" t="s">
        <v>1486</v>
      </c>
      <c r="C1433" s="251" t="s">
        <v>1511</v>
      </c>
      <c r="D1433" s="251">
        <v>-88.523392900000005</v>
      </c>
      <c r="E1433" s="251">
        <v>34.616010000000003</v>
      </c>
      <c r="F1433">
        <v>2.4500000000000002</v>
      </c>
      <c r="G1433">
        <f t="shared" si="67"/>
        <v>2.4500000000000002</v>
      </c>
      <c r="H1433">
        <v>9.6999999999999993</v>
      </c>
      <c r="M1433" s="277">
        <f>(M4513*10000)*TEA!$I$15*10^-6</f>
        <v>52.451523748349999</v>
      </c>
      <c r="N1433" s="277">
        <f>(N4513*10000)*TEA!$J$15*10^-6</f>
        <v>52.451523748349999</v>
      </c>
      <c r="W1433">
        <f t="shared" si="66"/>
        <v>1</v>
      </c>
      <c r="X1433" s="251">
        <v>28117</v>
      </c>
      <c r="Y1433" s="251">
        <v>9691</v>
      </c>
      <c r="Z1433" s="251">
        <f t="shared" si="68"/>
        <v>9691</v>
      </c>
      <c r="AA1433" s="226">
        <v>372</v>
      </c>
    </row>
    <row r="1434" spans="1:27" x14ac:dyDescent="0.25">
      <c r="A1434" s="251">
        <v>28119</v>
      </c>
      <c r="B1434" s="251" t="s">
        <v>1486</v>
      </c>
      <c r="C1434" s="251" t="s">
        <v>917</v>
      </c>
      <c r="D1434" s="251">
        <v>-90.2924443</v>
      </c>
      <c r="E1434" s="251">
        <v>34.254989999999999</v>
      </c>
      <c r="F1434">
        <v>2.95</v>
      </c>
      <c r="G1434">
        <f t="shared" si="67"/>
        <v>2.95</v>
      </c>
      <c r="H1434">
        <v>14.02</v>
      </c>
      <c r="M1434" s="277">
        <f>(M4514*10000)*TEA!$I$15*10^-6</f>
        <v>53.165261644200008</v>
      </c>
      <c r="N1434" s="277">
        <f>(N4514*10000)*TEA!$J$15*10^-6</f>
        <v>53.165261644200008</v>
      </c>
      <c r="W1434">
        <f t="shared" ref="W1434:W1497" si="69">IF(X1434=A1434,1,0)</f>
        <v>1</v>
      </c>
      <c r="X1434" s="251">
        <v>28119</v>
      </c>
      <c r="Y1434" s="251">
        <v>32038</v>
      </c>
      <c r="Z1434" s="251">
        <f t="shared" si="68"/>
        <v>32038</v>
      </c>
      <c r="AA1434" s="226">
        <v>3263</v>
      </c>
    </row>
    <row r="1435" spans="1:27" x14ac:dyDescent="0.25">
      <c r="A1435" s="251">
        <v>28121</v>
      </c>
      <c r="B1435" s="251" t="s">
        <v>1486</v>
      </c>
      <c r="C1435" s="251" t="s">
        <v>1512</v>
      </c>
      <c r="D1435" s="251">
        <v>-89.952943200000007</v>
      </c>
      <c r="E1435" s="251">
        <v>32.26737</v>
      </c>
      <c r="F1435">
        <v>3.33</v>
      </c>
      <c r="G1435">
        <f t="shared" si="67"/>
        <v>3.33</v>
      </c>
      <c r="H1435">
        <v>9.49</v>
      </c>
      <c r="M1435" s="277">
        <f>(M4515*10000)*TEA!$I$15*10^-6</f>
        <v>57.516788041649988</v>
      </c>
      <c r="N1435" s="277">
        <f>(N4515*10000)*TEA!$J$15*10^-6</f>
        <v>57.516788041649988</v>
      </c>
      <c r="W1435">
        <f t="shared" si="69"/>
        <v>1</v>
      </c>
      <c r="X1435" s="251">
        <v>28121</v>
      </c>
      <c r="Y1435" s="251">
        <v>3809</v>
      </c>
      <c r="Z1435" s="251">
        <f t="shared" si="68"/>
        <v>3809</v>
      </c>
      <c r="AA1435" s="226">
        <v>335</v>
      </c>
    </row>
    <row r="1436" spans="1:27" x14ac:dyDescent="0.25">
      <c r="A1436" s="251">
        <v>28123</v>
      </c>
      <c r="B1436" s="251" t="s">
        <v>1486</v>
      </c>
      <c r="C1436" s="251" t="s">
        <v>651</v>
      </c>
      <c r="D1436" s="251">
        <v>-89.539549100000002</v>
      </c>
      <c r="E1436" s="251">
        <v>32.41093</v>
      </c>
      <c r="F1436">
        <v>3.01</v>
      </c>
      <c r="G1436">
        <f t="shared" si="67"/>
        <v>3.01</v>
      </c>
      <c r="H1436">
        <v>8.6999999999999993</v>
      </c>
      <c r="M1436" s="277">
        <f>(M4516*10000)*TEA!$I$15*10^-6</f>
        <v>57.090897909449993</v>
      </c>
      <c r="N1436" s="277">
        <f>(N4516*10000)*TEA!$J$15*10^-6</f>
        <v>57.090897909449993</v>
      </c>
      <c r="W1436">
        <f t="shared" si="69"/>
        <v>1</v>
      </c>
      <c r="X1436" s="251">
        <v>28123</v>
      </c>
      <c r="Y1436" s="251">
        <v>1760</v>
      </c>
      <c r="Z1436" s="251">
        <f t="shared" si="68"/>
        <v>1760</v>
      </c>
      <c r="AA1436" s="226">
        <v>445</v>
      </c>
    </row>
    <row r="1437" spans="1:27" x14ac:dyDescent="0.25">
      <c r="A1437" s="251">
        <v>28125</v>
      </c>
      <c r="B1437" s="251" t="s">
        <v>1486</v>
      </c>
      <c r="C1437" s="251" t="s">
        <v>1513</v>
      </c>
      <c r="D1437" s="251">
        <v>-90.813184300000003</v>
      </c>
      <c r="E1437" s="251">
        <v>32.881250000000001</v>
      </c>
      <c r="F1437">
        <v>3.94</v>
      </c>
      <c r="G1437">
        <f t="shared" si="67"/>
        <v>3.94</v>
      </c>
      <c r="H1437">
        <v>13.47</v>
      </c>
      <c r="M1437" s="277">
        <f>(M4517*10000)*TEA!$I$15*10^-6</f>
        <v>55.750599480599995</v>
      </c>
      <c r="N1437" s="277">
        <f>(N4517*10000)*TEA!$J$15*10^-6</f>
        <v>55.750599480599995</v>
      </c>
      <c r="W1437">
        <f t="shared" si="69"/>
        <v>1</v>
      </c>
      <c r="X1437" s="251">
        <v>28125</v>
      </c>
      <c r="Y1437" s="251">
        <v>38238</v>
      </c>
      <c r="Z1437" s="251">
        <f t="shared" si="68"/>
        <v>38238</v>
      </c>
      <c r="AA1437" s="226">
        <v>9044</v>
      </c>
    </row>
    <row r="1438" spans="1:27" x14ac:dyDescent="0.25">
      <c r="A1438" s="251">
        <v>28127</v>
      </c>
      <c r="B1438" s="251" t="s">
        <v>1486</v>
      </c>
      <c r="C1438" s="251" t="s">
        <v>1251</v>
      </c>
      <c r="D1438" s="251">
        <v>-89.925175999999993</v>
      </c>
      <c r="E1438" s="251">
        <v>31.916340000000002</v>
      </c>
      <c r="F1438">
        <v>4.0199999999999996</v>
      </c>
      <c r="G1438">
        <f t="shared" si="67"/>
        <v>4.0199999999999996</v>
      </c>
      <c r="H1438">
        <v>9.75</v>
      </c>
      <c r="M1438" s="277">
        <f>(M4518*10000)*TEA!$I$15*10^-6</f>
        <v>58.741651701899997</v>
      </c>
      <c r="N1438" s="277">
        <f>(N4518*10000)*TEA!$J$15*10^-6</f>
        <v>58.741651701899997</v>
      </c>
      <c r="W1438">
        <f t="shared" si="69"/>
        <v>1</v>
      </c>
      <c r="X1438" s="251">
        <v>28127</v>
      </c>
      <c r="Y1438" s="251">
        <v>1238</v>
      </c>
      <c r="Z1438" s="251">
        <f t="shared" si="68"/>
        <v>1238</v>
      </c>
      <c r="AA1438" s="226">
        <v>1093</v>
      </c>
    </row>
    <row r="1439" spans="1:27" x14ac:dyDescent="0.25">
      <c r="A1439" s="251">
        <v>28129</v>
      </c>
      <c r="B1439" s="251" t="s">
        <v>1486</v>
      </c>
      <c r="C1439" s="251" t="s">
        <v>1188</v>
      </c>
      <c r="D1439" s="251">
        <v>-89.508447700000005</v>
      </c>
      <c r="E1439" s="251">
        <v>32.024990000000003</v>
      </c>
      <c r="F1439">
        <v>0</v>
      </c>
      <c r="G1439">
        <f t="shared" si="67"/>
        <v>0</v>
      </c>
      <c r="H1439">
        <v>0</v>
      </c>
      <c r="M1439" s="277">
        <f>(M4519*10000)*TEA!$I$15*10^-6</f>
        <v>58.466364628499996</v>
      </c>
      <c r="N1439" s="277">
        <f>(N4519*10000)*TEA!$J$15*10^-6</f>
        <v>58.466364628499996</v>
      </c>
      <c r="W1439">
        <f t="shared" si="69"/>
        <v>1</v>
      </c>
      <c r="X1439" s="251">
        <v>28129</v>
      </c>
      <c r="Y1439" s="251">
        <v>0</v>
      </c>
      <c r="Z1439" s="251">
        <f t="shared" si="68"/>
        <v>0</v>
      </c>
      <c r="AA1439" s="226">
        <v>17</v>
      </c>
    </row>
    <row r="1440" spans="1:27" x14ac:dyDescent="0.25">
      <c r="A1440" s="251">
        <v>28131</v>
      </c>
      <c r="B1440" s="251" t="s">
        <v>1486</v>
      </c>
      <c r="C1440" s="251" t="s">
        <v>656</v>
      </c>
      <c r="D1440" s="251">
        <v>-89.111141599999996</v>
      </c>
      <c r="E1440" s="251">
        <v>30.794509999999999</v>
      </c>
      <c r="F1440">
        <v>0</v>
      </c>
      <c r="G1440">
        <f t="shared" si="67"/>
        <v>0</v>
      </c>
      <c r="H1440">
        <v>7.03</v>
      </c>
      <c r="M1440" s="277">
        <f>(M4520*10000)*TEA!$I$15*10^-6</f>
        <v>64.079763463349991</v>
      </c>
      <c r="N1440" s="277">
        <f>(N4520*10000)*TEA!$J$15*10^-6</f>
        <v>64.079763463349991</v>
      </c>
      <c r="W1440">
        <f t="shared" si="69"/>
        <v>1</v>
      </c>
      <c r="X1440" s="251">
        <v>28131</v>
      </c>
      <c r="Y1440" s="251">
        <v>0</v>
      </c>
      <c r="Z1440" s="251">
        <f t="shared" si="68"/>
        <v>0</v>
      </c>
      <c r="AA1440" s="226">
        <v>53</v>
      </c>
    </row>
    <row r="1441" spans="1:27" x14ac:dyDescent="0.25">
      <c r="A1441" s="251">
        <v>28133</v>
      </c>
      <c r="B1441" s="251" t="s">
        <v>1486</v>
      </c>
      <c r="C1441" s="251" t="s">
        <v>1514</v>
      </c>
      <c r="D1441" s="251">
        <v>-90.590114099999994</v>
      </c>
      <c r="E1441" s="251">
        <v>33.606160000000003</v>
      </c>
      <c r="F1441">
        <v>4.04</v>
      </c>
      <c r="G1441">
        <f t="shared" si="67"/>
        <v>4.04</v>
      </c>
      <c r="H1441">
        <v>14.03</v>
      </c>
      <c r="M1441" s="277">
        <f>(M4521*10000)*TEA!$I$15*10^-6</f>
        <v>54.287111777849994</v>
      </c>
      <c r="N1441" s="277">
        <f>(N4521*10000)*TEA!$J$15*10^-6</f>
        <v>54.287111777849994</v>
      </c>
      <c r="W1441">
        <f t="shared" si="69"/>
        <v>1</v>
      </c>
      <c r="X1441" s="251">
        <v>28133</v>
      </c>
      <c r="Y1441" s="251">
        <v>94849</v>
      </c>
      <c r="Z1441" s="251">
        <f t="shared" si="68"/>
        <v>94849</v>
      </c>
      <c r="AA1441" s="226">
        <v>14627</v>
      </c>
    </row>
    <row r="1442" spans="1:27" x14ac:dyDescent="0.25">
      <c r="A1442" s="251">
        <v>28135</v>
      </c>
      <c r="B1442" s="251" t="s">
        <v>1486</v>
      </c>
      <c r="C1442" s="251" t="s">
        <v>1515</v>
      </c>
      <c r="D1442" s="251">
        <v>-90.173749900000004</v>
      </c>
      <c r="E1442" s="251">
        <v>33.953470000000003</v>
      </c>
      <c r="F1442">
        <v>3.6</v>
      </c>
      <c r="G1442">
        <f t="shared" si="67"/>
        <v>3.6</v>
      </c>
      <c r="H1442">
        <v>13.53</v>
      </c>
      <c r="M1442" s="277">
        <f>(M4522*10000)*TEA!$I$15*10^-6</f>
        <v>53.719286749200002</v>
      </c>
      <c r="N1442" s="277">
        <f>(N4522*10000)*TEA!$J$15*10^-6</f>
        <v>53.719286749200002</v>
      </c>
      <c r="W1442">
        <f t="shared" si="69"/>
        <v>1</v>
      </c>
      <c r="X1442" s="251">
        <v>28135</v>
      </c>
      <c r="Y1442" s="251">
        <v>45582</v>
      </c>
      <c r="Z1442" s="251">
        <f t="shared" si="68"/>
        <v>45582</v>
      </c>
      <c r="AA1442" s="226">
        <v>13500</v>
      </c>
    </row>
    <row r="1443" spans="1:27" x14ac:dyDescent="0.25">
      <c r="A1443" s="251">
        <v>28137</v>
      </c>
      <c r="B1443" s="251" t="s">
        <v>1486</v>
      </c>
      <c r="C1443" s="251" t="s">
        <v>1516</v>
      </c>
      <c r="D1443" s="251">
        <v>-89.948177700000002</v>
      </c>
      <c r="E1443" s="251">
        <v>34.655270000000002</v>
      </c>
      <c r="F1443">
        <v>3.04</v>
      </c>
      <c r="G1443">
        <f t="shared" si="67"/>
        <v>3.04</v>
      </c>
      <c r="H1443">
        <v>12.66</v>
      </c>
      <c r="M1443" s="277">
        <f>(M4523*10000)*TEA!$I$15*10^-6</f>
        <v>52.579505245950003</v>
      </c>
      <c r="N1443" s="277">
        <f>(N4523*10000)*TEA!$J$15*10^-6</f>
        <v>52.579505245950003</v>
      </c>
      <c r="W1443">
        <f t="shared" si="69"/>
        <v>1</v>
      </c>
      <c r="X1443" s="251">
        <v>28137</v>
      </c>
      <c r="Y1443" s="251">
        <v>9631</v>
      </c>
      <c r="Z1443" s="251">
        <f t="shared" si="68"/>
        <v>9631</v>
      </c>
      <c r="AA1443" s="226">
        <v>1534</v>
      </c>
    </row>
    <row r="1444" spans="1:27" x14ac:dyDescent="0.25">
      <c r="A1444" s="251">
        <v>28139</v>
      </c>
      <c r="B1444" s="251" t="s">
        <v>1486</v>
      </c>
      <c r="C1444" s="251" t="s">
        <v>1517</v>
      </c>
      <c r="D1444" s="251">
        <v>-88.910845499999994</v>
      </c>
      <c r="E1444" s="251">
        <v>34.768659999999997</v>
      </c>
      <c r="F1444">
        <v>3.25</v>
      </c>
      <c r="G1444">
        <f t="shared" si="67"/>
        <v>3.25</v>
      </c>
      <c r="H1444">
        <v>9.68</v>
      </c>
      <c r="M1444" s="277">
        <f>(M4524*10000)*TEA!$I$15*10^-6</f>
        <v>52.289826948900007</v>
      </c>
      <c r="N1444" s="277">
        <f>(N4524*10000)*TEA!$J$15*10^-6</f>
        <v>52.289826948900007</v>
      </c>
      <c r="W1444">
        <f t="shared" si="69"/>
        <v>1</v>
      </c>
      <c r="X1444" s="251">
        <v>28139</v>
      </c>
      <c r="Y1444" s="251">
        <v>5970</v>
      </c>
      <c r="Z1444" s="251">
        <f t="shared" si="68"/>
        <v>5970</v>
      </c>
      <c r="AA1444" s="226">
        <v>820</v>
      </c>
    </row>
    <row r="1445" spans="1:27" x14ac:dyDescent="0.25">
      <c r="A1445" s="251">
        <v>28141</v>
      </c>
      <c r="B1445" s="251" t="s">
        <v>1486</v>
      </c>
      <c r="C1445" s="251" t="s">
        <v>1518</v>
      </c>
      <c r="D1445" s="251">
        <v>-88.2445223</v>
      </c>
      <c r="E1445" s="251">
        <v>34.743929999999999</v>
      </c>
      <c r="F1445">
        <v>2.54</v>
      </c>
      <c r="G1445">
        <f t="shared" si="67"/>
        <v>2.54</v>
      </c>
      <c r="H1445">
        <v>9.1199999999999992</v>
      </c>
      <c r="M1445" s="277">
        <f>(M4525*10000)*TEA!$I$15*10^-6</f>
        <v>52.136294721299997</v>
      </c>
      <c r="N1445" s="277">
        <f>(N4525*10000)*TEA!$J$15*10^-6</f>
        <v>52.136294721299997</v>
      </c>
      <c r="W1445">
        <f t="shared" si="69"/>
        <v>1</v>
      </c>
      <c r="X1445" s="251">
        <v>28141</v>
      </c>
      <c r="Y1445" s="251">
        <v>130</v>
      </c>
      <c r="Z1445" s="251">
        <f t="shared" si="68"/>
        <v>130</v>
      </c>
      <c r="AA1445" s="226">
        <v>9</v>
      </c>
    </row>
    <row r="1446" spans="1:27" x14ac:dyDescent="0.25">
      <c r="A1446" s="251">
        <v>28143</v>
      </c>
      <c r="B1446" s="251" t="s">
        <v>1486</v>
      </c>
      <c r="C1446" s="251" t="s">
        <v>1519</v>
      </c>
      <c r="D1446" s="251">
        <v>-90.367724199999998</v>
      </c>
      <c r="E1446" s="251">
        <v>34.648530000000001</v>
      </c>
      <c r="F1446">
        <v>3.3</v>
      </c>
      <c r="G1446">
        <f t="shared" si="67"/>
        <v>3.3</v>
      </c>
      <c r="H1446">
        <v>12.22</v>
      </c>
      <c r="M1446" s="277">
        <f>(M4526*10000)*TEA!$I$15*10^-6</f>
        <v>52.523754722550002</v>
      </c>
      <c r="N1446" s="277">
        <f>(N4526*10000)*TEA!$J$15*10^-6</f>
        <v>52.523754722550002</v>
      </c>
      <c r="W1446">
        <f t="shared" si="69"/>
        <v>1</v>
      </c>
      <c r="X1446" s="251">
        <v>28143</v>
      </c>
      <c r="Y1446" s="251">
        <v>38284</v>
      </c>
      <c r="Z1446" s="251">
        <f t="shared" si="68"/>
        <v>38284</v>
      </c>
      <c r="AA1446" s="226">
        <v>4215</v>
      </c>
    </row>
    <row r="1447" spans="1:27" x14ac:dyDescent="0.25">
      <c r="A1447" s="251">
        <v>28145</v>
      </c>
      <c r="B1447" s="251" t="s">
        <v>1486</v>
      </c>
      <c r="C1447" s="251" t="s">
        <v>657</v>
      </c>
      <c r="D1447" s="251">
        <v>-89.0051421</v>
      </c>
      <c r="E1447" s="251">
        <v>34.492159999999998</v>
      </c>
      <c r="F1447">
        <v>2.68</v>
      </c>
      <c r="G1447">
        <f t="shared" si="67"/>
        <v>2.68</v>
      </c>
      <c r="H1447">
        <v>11.23</v>
      </c>
      <c r="M1447" s="277">
        <f>(M4527*10000)*TEA!$I$15*10^-6</f>
        <v>52.7557376448</v>
      </c>
      <c r="N1447" s="277">
        <f>(N4527*10000)*TEA!$J$15*10^-6</f>
        <v>52.7557376448</v>
      </c>
      <c r="W1447">
        <f t="shared" si="69"/>
        <v>1</v>
      </c>
      <c r="X1447" s="251">
        <v>28145</v>
      </c>
      <c r="Y1447" s="251">
        <v>9027</v>
      </c>
      <c r="Z1447" s="251">
        <f t="shared" si="68"/>
        <v>9027</v>
      </c>
      <c r="AA1447" s="226">
        <v>1135</v>
      </c>
    </row>
    <row r="1448" spans="1:27" x14ac:dyDescent="0.25">
      <c r="A1448" s="251">
        <v>28147</v>
      </c>
      <c r="B1448" s="251" t="s">
        <v>1486</v>
      </c>
      <c r="C1448" s="251" t="s">
        <v>1520</v>
      </c>
      <c r="D1448" s="251">
        <v>-90.111519799999996</v>
      </c>
      <c r="E1448" s="251">
        <v>31.149760000000001</v>
      </c>
      <c r="F1448">
        <v>2.65</v>
      </c>
      <c r="G1448">
        <f t="shared" si="67"/>
        <v>2.65</v>
      </c>
      <c r="H1448">
        <v>10.17</v>
      </c>
      <c r="M1448" s="277">
        <f>(M4528*10000)*TEA!$I$15*10^-6</f>
        <v>61.91043999795</v>
      </c>
      <c r="N1448" s="277">
        <f>(N4528*10000)*TEA!$J$15*10^-6</f>
        <v>61.91043999795</v>
      </c>
      <c r="W1448">
        <f t="shared" si="69"/>
        <v>1</v>
      </c>
      <c r="X1448" s="251">
        <v>28147</v>
      </c>
      <c r="Y1448" s="251">
        <v>1349</v>
      </c>
      <c r="Z1448" s="251">
        <f t="shared" si="68"/>
        <v>1349</v>
      </c>
      <c r="AA1448" s="226">
        <v>366</v>
      </c>
    </row>
    <row r="1449" spans="1:27" x14ac:dyDescent="0.25">
      <c r="A1449" s="251">
        <v>28149</v>
      </c>
      <c r="B1449" s="251" t="s">
        <v>1486</v>
      </c>
      <c r="C1449" s="251" t="s">
        <v>941</v>
      </c>
      <c r="D1449" s="251">
        <v>-90.848499200000006</v>
      </c>
      <c r="E1449" s="251">
        <v>32.364820000000002</v>
      </c>
      <c r="F1449">
        <v>3.3</v>
      </c>
      <c r="G1449">
        <f t="shared" si="67"/>
        <v>3.3</v>
      </c>
      <c r="H1449">
        <v>12.48</v>
      </c>
      <c r="M1449" s="277">
        <f>(M4529*10000)*TEA!$I$15*10^-6</f>
        <v>56.931626261249995</v>
      </c>
      <c r="N1449" s="277">
        <f>(N4529*10000)*TEA!$J$15*10^-6</f>
        <v>56.931626261249995</v>
      </c>
      <c r="W1449">
        <f t="shared" si="69"/>
        <v>1</v>
      </c>
      <c r="X1449" s="251">
        <v>28149</v>
      </c>
      <c r="Y1449" s="251">
        <v>6326</v>
      </c>
      <c r="Z1449" s="251">
        <f t="shared" si="68"/>
        <v>6326</v>
      </c>
      <c r="AA1449" s="226">
        <v>1240</v>
      </c>
    </row>
    <row r="1450" spans="1:27" x14ac:dyDescent="0.25">
      <c r="A1450" s="251">
        <v>28151</v>
      </c>
      <c r="B1450" s="251" t="s">
        <v>1486</v>
      </c>
      <c r="C1450" s="251" t="s">
        <v>585</v>
      </c>
      <c r="D1450" s="251">
        <v>-90.9532083</v>
      </c>
      <c r="E1450" s="251">
        <v>33.278329999999997</v>
      </c>
      <c r="F1450">
        <v>4.3099999999999996</v>
      </c>
      <c r="G1450">
        <f t="shared" si="67"/>
        <v>4.3099999999999996</v>
      </c>
      <c r="H1450">
        <v>14.3</v>
      </c>
      <c r="M1450" s="277">
        <f>(M4530*10000)*TEA!$I$15*10^-6</f>
        <v>54.890170599600005</v>
      </c>
      <c r="N1450" s="277">
        <f>(N4530*10000)*TEA!$J$15*10^-6</f>
        <v>54.890170599600005</v>
      </c>
      <c r="W1450">
        <f t="shared" si="69"/>
        <v>1</v>
      </c>
      <c r="X1450" s="251">
        <v>28151</v>
      </c>
      <c r="Y1450" s="251">
        <v>101478</v>
      </c>
      <c r="Z1450" s="251">
        <f t="shared" si="68"/>
        <v>101478</v>
      </c>
      <c r="AA1450" s="226">
        <v>20456</v>
      </c>
    </row>
    <row r="1451" spans="1:27" x14ac:dyDescent="0.25">
      <c r="A1451" s="251">
        <v>28153</v>
      </c>
      <c r="B1451" s="251" t="s">
        <v>1486</v>
      </c>
      <c r="C1451" s="251" t="s">
        <v>942</v>
      </c>
      <c r="D1451" s="251">
        <v>-88.695732199999995</v>
      </c>
      <c r="E1451" s="251">
        <v>31.644690000000001</v>
      </c>
      <c r="F1451">
        <v>0</v>
      </c>
      <c r="G1451">
        <f t="shared" si="67"/>
        <v>0</v>
      </c>
      <c r="H1451">
        <v>8.3000000000000007</v>
      </c>
      <c r="M1451" s="277">
        <f>(M4531*10000)*TEA!$I$15*10^-6</f>
        <v>59.973833553750005</v>
      </c>
      <c r="N1451" s="277">
        <f>(N4531*10000)*TEA!$J$15*10^-6</f>
        <v>59.973833553750005</v>
      </c>
      <c r="W1451">
        <f t="shared" si="69"/>
        <v>1</v>
      </c>
      <c r="X1451" s="251">
        <v>28153</v>
      </c>
      <c r="Y1451" s="251">
        <v>0</v>
      </c>
      <c r="Z1451" s="251">
        <f t="shared" si="68"/>
        <v>0</v>
      </c>
      <c r="AA1451" s="226">
        <v>438</v>
      </c>
    </row>
    <row r="1452" spans="1:27" x14ac:dyDescent="0.25">
      <c r="A1452" s="251">
        <v>28155</v>
      </c>
      <c r="B1452" s="251" t="s">
        <v>1486</v>
      </c>
      <c r="C1452" s="251" t="s">
        <v>943</v>
      </c>
      <c r="D1452" s="251">
        <v>-89.283774399999999</v>
      </c>
      <c r="E1452" s="251">
        <v>33.612830000000002</v>
      </c>
      <c r="F1452">
        <v>2.15</v>
      </c>
      <c r="G1452">
        <f t="shared" si="67"/>
        <v>2.15</v>
      </c>
      <c r="H1452">
        <v>10.89</v>
      </c>
      <c r="M1452" s="277">
        <f>(M4532*10000)*TEA!$I$15*10^-6</f>
        <v>54.282388112099994</v>
      </c>
      <c r="N1452" s="277">
        <f>(N4532*10000)*TEA!$J$15*10^-6</f>
        <v>54.282388112099994</v>
      </c>
      <c r="W1452">
        <f t="shared" si="69"/>
        <v>1</v>
      </c>
      <c r="X1452" s="251">
        <v>28155</v>
      </c>
      <c r="Y1452" s="251">
        <v>3714</v>
      </c>
      <c r="Z1452" s="251">
        <f t="shared" si="68"/>
        <v>3714</v>
      </c>
      <c r="AA1452" s="226">
        <v>1168</v>
      </c>
    </row>
    <row r="1453" spans="1:27" x14ac:dyDescent="0.25">
      <c r="A1453" s="251">
        <v>28157</v>
      </c>
      <c r="B1453" s="251" t="s">
        <v>1486</v>
      </c>
      <c r="C1453" s="251" t="s">
        <v>947</v>
      </c>
      <c r="D1453" s="251">
        <v>-91.314693399999996</v>
      </c>
      <c r="E1453" s="251">
        <v>31.161850000000001</v>
      </c>
      <c r="F1453">
        <v>2.89</v>
      </c>
      <c r="G1453">
        <f t="shared" si="67"/>
        <v>2.89</v>
      </c>
      <c r="H1453">
        <v>0</v>
      </c>
      <c r="M1453" s="277">
        <f>(M4533*10000)*TEA!$I$15*10^-6</f>
        <v>60.740988440399995</v>
      </c>
      <c r="N1453" s="277">
        <f>(N4533*10000)*TEA!$J$15*10^-6</f>
        <v>60.740988440399995</v>
      </c>
      <c r="W1453">
        <f t="shared" si="69"/>
        <v>1</v>
      </c>
      <c r="X1453" s="251">
        <v>28157</v>
      </c>
      <c r="Y1453" s="251">
        <v>1352</v>
      </c>
      <c r="Z1453" s="251">
        <f t="shared" si="68"/>
        <v>1352</v>
      </c>
      <c r="AA1453" s="226">
        <v>0</v>
      </c>
    </row>
    <row r="1454" spans="1:27" x14ac:dyDescent="0.25">
      <c r="A1454" s="251">
        <v>28159</v>
      </c>
      <c r="B1454" s="251" t="s">
        <v>1486</v>
      </c>
      <c r="C1454" s="251" t="s">
        <v>587</v>
      </c>
      <c r="D1454" s="251">
        <v>-89.026057499999993</v>
      </c>
      <c r="E1454" s="251">
        <v>33.089230000000001</v>
      </c>
      <c r="F1454">
        <v>2.8</v>
      </c>
      <c r="G1454">
        <f t="shared" si="67"/>
        <v>2.8</v>
      </c>
      <c r="H1454">
        <v>0</v>
      </c>
      <c r="M1454" s="277">
        <f>(M4534*10000)*TEA!$I$15*10^-6</f>
        <v>55.284284006999989</v>
      </c>
      <c r="N1454" s="277">
        <f>(N4534*10000)*TEA!$J$15*10^-6</f>
        <v>55.284284006999989</v>
      </c>
      <c r="W1454">
        <f t="shared" si="69"/>
        <v>1</v>
      </c>
      <c r="X1454" s="251">
        <v>28159</v>
      </c>
      <c r="Y1454" s="251">
        <v>315</v>
      </c>
      <c r="Z1454" s="251">
        <f t="shared" si="68"/>
        <v>315</v>
      </c>
      <c r="AA1454" s="226">
        <v>0</v>
      </c>
    </row>
    <row r="1455" spans="1:27" x14ac:dyDescent="0.25">
      <c r="A1455" s="251">
        <v>28161</v>
      </c>
      <c r="B1455" s="251" t="s">
        <v>1486</v>
      </c>
      <c r="C1455" s="251" t="s">
        <v>1521</v>
      </c>
      <c r="D1455" s="251">
        <v>-89.704124199999995</v>
      </c>
      <c r="E1455" s="251">
        <v>34.029800000000002</v>
      </c>
      <c r="F1455">
        <v>3.08</v>
      </c>
      <c r="G1455">
        <f t="shared" si="67"/>
        <v>3.08</v>
      </c>
      <c r="H1455">
        <v>0</v>
      </c>
      <c r="M1455" s="277">
        <f>(M4535*10000)*TEA!$I$15*10^-6</f>
        <v>53.607503882250001</v>
      </c>
      <c r="N1455" s="277">
        <f>(N4535*10000)*TEA!$J$15*10^-6</f>
        <v>53.607503882250001</v>
      </c>
      <c r="W1455">
        <f t="shared" si="69"/>
        <v>1</v>
      </c>
      <c r="X1455" s="251">
        <v>28161</v>
      </c>
      <c r="Y1455" s="251">
        <v>2499</v>
      </c>
      <c r="Z1455" s="251">
        <f t="shared" si="68"/>
        <v>2499</v>
      </c>
      <c r="AA1455" s="226">
        <v>207</v>
      </c>
    </row>
    <row r="1456" spans="1:27" x14ac:dyDescent="0.25">
      <c r="A1456" s="251">
        <v>28163</v>
      </c>
      <c r="B1456" s="251" t="s">
        <v>1486</v>
      </c>
      <c r="C1456" s="251" t="s">
        <v>1522</v>
      </c>
      <c r="D1456" s="251">
        <v>-90.403866399999998</v>
      </c>
      <c r="E1456" s="251">
        <v>32.787370000000003</v>
      </c>
      <c r="F1456">
        <v>3.54</v>
      </c>
      <c r="G1456">
        <f t="shared" si="67"/>
        <v>3.54</v>
      </c>
      <c r="H1456">
        <v>13.75</v>
      </c>
      <c r="M1456" s="277">
        <f>(M4536*10000)*TEA!$I$15*10^-6</f>
        <v>55.970543304899998</v>
      </c>
      <c r="N1456" s="277">
        <f>(N4536*10000)*TEA!$J$15*10^-6</f>
        <v>55.970543304899998</v>
      </c>
      <c r="W1456">
        <f t="shared" si="69"/>
        <v>1</v>
      </c>
      <c r="X1456" s="251">
        <v>28163</v>
      </c>
      <c r="Y1456" s="251">
        <v>21913</v>
      </c>
      <c r="Z1456" s="251">
        <f t="shared" si="68"/>
        <v>21913</v>
      </c>
      <c r="AA1456" s="226">
        <v>17766</v>
      </c>
    </row>
    <row r="1457" spans="1:27" x14ac:dyDescent="0.25">
      <c r="A1457" s="251">
        <v>29001</v>
      </c>
      <c r="B1457" s="251" t="s">
        <v>1523</v>
      </c>
      <c r="C1457" s="251" t="s">
        <v>1087</v>
      </c>
      <c r="D1457" s="251">
        <v>-92.587299700000003</v>
      </c>
      <c r="E1457" s="251">
        <v>40.196820000000002</v>
      </c>
      <c r="F1457">
        <v>3.21</v>
      </c>
      <c r="G1457">
        <f t="shared" si="67"/>
        <v>3.21</v>
      </c>
      <c r="H1457">
        <v>11.06</v>
      </c>
      <c r="M1457" s="277">
        <f>(M4537*10000)*TEA!$I$15*10^-6</f>
        <v>41.473057296149996</v>
      </c>
      <c r="N1457" s="277">
        <f>(N4537*10000)*TEA!$J$15*10^-6</f>
        <v>41.473057296149996</v>
      </c>
      <c r="W1457">
        <f t="shared" si="69"/>
        <v>1</v>
      </c>
      <c r="X1457" s="251">
        <v>29001</v>
      </c>
      <c r="Y1457" s="251">
        <v>18471</v>
      </c>
      <c r="Z1457" s="251">
        <f t="shared" si="68"/>
        <v>18471</v>
      </c>
      <c r="AA1457" s="226">
        <v>7512</v>
      </c>
    </row>
    <row r="1458" spans="1:27" x14ac:dyDescent="0.25">
      <c r="A1458" s="251">
        <v>29003</v>
      </c>
      <c r="B1458" s="251" t="s">
        <v>1523</v>
      </c>
      <c r="C1458" s="251" t="s">
        <v>1524</v>
      </c>
      <c r="D1458" s="251">
        <v>-94.798994800000003</v>
      </c>
      <c r="E1458" s="251">
        <v>39.996740000000003</v>
      </c>
      <c r="F1458">
        <v>3.3</v>
      </c>
      <c r="G1458">
        <f t="shared" si="67"/>
        <v>3.3</v>
      </c>
      <c r="H1458">
        <v>10.71</v>
      </c>
      <c r="M1458" s="277">
        <f>(M4538*10000)*TEA!$I$15*10^-6</f>
        <v>41.912139594149998</v>
      </c>
      <c r="N1458" s="277">
        <f>(N4538*10000)*TEA!$J$15*10^-6</f>
        <v>41.912139594149998</v>
      </c>
      <c r="W1458">
        <f t="shared" si="69"/>
        <v>1</v>
      </c>
      <c r="X1458" s="251">
        <v>29003</v>
      </c>
      <c r="Y1458" s="251">
        <v>26839</v>
      </c>
      <c r="Z1458" s="251">
        <f t="shared" si="68"/>
        <v>26839</v>
      </c>
      <c r="AA1458" s="226">
        <v>22901</v>
      </c>
    </row>
    <row r="1459" spans="1:27" x14ac:dyDescent="0.25">
      <c r="A1459" s="251">
        <v>29005</v>
      </c>
      <c r="B1459" s="251" t="s">
        <v>1523</v>
      </c>
      <c r="C1459" s="251" t="s">
        <v>1134</v>
      </c>
      <c r="D1459" s="251">
        <v>-95.430874099999997</v>
      </c>
      <c r="E1459" s="251">
        <v>40.452179999999998</v>
      </c>
      <c r="F1459">
        <v>3.63</v>
      </c>
      <c r="G1459">
        <f t="shared" si="67"/>
        <v>3.63</v>
      </c>
      <c r="H1459">
        <v>12.81</v>
      </c>
      <c r="M1459" s="277">
        <f>(M4539*10000)*TEA!$I$15*10^-6</f>
        <v>41.052083494949997</v>
      </c>
      <c r="N1459" s="277">
        <f>(N4539*10000)*TEA!$J$15*10^-6</f>
        <v>41.052083494949997</v>
      </c>
      <c r="W1459">
        <f t="shared" si="69"/>
        <v>1</v>
      </c>
      <c r="X1459" s="251">
        <v>29005</v>
      </c>
      <c r="Y1459" s="251">
        <v>56133</v>
      </c>
      <c r="Z1459" s="251">
        <f t="shared" si="68"/>
        <v>56133</v>
      </c>
      <c r="AA1459" s="226">
        <v>48499</v>
      </c>
    </row>
    <row r="1460" spans="1:27" x14ac:dyDescent="0.25">
      <c r="A1460" s="251">
        <v>29007</v>
      </c>
      <c r="B1460" s="251" t="s">
        <v>1523</v>
      </c>
      <c r="C1460" s="251" t="s">
        <v>1525</v>
      </c>
      <c r="D1460" s="251">
        <v>-91.829488499999997</v>
      </c>
      <c r="E1460" s="251">
        <v>39.212429999999998</v>
      </c>
      <c r="F1460">
        <v>3.38</v>
      </c>
      <c r="G1460">
        <f t="shared" si="67"/>
        <v>3.38</v>
      </c>
      <c r="H1460">
        <v>11.99</v>
      </c>
      <c r="M1460" s="277">
        <f>(M4540*10000)*TEA!$I$15*10^-6</f>
        <v>43.658663586750009</v>
      </c>
      <c r="N1460" s="277">
        <f>(N4540*10000)*TEA!$J$15*10^-6</f>
        <v>43.658663586750009</v>
      </c>
      <c r="W1460">
        <f t="shared" si="69"/>
        <v>1</v>
      </c>
      <c r="X1460" s="251">
        <v>29007</v>
      </c>
      <c r="Y1460" s="251">
        <v>66144</v>
      </c>
      <c r="Z1460" s="251">
        <f t="shared" si="68"/>
        <v>66144</v>
      </c>
      <c r="AA1460" s="226">
        <v>44113</v>
      </c>
    </row>
    <row r="1461" spans="1:27" x14ac:dyDescent="0.25">
      <c r="A1461" s="251">
        <v>29009</v>
      </c>
      <c r="B1461" s="251" t="s">
        <v>1523</v>
      </c>
      <c r="C1461" s="251" t="s">
        <v>1369</v>
      </c>
      <c r="D1461" s="251">
        <v>-93.841523699999996</v>
      </c>
      <c r="E1461" s="251">
        <v>36.715330000000002</v>
      </c>
      <c r="F1461">
        <v>3.21</v>
      </c>
      <c r="G1461">
        <f t="shared" si="67"/>
        <v>3.21</v>
      </c>
      <c r="H1461">
        <v>9.85</v>
      </c>
      <c r="M1461" s="277">
        <f>(M4541*10000)*TEA!$I$15*10^-6</f>
        <v>47.813764296149998</v>
      </c>
      <c r="N1461" s="277">
        <f>(N4541*10000)*TEA!$J$15*10^-6</f>
        <v>47.813764296149998</v>
      </c>
      <c r="W1461">
        <f t="shared" si="69"/>
        <v>1</v>
      </c>
      <c r="X1461" s="251">
        <v>29009</v>
      </c>
      <c r="Y1461" s="251">
        <v>3745</v>
      </c>
      <c r="Z1461" s="251">
        <f t="shared" si="68"/>
        <v>3745</v>
      </c>
      <c r="AA1461" s="226">
        <v>4275</v>
      </c>
    </row>
    <row r="1462" spans="1:27" x14ac:dyDescent="0.25">
      <c r="A1462" s="251">
        <v>29011</v>
      </c>
      <c r="B1462" s="251" t="s">
        <v>1523</v>
      </c>
      <c r="C1462" s="251" t="s">
        <v>1136</v>
      </c>
      <c r="D1462" s="251">
        <v>-94.354343499999999</v>
      </c>
      <c r="E1462" s="251">
        <v>37.508839999999999</v>
      </c>
      <c r="F1462">
        <v>2.93</v>
      </c>
      <c r="G1462">
        <f t="shared" si="67"/>
        <v>2.93</v>
      </c>
      <c r="H1462">
        <v>10.72</v>
      </c>
      <c r="M1462" s="277">
        <f>(M4542*10000)*TEA!$I$15*10^-6</f>
        <v>46.554068926799992</v>
      </c>
      <c r="N1462" s="277">
        <f>(N4542*10000)*TEA!$J$15*10^-6</f>
        <v>46.554068926799992</v>
      </c>
      <c r="W1462">
        <f t="shared" si="69"/>
        <v>1</v>
      </c>
      <c r="X1462" s="251">
        <v>29011</v>
      </c>
      <c r="Y1462" s="251">
        <v>37387</v>
      </c>
      <c r="Z1462" s="251">
        <f t="shared" si="68"/>
        <v>37387</v>
      </c>
      <c r="AA1462" s="226">
        <v>23384</v>
      </c>
    </row>
    <row r="1463" spans="1:27" x14ac:dyDescent="0.25">
      <c r="A1463" s="251">
        <v>29013</v>
      </c>
      <c r="B1463" s="251" t="s">
        <v>1523</v>
      </c>
      <c r="C1463" s="251" t="s">
        <v>1526</v>
      </c>
      <c r="D1463" s="251">
        <v>-94.344600099999994</v>
      </c>
      <c r="E1463" s="251">
        <v>38.257730000000002</v>
      </c>
      <c r="F1463">
        <v>3.3</v>
      </c>
      <c r="G1463">
        <f t="shared" si="67"/>
        <v>3.3</v>
      </c>
      <c r="H1463">
        <v>11.58</v>
      </c>
      <c r="M1463" s="277">
        <f>(M4543*10000)*TEA!$I$15*10^-6</f>
        <v>45.320149178549997</v>
      </c>
      <c r="N1463" s="277">
        <f>(N4543*10000)*TEA!$J$15*10^-6</f>
        <v>45.320149178549997</v>
      </c>
      <c r="W1463">
        <f t="shared" si="69"/>
        <v>1</v>
      </c>
      <c r="X1463" s="251">
        <v>29013</v>
      </c>
      <c r="Y1463" s="251">
        <v>45740</v>
      </c>
      <c r="Z1463" s="251">
        <f t="shared" si="68"/>
        <v>45740</v>
      </c>
      <c r="AA1463" s="226">
        <v>28080</v>
      </c>
    </row>
    <row r="1464" spans="1:27" x14ac:dyDescent="0.25">
      <c r="A1464" s="251">
        <v>29015</v>
      </c>
      <c r="B1464" s="251" t="s">
        <v>1523</v>
      </c>
      <c r="C1464" s="251" t="s">
        <v>608</v>
      </c>
      <c r="D1464" s="251">
        <v>-93.291545900000003</v>
      </c>
      <c r="E1464" s="251">
        <v>38.301450000000003</v>
      </c>
      <c r="F1464">
        <v>2.97</v>
      </c>
      <c r="G1464">
        <f t="shared" si="67"/>
        <v>2.97</v>
      </c>
      <c r="H1464">
        <v>11.62</v>
      </c>
      <c r="M1464" s="277">
        <f>(M4544*10000)*TEA!$I$15*10^-6</f>
        <v>45.103192798949998</v>
      </c>
      <c r="N1464" s="277">
        <f>(N4544*10000)*TEA!$J$15*10^-6</f>
        <v>45.103192798949998</v>
      </c>
      <c r="W1464">
        <f t="shared" si="69"/>
        <v>1</v>
      </c>
      <c r="X1464" s="251">
        <v>29015</v>
      </c>
      <c r="Y1464" s="251">
        <v>6530</v>
      </c>
      <c r="Z1464" s="251">
        <f t="shared" si="68"/>
        <v>6530</v>
      </c>
      <c r="AA1464" s="226">
        <v>3510</v>
      </c>
    </row>
    <row r="1465" spans="1:27" x14ac:dyDescent="0.25">
      <c r="A1465" s="251">
        <v>29017</v>
      </c>
      <c r="B1465" s="251" t="s">
        <v>1523</v>
      </c>
      <c r="C1465" s="251" t="s">
        <v>1527</v>
      </c>
      <c r="D1465" s="251">
        <v>-90.030848000000006</v>
      </c>
      <c r="E1465" s="251">
        <v>37.319499999999998</v>
      </c>
      <c r="F1465">
        <v>2.72</v>
      </c>
      <c r="G1465">
        <f t="shared" si="67"/>
        <v>2.72</v>
      </c>
      <c r="H1465">
        <v>11.44</v>
      </c>
      <c r="M1465" s="277">
        <f>(M4545*10000)*TEA!$I$15*10^-6</f>
        <v>47.603426534549996</v>
      </c>
      <c r="N1465" s="277">
        <f>(N4545*10000)*TEA!$J$15*10^-6</f>
        <v>47.603426534549996</v>
      </c>
      <c r="W1465">
        <f t="shared" si="69"/>
        <v>1</v>
      </c>
      <c r="X1465" s="251">
        <v>29017</v>
      </c>
      <c r="Y1465" s="251">
        <v>12237</v>
      </c>
      <c r="Z1465" s="251">
        <f t="shared" si="68"/>
        <v>12237</v>
      </c>
      <c r="AA1465" s="226">
        <v>3334</v>
      </c>
    </row>
    <row r="1466" spans="1:27" x14ac:dyDescent="0.25">
      <c r="A1466" s="251">
        <v>29019</v>
      </c>
      <c r="B1466" s="251" t="s">
        <v>1523</v>
      </c>
      <c r="C1466" s="251" t="s">
        <v>609</v>
      </c>
      <c r="D1466" s="251">
        <v>-92.299402999999998</v>
      </c>
      <c r="E1466" s="251">
        <v>38.986060000000002</v>
      </c>
      <c r="F1466">
        <v>3.08</v>
      </c>
      <c r="G1466">
        <f t="shared" si="67"/>
        <v>3.08</v>
      </c>
      <c r="H1466">
        <v>12.11</v>
      </c>
      <c r="M1466" s="277">
        <f>(M4546*10000)*TEA!$I$15*10^-6</f>
        <v>44.058967149599987</v>
      </c>
      <c r="N1466" s="277">
        <f>(N4546*10000)*TEA!$J$15*10^-6</f>
        <v>44.058967149599987</v>
      </c>
      <c r="W1466">
        <f t="shared" si="69"/>
        <v>1</v>
      </c>
      <c r="X1466" s="251">
        <v>29019</v>
      </c>
      <c r="Y1466" s="251">
        <v>19877</v>
      </c>
      <c r="Z1466" s="251">
        <f t="shared" si="68"/>
        <v>19877</v>
      </c>
      <c r="AA1466" s="226">
        <v>10662</v>
      </c>
    </row>
    <row r="1467" spans="1:27" x14ac:dyDescent="0.25">
      <c r="A1467" s="251">
        <v>29021</v>
      </c>
      <c r="B1467" s="251" t="s">
        <v>1523</v>
      </c>
      <c r="C1467" s="251" t="s">
        <v>1093</v>
      </c>
      <c r="D1467" s="251">
        <v>-94.810325300000002</v>
      </c>
      <c r="E1467" s="251">
        <v>39.670140000000004</v>
      </c>
      <c r="F1467">
        <v>3.28</v>
      </c>
      <c r="G1467">
        <f t="shared" si="67"/>
        <v>3.28</v>
      </c>
      <c r="H1467">
        <v>12.04</v>
      </c>
      <c r="M1467" s="277">
        <f>(M4547*10000)*TEA!$I$15*10^-6</f>
        <v>42.583974358499994</v>
      </c>
      <c r="N1467" s="277">
        <f>(N4547*10000)*TEA!$J$15*10^-6</f>
        <v>42.583974358499994</v>
      </c>
      <c r="W1467">
        <f t="shared" si="69"/>
        <v>1</v>
      </c>
      <c r="X1467" s="251">
        <v>29021</v>
      </c>
      <c r="Y1467" s="251">
        <v>25807</v>
      </c>
      <c r="Z1467" s="251">
        <f t="shared" si="68"/>
        <v>25807</v>
      </c>
      <c r="AA1467" s="226">
        <v>20932</v>
      </c>
    </row>
    <row r="1468" spans="1:27" x14ac:dyDescent="0.25">
      <c r="A1468" s="251">
        <v>29023</v>
      </c>
      <c r="B1468" s="251" t="s">
        <v>1523</v>
      </c>
      <c r="C1468" s="251" t="s">
        <v>527</v>
      </c>
      <c r="D1468" s="251">
        <v>-90.413528700000001</v>
      </c>
      <c r="E1468" s="251">
        <v>36.720730000000003</v>
      </c>
      <c r="F1468">
        <v>3.31</v>
      </c>
      <c r="G1468">
        <f t="shared" si="67"/>
        <v>3.31</v>
      </c>
      <c r="H1468">
        <v>12.62</v>
      </c>
      <c r="M1468" s="277">
        <f>(M4548*10000)*TEA!$I$15*10^-6</f>
        <v>48.692530079999997</v>
      </c>
      <c r="N1468" s="277">
        <f>(N4548*10000)*TEA!$J$15*10^-6</f>
        <v>48.692530079999997</v>
      </c>
      <c r="W1468">
        <f t="shared" si="69"/>
        <v>1</v>
      </c>
      <c r="X1468" s="251">
        <v>29023</v>
      </c>
      <c r="Y1468" s="251">
        <v>46418</v>
      </c>
      <c r="Z1468" s="251">
        <f t="shared" si="68"/>
        <v>46418</v>
      </c>
      <c r="AA1468" s="226">
        <v>8716</v>
      </c>
    </row>
    <row r="1469" spans="1:27" x14ac:dyDescent="0.25">
      <c r="A1469" s="251">
        <v>29025</v>
      </c>
      <c r="B1469" s="251" t="s">
        <v>1523</v>
      </c>
      <c r="C1469" s="251" t="s">
        <v>1211</v>
      </c>
      <c r="D1469" s="251">
        <v>-93.982780399999996</v>
      </c>
      <c r="E1469" s="251">
        <v>39.663240000000002</v>
      </c>
      <c r="F1469">
        <v>3.03</v>
      </c>
      <c r="G1469">
        <f t="shared" si="67"/>
        <v>3.03</v>
      </c>
      <c r="H1469">
        <v>11.22</v>
      </c>
      <c r="M1469" s="277">
        <f>(M4549*10000)*TEA!$I$15*10^-6</f>
        <v>42.7331011383</v>
      </c>
      <c r="N1469" s="277">
        <f>(N4549*10000)*TEA!$J$15*10^-6</f>
        <v>42.7331011383</v>
      </c>
      <c r="W1469">
        <f t="shared" si="69"/>
        <v>1</v>
      </c>
      <c r="X1469" s="251">
        <v>29025</v>
      </c>
      <c r="Y1469" s="251">
        <v>26629</v>
      </c>
      <c r="Z1469" s="251">
        <f t="shared" si="68"/>
        <v>26629</v>
      </c>
      <c r="AA1469" s="226">
        <v>10746</v>
      </c>
    </row>
    <row r="1470" spans="1:27" x14ac:dyDescent="0.25">
      <c r="A1470" s="251">
        <v>29027</v>
      </c>
      <c r="B1470" s="251" t="s">
        <v>1523</v>
      </c>
      <c r="C1470" s="251" t="s">
        <v>1528</v>
      </c>
      <c r="D1470" s="251">
        <v>-91.917736099999999</v>
      </c>
      <c r="E1470" s="251">
        <v>38.83643</v>
      </c>
      <c r="F1470">
        <v>3.22</v>
      </c>
      <c r="G1470">
        <f t="shared" si="67"/>
        <v>3.22</v>
      </c>
      <c r="H1470">
        <v>12.32</v>
      </c>
      <c r="M1470" s="277">
        <f>(M4550*10000)*TEA!$I$15*10^-6</f>
        <v>44.4422708046</v>
      </c>
      <c r="N1470" s="277">
        <f>(N4550*10000)*TEA!$J$15*10^-6</f>
        <v>44.4422708046</v>
      </c>
      <c r="W1470">
        <f t="shared" si="69"/>
        <v>1</v>
      </c>
      <c r="X1470" s="251">
        <v>29027</v>
      </c>
      <c r="Y1470" s="251">
        <v>27503</v>
      </c>
      <c r="Z1470" s="251">
        <f t="shared" si="68"/>
        <v>27503</v>
      </c>
      <c r="AA1470" s="226">
        <v>11618</v>
      </c>
    </row>
    <row r="1471" spans="1:27" x14ac:dyDescent="0.25">
      <c r="A1471" s="251">
        <v>29029</v>
      </c>
      <c r="B1471" s="251" t="s">
        <v>1523</v>
      </c>
      <c r="C1471" s="251" t="s">
        <v>856</v>
      </c>
      <c r="D1471" s="251">
        <v>-92.760756799999996</v>
      </c>
      <c r="E1471" s="251">
        <v>38.024709999999999</v>
      </c>
      <c r="F1471">
        <v>0</v>
      </c>
      <c r="G1471">
        <f t="shared" si="67"/>
        <v>0</v>
      </c>
      <c r="H1471">
        <v>12.59</v>
      </c>
      <c r="M1471" s="277">
        <f>(M4551*10000)*TEA!$I$15*10^-6</f>
        <v>45.597450843899999</v>
      </c>
      <c r="N1471" s="277">
        <f>(N4551*10000)*TEA!$J$15*10^-6</f>
        <v>45.597450843899999</v>
      </c>
      <c r="W1471">
        <f t="shared" si="69"/>
        <v>1</v>
      </c>
      <c r="X1471" s="251">
        <v>29029</v>
      </c>
      <c r="Y1471" s="251">
        <v>0</v>
      </c>
      <c r="Z1471" s="251">
        <f t="shared" si="68"/>
        <v>0</v>
      </c>
      <c r="AA1471" s="226">
        <v>259</v>
      </c>
    </row>
    <row r="1472" spans="1:27" x14ac:dyDescent="0.25">
      <c r="A1472" s="251">
        <v>29031</v>
      </c>
      <c r="B1472" s="251" t="s">
        <v>1523</v>
      </c>
      <c r="C1472" s="251" t="s">
        <v>1529</v>
      </c>
      <c r="D1472" s="251">
        <v>-89.681341799999998</v>
      </c>
      <c r="E1472" s="251">
        <v>37.380049999999997</v>
      </c>
      <c r="F1472">
        <v>3.12</v>
      </c>
      <c r="G1472">
        <f t="shared" si="67"/>
        <v>3.12</v>
      </c>
      <c r="H1472">
        <v>10.73</v>
      </c>
      <c r="M1472" s="277">
        <f>(M4552*10000)*TEA!$I$15*10^-6</f>
        <v>47.49915971475</v>
      </c>
      <c r="N1472" s="277">
        <f>(N4552*10000)*TEA!$J$15*10^-6</f>
        <v>47.49915971475</v>
      </c>
      <c r="W1472">
        <f t="shared" si="69"/>
        <v>1</v>
      </c>
      <c r="X1472" s="251">
        <v>29031</v>
      </c>
      <c r="Y1472" s="251">
        <v>40265</v>
      </c>
      <c r="Z1472" s="251">
        <f t="shared" si="68"/>
        <v>40265</v>
      </c>
      <c r="AA1472" s="226">
        <v>18660</v>
      </c>
    </row>
    <row r="1473" spans="1:27" x14ac:dyDescent="0.25">
      <c r="A1473" s="251">
        <v>29033</v>
      </c>
      <c r="B1473" s="251" t="s">
        <v>1523</v>
      </c>
      <c r="C1473" s="251" t="s">
        <v>611</v>
      </c>
      <c r="D1473" s="251">
        <v>-93.514983299999997</v>
      </c>
      <c r="E1473" s="251">
        <v>39.433709999999998</v>
      </c>
      <c r="F1473">
        <v>3.4</v>
      </c>
      <c r="G1473">
        <f t="shared" si="67"/>
        <v>3.4</v>
      </c>
      <c r="H1473">
        <v>12.1</v>
      </c>
      <c r="M1473" s="277">
        <f>(M4553*10000)*TEA!$I$15*10^-6</f>
        <v>43.137297163349999</v>
      </c>
      <c r="N1473" s="277">
        <f>(N4553*10000)*TEA!$J$15*10^-6</f>
        <v>43.137297163349999</v>
      </c>
      <c r="W1473">
        <f t="shared" si="69"/>
        <v>1</v>
      </c>
      <c r="X1473" s="251">
        <v>29033</v>
      </c>
      <c r="Y1473" s="251">
        <v>57899</v>
      </c>
      <c r="Z1473" s="251">
        <f t="shared" si="68"/>
        <v>57899</v>
      </c>
      <c r="AA1473" s="226">
        <v>39795</v>
      </c>
    </row>
    <row r="1474" spans="1:27" x14ac:dyDescent="0.25">
      <c r="A1474" s="251">
        <v>29035</v>
      </c>
      <c r="B1474" s="251" t="s">
        <v>1523</v>
      </c>
      <c r="C1474" s="251" t="s">
        <v>1215</v>
      </c>
      <c r="D1474" s="251">
        <v>-90.979712599999999</v>
      </c>
      <c r="E1474" s="251">
        <v>36.931139999999999</v>
      </c>
      <c r="F1474">
        <v>0</v>
      </c>
      <c r="G1474">
        <f t="shared" si="67"/>
        <v>0</v>
      </c>
      <c r="H1474">
        <v>0</v>
      </c>
      <c r="M1474" s="277">
        <f>(M4554*10000)*TEA!$I$15*10^-6</f>
        <v>48.156010444349995</v>
      </c>
      <c r="N1474" s="277">
        <f>(N4554*10000)*TEA!$J$15*10^-6</f>
        <v>48.156010444349995</v>
      </c>
      <c r="W1474">
        <f t="shared" si="69"/>
        <v>1</v>
      </c>
      <c r="X1474" s="251">
        <v>29035</v>
      </c>
      <c r="Y1474" s="251">
        <v>0</v>
      </c>
      <c r="Z1474" s="251">
        <f t="shared" si="68"/>
        <v>0</v>
      </c>
      <c r="AA1474" s="226">
        <v>0</v>
      </c>
    </row>
    <row r="1475" spans="1:27" x14ac:dyDescent="0.25">
      <c r="A1475" s="251">
        <v>29037</v>
      </c>
      <c r="B1475" s="251" t="s">
        <v>1523</v>
      </c>
      <c r="C1475" s="251" t="s">
        <v>994</v>
      </c>
      <c r="D1475" s="251">
        <v>-94.356718999999998</v>
      </c>
      <c r="E1475" s="251">
        <v>38.645699999999998</v>
      </c>
      <c r="F1475">
        <v>2.86</v>
      </c>
      <c r="G1475">
        <f t="shared" si="67"/>
        <v>2.86</v>
      </c>
      <c r="H1475">
        <v>10.92</v>
      </c>
      <c r="M1475" s="277">
        <f>(M4555*10000)*TEA!$I$15*10^-6</f>
        <v>44.700283114200005</v>
      </c>
      <c r="N1475" s="277">
        <f>(N4555*10000)*TEA!$J$15*10^-6</f>
        <v>44.700283114200005</v>
      </c>
      <c r="W1475">
        <f t="shared" si="69"/>
        <v>1</v>
      </c>
      <c r="X1475" s="251">
        <v>29037</v>
      </c>
      <c r="Y1475" s="251">
        <v>34468</v>
      </c>
      <c r="Z1475" s="251">
        <f t="shared" si="68"/>
        <v>34468</v>
      </c>
      <c r="AA1475" s="226">
        <v>17510</v>
      </c>
    </row>
    <row r="1476" spans="1:27" x14ac:dyDescent="0.25">
      <c r="A1476" s="251">
        <v>29039</v>
      </c>
      <c r="B1476" s="251" t="s">
        <v>1523</v>
      </c>
      <c r="C1476" s="251" t="s">
        <v>1095</v>
      </c>
      <c r="D1476" s="251">
        <v>-93.862113699999995</v>
      </c>
      <c r="E1476" s="251">
        <v>37.721679999999999</v>
      </c>
      <c r="F1476">
        <v>2.96</v>
      </c>
      <c r="G1476">
        <f t="shared" ref="G1476:G1539" si="70">F1476</f>
        <v>2.96</v>
      </c>
      <c r="H1476">
        <v>11.28</v>
      </c>
      <c r="M1476" s="277">
        <f>(M4556*10000)*TEA!$I$15*10^-6</f>
        <v>46.010454216749991</v>
      </c>
      <c r="N1476" s="277">
        <f>(N4556*10000)*TEA!$J$15*10^-6</f>
        <v>46.010454216749991</v>
      </c>
      <c r="W1476">
        <f t="shared" si="69"/>
        <v>1</v>
      </c>
      <c r="X1476" s="251">
        <v>29039</v>
      </c>
      <c r="Y1476" s="251">
        <v>3575</v>
      </c>
      <c r="Z1476" s="251">
        <f t="shared" ref="Z1476:Z1539" si="71">Y1476</f>
        <v>3575</v>
      </c>
      <c r="AA1476" s="226">
        <v>1364</v>
      </c>
    </row>
    <row r="1477" spans="1:27" x14ac:dyDescent="0.25">
      <c r="A1477" s="251">
        <v>29041</v>
      </c>
      <c r="B1477" s="251" t="s">
        <v>1523</v>
      </c>
      <c r="C1477" s="251" t="s">
        <v>1530</v>
      </c>
      <c r="D1477" s="251">
        <v>-92.951506600000002</v>
      </c>
      <c r="E1477" s="251">
        <v>39.517499999999998</v>
      </c>
      <c r="F1477">
        <v>3.11</v>
      </c>
      <c r="G1477">
        <f t="shared" si="70"/>
        <v>3.11</v>
      </c>
      <c r="H1477">
        <v>11.89</v>
      </c>
      <c r="M1477" s="277">
        <f>(M4557*10000)*TEA!$I$15*10^-6</f>
        <v>42.966287257499992</v>
      </c>
      <c r="N1477" s="277">
        <f>(N4557*10000)*TEA!$J$15*10^-6</f>
        <v>42.966287257499992</v>
      </c>
      <c r="W1477">
        <f t="shared" si="69"/>
        <v>1</v>
      </c>
      <c r="X1477" s="251">
        <v>29041</v>
      </c>
      <c r="Y1477" s="251">
        <v>49150</v>
      </c>
      <c r="Z1477" s="251">
        <f t="shared" si="71"/>
        <v>49150</v>
      </c>
      <c r="AA1477" s="226">
        <v>29955</v>
      </c>
    </row>
    <row r="1478" spans="1:27" x14ac:dyDescent="0.25">
      <c r="A1478" s="251">
        <v>29043</v>
      </c>
      <c r="B1478" s="251" t="s">
        <v>1523</v>
      </c>
      <c r="C1478" s="251" t="s">
        <v>996</v>
      </c>
      <c r="D1478" s="251">
        <v>-93.193446499999993</v>
      </c>
      <c r="E1478" s="251">
        <v>36.969679999999997</v>
      </c>
      <c r="F1478">
        <v>2.97</v>
      </c>
      <c r="G1478">
        <f t="shared" si="70"/>
        <v>2.97</v>
      </c>
      <c r="H1478">
        <v>8.67</v>
      </c>
      <c r="M1478" s="277">
        <f>(M4558*10000)*TEA!$I$15*10^-6</f>
        <v>47.07019048635</v>
      </c>
      <c r="N1478" s="277">
        <f>(N4558*10000)*TEA!$J$15*10^-6</f>
        <v>47.07019048635</v>
      </c>
      <c r="W1478">
        <f t="shared" si="69"/>
        <v>1</v>
      </c>
      <c r="X1478" s="251">
        <v>29043</v>
      </c>
      <c r="Y1478" s="251">
        <v>55</v>
      </c>
      <c r="Z1478" s="251">
        <f t="shared" si="71"/>
        <v>55</v>
      </c>
      <c r="AA1478" s="226">
        <v>46</v>
      </c>
    </row>
    <row r="1479" spans="1:27" x14ac:dyDescent="0.25">
      <c r="A1479" s="251">
        <v>29045</v>
      </c>
      <c r="B1479" s="251" t="s">
        <v>1523</v>
      </c>
      <c r="C1479" s="251" t="s">
        <v>613</v>
      </c>
      <c r="D1479" s="251">
        <v>-91.720119999999994</v>
      </c>
      <c r="E1479" s="251">
        <v>40.417029999999997</v>
      </c>
      <c r="F1479">
        <v>3.47</v>
      </c>
      <c r="G1479">
        <f t="shared" si="70"/>
        <v>3.47</v>
      </c>
      <c r="H1479">
        <v>10.47</v>
      </c>
      <c r="M1479" s="277">
        <f>(M4559*10000)*TEA!$I$15*10^-6</f>
        <v>40.994466106049998</v>
      </c>
      <c r="N1479" s="277">
        <f>(N4559*10000)*TEA!$J$15*10^-6</f>
        <v>40.994466106049998</v>
      </c>
      <c r="W1479">
        <f t="shared" si="69"/>
        <v>1</v>
      </c>
      <c r="X1479" s="251">
        <v>29045</v>
      </c>
      <c r="Y1479" s="251">
        <v>28054</v>
      </c>
      <c r="Z1479" s="251">
        <f t="shared" si="71"/>
        <v>28054</v>
      </c>
      <c r="AA1479" s="226">
        <v>32852</v>
      </c>
    </row>
    <row r="1480" spans="1:27" x14ac:dyDescent="0.25">
      <c r="A1480" s="251">
        <v>29047</v>
      </c>
      <c r="B1480" s="251" t="s">
        <v>1523</v>
      </c>
      <c r="C1480" s="251" t="s">
        <v>534</v>
      </c>
      <c r="D1480" s="251">
        <v>-94.4188884</v>
      </c>
      <c r="E1480" s="251">
        <v>39.319870000000002</v>
      </c>
      <c r="F1480">
        <v>3.15</v>
      </c>
      <c r="G1480">
        <f t="shared" si="70"/>
        <v>3.15</v>
      </c>
      <c r="H1480">
        <v>11.5</v>
      </c>
      <c r="M1480" s="277">
        <f>(M4560*10000)*TEA!$I$15*10^-6</f>
        <v>43.56752471099999</v>
      </c>
      <c r="N1480" s="277">
        <f>(N4560*10000)*TEA!$J$15*10^-6</f>
        <v>43.56752471099999</v>
      </c>
      <c r="W1480">
        <f t="shared" si="69"/>
        <v>1</v>
      </c>
      <c r="X1480" s="251">
        <v>29047</v>
      </c>
      <c r="Y1480" s="251">
        <v>8917</v>
      </c>
      <c r="Z1480" s="251">
        <f t="shared" si="71"/>
        <v>8917</v>
      </c>
      <c r="AA1480" s="226">
        <v>5766</v>
      </c>
    </row>
    <row r="1481" spans="1:27" x14ac:dyDescent="0.25">
      <c r="A1481" s="251">
        <v>29049</v>
      </c>
      <c r="B1481" s="251" t="s">
        <v>1523</v>
      </c>
      <c r="C1481" s="251" t="s">
        <v>997</v>
      </c>
      <c r="D1481" s="251">
        <v>-94.403699200000005</v>
      </c>
      <c r="E1481" s="251">
        <v>39.611629999999998</v>
      </c>
      <c r="F1481">
        <v>3.66</v>
      </c>
      <c r="G1481">
        <f t="shared" si="70"/>
        <v>3.66</v>
      </c>
      <c r="H1481">
        <v>12.29</v>
      </c>
      <c r="M1481" s="277">
        <f>(M4561*10000)*TEA!$I$15*10^-6</f>
        <v>42.900487951949998</v>
      </c>
      <c r="N1481" s="277">
        <f>(N4561*10000)*TEA!$J$15*10^-6</f>
        <v>42.900487951949998</v>
      </c>
      <c r="W1481">
        <f t="shared" si="69"/>
        <v>1</v>
      </c>
      <c r="X1481" s="251">
        <v>29049</v>
      </c>
      <c r="Y1481" s="251">
        <v>27017</v>
      </c>
      <c r="Z1481" s="251">
        <f t="shared" si="71"/>
        <v>27017</v>
      </c>
      <c r="AA1481" s="226">
        <v>18483</v>
      </c>
    </row>
    <row r="1482" spans="1:27" x14ac:dyDescent="0.25">
      <c r="A1482" s="251">
        <v>29051</v>
      </c>
      <c r="B1482" s="251" t="s">
        <v>1523</v>
      </c>
      <c r="C1482" s="251" t="s">
        <v>1531</v>
      </c>
      <c r="D1482" s="251">
        <v>-92.274528200000006</v>
      </c>
      <c r="E1482" s="251">
        <v>38.50215</v>
      </c>
      <c r="F1482">
        <v>3.48</v>
      </c>
      <c r="G1482">
        <f t="shared" si="70"/>
        <v>3.48</v>
      </c>
      <c r="H1482">
        <v>12.07</v>
      </c>
      <c r="M1482" s="277">
        <f>(M4562*10000)*TEA!$I$15*10^-6</f>
        <v>45.006199856099997</v>
      </c>
      <c r="N1482" s="277">
        <f>(N4562*10000)*TEA!$J$15*10^-6</f>
        <v>45.006199856099997</v>
      </c>
      <c r="W1482">
        <f t="shared" si="69"/>
        <v>1</v>
      </c>
      <c r="X1482" s="251">
        <v>29051</v>
      </c>
      <c r="Y1482" s="251">
        <v>5344</v>
      </c>
      <c r="Z1482" s="251">
        <f t="shared" si="71"/>
        <v>5344</v>
      </c>
      <c r="AA1482" s="226">
        <v>2108</v>
      </c>
    </row>
    <row r="1483" spans="1:27" x14ac:dyDescent="0.25">
      <c r="A1483" s="251">
        <v>29053</v>
      </c>
      <c r="B1483" s="251" t="s">
        <v>1523</v>
      </c>
      <c r="C1483" s="251" t="s">
        <v>1532</v>
      </c>
      <c r="D1483" s="251">
        <v>-92.803429199999997</v>
      </c>
      <c r="E1483" s="251">
        <v>38.843710000000002</v>
      </c>
      <c r="F1483">
        <v>3.58</v>
      </c>
      <c r="G1483">
        <f t="shared" si="70"/>
        <v>3.58</v>
      </c>
      <c r="H1483">
        <v>12.69</v>
      </c>
      <c r="M1483" s="277">
        <f>(M4563*10000)*TEA!$I$15*10^-6</f>
        <v>44.259879227849993</v>
      </c>
      <c r="N1483" s="277">
        <f>(N4563*10000)*TEA!$J$15*10^-6</f>
        <v>44.259879227849993</v>
      </c>
      <c r="W1483">
        <f t="shared" si="69"/>
        <v>1</v>
      </c>
      <c r="X1483" s="251">
        <v>29053</v>
      </c>
      <c r="Y1483" s="251">
        <v>25419</v>
      </c>
      <c r="Z1483" s="251">
        <f t="shared" si="71"/>
        <v>25419</v>
      </c>
      <c r="AA1483" s="226">
        <v>16969</v>
      </c>
    </row>
    <row r="1484" spans="1:27" x14ac:dyDescent="0.25">
      <c r="A1484" s="251">
        <v>29055</v>
      </c>
      <c r="B1484" s="251" t="s">
        <v>1523</v>
      </c>
      <c r="C1484" s="251" t="s">
        <v>618</v>
      </c>
      <c r="D1484" s="251">
        <v>-91.304724100000001</v>
      </c>
      <c r="E1484" s="251">
        <v>37.970610000000001</v>
      </c>
      <c r="F1484">
        <v>2.88</v>
      </c>
      <c r="G1484">
        <f t="shared" si="70"/>
        <v>2.88</v>
      </c>
      <c r="H1484">
        <v>13.07</v>
      </c>
      <c r="M1484" s="277">
        <f>(M4564*10000)*TEA!$I$15*10^-6</f>
        <v>46.164513226949992</v>
      </c>
      <c r="N1484" s="277">
        <f>(N4564*10000)*TEA!$J$15*10^-6</f>
        <v>46.164513226949992</v>
      </c>
      <c r="W1484">
        <f t="shared" si="69"/>
        <v>1</v>
      </c>
      <c r="X1484" s="251">
        <v>29055</v>
      </c>
      <c r="Y1484" s="251">
        <v>527</v>
      </c>
      <c r="Z1484" s="251">
        <f t="shared" si="71"/>
        <v>527</v>
      </c>
      <c r="AA1484" s="226">
        <v>434</v>
      </c>
    </row>
    <row r="1485" spans="1:27" x14ac:dyDescent="0.25">
      <c r="A1485" s="251">
        <v>29057</v>
      </c>
      <c r="B1485" s="251" t="s">
        <v>1523</v>
      </c>
      <c r="C1485" s="251" t="s">
        <v>870</v>
      </c>
      <c r="D1485" s="251">
        <v>-93.852454600000002</v>
      </c>
      <c r="E1485" s="251">
        <v>37.435189999999999</v>
      </c>
      <c r="F1485">
        <v>2.84</v>
      </c>
      <c r="G1485">
        <f t="shared" si="70"/>
        <v>2.84</v>
      </c>
      <c r="H1485">
        <v>8.9600000000000009</v>
      </c>
      <c r="M1485" s="277">
        <f>(M4565*10000)*TEA!$I$15*10^-6</f>
        <v>46.449391941899997</v>
      </c>
      <c r="N1485" s="277">
        <f>(N4565*10000)*TEA!$J$15*10^-6</f>
        <v>46.449391941899997</v>
      </c>
      <c r="W1485">
        <f t="shared" si="69"/>
        <v>1</v>
      </c>
      <c r="X1485" s="251">
        <v>29057</v>
      </c>
      <c r="Y1485" s="251">
        <v>13822</v>
      </c>
      <c r="Z1485" s="251">
        <f t="shared" si="71"/>
        <v>13822</v>
      </c>
      <c r="AA1485" s="226">
        <v>8170</v>
      </c>
    </row>
    <row r="1486" spans="1:27" x14ac:dyDescent="0.25">
      <c r="A1486" s="251">
        <v>29059</v>
      </c>
      <c r="B1486" s="251" t="s">
        <v>1523</v>
      </c>
      <c r="C1486" s="251" t="s">
        <v>544</v>
      </c>
      <c r="D1486" s="251">
        <v>-93.029145299999996</v>
      </c>
      <c r="E1486" s="251">
        <v>37.677390000000003</v>
      </c>
      <c r="F1486">
        <v>3.15</v>
      </c>
      <c r="G1486">
        <f t="shared" si="70"/>
        <v>3.15</v>
      </c>
      <c r="H1486">
        <v>6.46</v>
      </c>
      <c r="M1486" s="277">
        <f>(M4566*10000)*TEA!$I$15*10^-6</f>
        <v>45.996912592649998</v>
      </c>
      <c r="N1486" s="277">
        <f>(N4566*10000)*TEA!$J$15*10^-6</f>
        <v>45.996912592649998</v>
      </c>
      <c r="W1486">
        <f t="shared" si="69"/>
        <v>1</v>
      </c>
      <c r="X1486" s="251">
        <v>29059</v>
      </c>
      <c r="Y1486" s="251">
        <v>571</v>
      </c>
      <c r="Z1486" s="251">
        <f t="shared" si="71"/>
        <v>571</v>
      </c>
      <c r="AA1486" s="226">
        <v>554</v>
      </c>
    </row>
    <row r="1487" spans="1:27" x14ac:dyDescent="0.25">
      <c r="A1487" s="251">
        <v>29061</v>
      </c>
      <c r="B1487" s="251" t="s">
        <v>1523</v>
      </c>
      <c r="C1487" s="251" t="s">
        <v>1048</v>
      </c>
      <c r="D1487" s="251">
        <v>-93.983338200000006</v>
      </c>
      <c r="E1487" s="251">
        <v>39.970660000000002</v>
      </c>
      <c r="F1487">
        <v>2.57</v>
      </c>
      <c r="G1487">
        <f t="shared" si="70"/>
        <v>2.57</v>
      </c>
      <c r="H1487">
        <v>10.56</v>
      </c>
      <c r="M1487" s="277">
        <f>(M4567*10000)*TEA!$I$15*10^-6</f>
        <v>42.060072670649994</v>
      </c>
      <c r="N1487" s="277">
        <f>(N4567*10000)*TEA!$J$15*10^-6</f>
        <v>42.060072670649994</v>
      </c>
      <c r="W1487">
        <f t="shared" si="69"/>
        <v>1</v>
      </c>
      <c r="X1487" s="251">
        <v>29061</v>
      </c>
      <c r="Y1487" s="251">
        <v>30594</v>
      </c>
      <c r="Z1487" s="251">
        <f t="shared" si="71"/>
        <v>30594</v>
      </c>
      <c r="AA1487" s="226">
        <v>14623</v>
      </c>
    </row>
    <row r="1488" spans="1:27" x14ac:dyDescent="0.25">
      <c r="A1488" s="251">
        <v>29063</v>
      </c>
      <c r="B1488" s="251" t="s">
        <v>1523</v>
      </c>
      <c r="C1488" s="251" t="s">
        <v>545</v>
      </c>
      <c r="D1488" s="251">
        <v>-94.401101299999993</v>
      </c>
      <c r="E1488" s="251">
        <v>39.900770000000001</v>
      </c>
      <c r="F1488">
        <v>3.08</v>
      </c>
      <c r="G1488">
        <f t="shared" si="70"/>
        <v>3.08</v>
      </c>
      <c r="H1488">
        <v>11.47</v>
      </c>
      <c r="M1488" s="277">
        <f>(M4568*10000)*TEA!$I$15*10^-6</f>
        <v>42.220164353399994</v>
      </c>
      <c r="N1488" s="277">
        <f>(N4568*10000)*TEA!$J$15*10^-6</f>
        <v>42.220164353399994</v>
      </c>
      <c r="W1488">
        <f t="shared" si="69"/>
        <v>1</v>
      </c>
      <c r="X1488" s="251">
        <v>29063</v>
      </c>
      <c r="Y1488" s="251">
        <v>20813</v>
      </c>
      <c r="Z1488" s="251">
        <f t="shared" si="71"/>
        <v>20813</v>
      </c>
      <c r="AA1488" s="226">
        <v>13448</v>
      </c>
    </row>
    <row r="1489" spans="1:27" x14ac:dyDescent="0.25">
      <c r="A1489" s="251">
        <v>29065</v>
      </c>
      <c r="B1489" s="251" t="s">
        <v>1523</v>
      </c>
      <c r="C1489" s="251" t="s">
        <v>1533</v>
      </c>
      <c r="D1489" s="251">
        <v>-91.5143159</v>
      </c>
      <c r="E1489" s="251">
        <v>37.600439999999999</v>
      </c>
      <c r="F1489">
        <v>2.89</v>
      </c>
      <c r="G1489">
        <f t="shared" si="70"/>
        <v>2.89</v>
      </c>
      <c r="H1489">
        <v>5.55</v>
      </c>
      <c r="M1489" s="277">
        <f>(M4569*10000)*TEA!$I$15*10^-6</f>
        <v>46.764874768049999</v>
      </c>
      <c r="N1489" s="277">
        <f>(N4569*10000)*TEA!$J$15*10^-6</f>
        <v>46.764874768049999</v>
      </c>
      <c r="W1489">
        <f t="shared" si="69"/>
        <v>1</v>
      </c>
      <c r="X1489" s="251">
        <v>29065</v>
      </c>
      <c r="Y1489" s="251">
        <v>104</v>
      </c>
      <c r="Z1489" s="251">
        <f t="shared" si="71"/>
        <v>104</v>
      </c>
      <c r="AA1489" s="226">
        <v>71</v>
      </c>
    </row>
    <row r="1490" spans="1:27" x14ac:dyDescent="0.25">
      <c r="A1490" s="251">
        <v>29067</v>
      </c>
      <c r="B1490" s="251" t="s">
        <v>1523</v>
      </c>
      <c r="C1490" s="251" t="s">
        <v>738</v>
      </c>
      <c r="D1490" s="251">
        <v>-92.505562100000006</v>
      </c>
      <c r="E1490" s="251">
        <v>36.934049999999999</v>
      </c>
      <c r="F1490">
        <v>0</v>
      </c>
      <c r="G1490">
        <f t="shared" si="70"/>
        <v>0</v>
      </c>
      <c r="H1490">
        <v>0</v>
      </c>
      <c r="M1490" s="277">
        <f>(M4570*10000)*TEA!$I$15*10^-6</f>
        <v>47.452978527749998</v>
      </c>
      <c r="N1490" s="277">
        <f>(N4570*10000)*TEA!$J$15*10^-6</f>
        <v>47.452978527749998</v>
      </c>
      <c r="W1490">
        <f t="shared" si="69"/>
        <v>1</v>
      </c>
      <c r="X1490" s="251">
        <v>29067</v>
      </c>
      <c r="Y1490" s="251">
        <v>0</v>
      </c>
      <c r="Z1490" s="251">
        <f t="shared" si="71"/>
        <v>0</v>
      </c>
      <c r="AA1490" s="226">
        <v>0</v>
      </c>
    </row>
    <row r="1491" spans="1:27" x14ac:dyDescent="0.25">
      <c r="A1491" s="251">
        <v>29069</v>
      </c>
      <c r="B1491" s="251" t="s">
        <v>1523</v>
      </c>
      <c r="C1491" s="251" t="s">
        <v>1534</v>
      </c>
      <c r="D1491" s="251">
        <v>-90.088522100000006</v>
      </c>
      <c r="E1491" s="251">
        <v>36.27852</v>
      </c>
      <c r="F1491">
        <v>3.24</v>
      </c>
      <c r="G1491">
        <f t="shared" si="70"/>
        <v>3.24</v>
      </c>
      <c r="H1491">
        <v>12.77</v>
      </c>
      <c r="M1491" s="277">
        <f>(M4571*10000)*TEA!$I$15*10^-6</f>
        <v>49.628801201400002</v>
      </c>
      <c r="N1491" s="277">
        <f>(N4571*10000)*TEA!$J$15*10^-6</f>
        <v>49.628801201400002</v>
      </c>
      <c r="W1491">
        <f t="shared" si="69"/>
        <v>1</v>
      </c>
      <c r="X1491" s="251">
        <v>29069</v>
      </c>
      <c r="Y1491" s="251">
        <v>46605</v>
      </c>
      <c r="Z1491" s="251">
        <f t="shared" si="71"/>
        <v>46605</v>
      </c>
      <c r="AA1491" s="226">
        <v>9314</v>
      </c>
    </row>
    <row r="1492" spans="1:27" x14ac:dyDescent="0.25">
      <c r="A1492" s="251">
        <v>29071</v>
      </c>
      <c r="B1492" s="251" t="s">
        <v>1523</v>
      </c>
      <c r="C1492" s="251" t="s">
        <v>550</v>
      </c>
      <c r="D1492" s="251">
        <v>-91.073063700000006</v>
      </c>
      <c r="E1492" s="251">
        <v>38.409239999999997</v>
      </c>
      <c r="F1492">
        <v>2.99</v>
      </c>
      <c r="G1492">
        <f t="shared" si="70"/>
        <v>2.99</v>
      </c>
      <c r="H1492">
        <v>9.51</v>
      </c>
      <c r="M1492" s="277">
        <f>(M4572*10000)*TEA!$I$15*10^-6</f>
        <v>45.406489720500005</v>
      </c>
      <c r="N1492" s="277">
        <f>(N4572*10000)*TEA!$J$15*10^-6</f>
        <v>45.406489720500005</v>
      </c>
      <c r="W1492">
        <f t="shared" si="69"/>
        <v>1</v>
      </c>
      <c r="X1492" s="251">
        <v>29071</v>
      </c>
      <c r="Y1492" s="251">
        <v>12343</v>
      </c>
      <c r="Z1492" s="251">
        <f t="shared" si="71"/>
        <v>12343</v>
      </c>
      <c r="AA1492" s="226">
        <v>5801</v>
      </c>
    </row>
    <row r="1493" spans="1:27" x14ac:dyDescent="0.25">
      <c r="A1493" s="251">
        <v>29073</v>
      </c>
      <c r="B1493" s="251" t="s">
        <v>1523</v>
      </c>
      <c r="C1493" s="251" t="s">
        <v>1535</v>
      </c>
      <c r="D1493" s="251">
        <v>-91.506572000000006</v>
      </c>
      <c r="E1493" s="251">
        <v>38.441980000000001</v>
      </c>
      <c r="F1493">
        <v>2.92</v>
      </c>
      <c r="G1493">
        <f t="shared" si="70"/>
        <v>2.92</v>
      </c>
      <c r="H1493">
        <v>10.75</v>
      </c>
      <c r="M1493" s="277">
        <f>(M4573*10000)*TEA!$I$15*10^-6</f>
        <v>45.252456070500003</v>
      </c>
      <c r="N1493" s="277">
        <f>(N4573*10000)*TEA!$J$15*10^-6</f>
        <v>45.252456070500003</v>
      </c>
      <c r="W1493">
        <f t="shared" si="69"/>
        <v>1</v>
      </c>
      <c r="X1493" s="251">
        <v>29073</v>
      </c>
      <c r="Y1493" s="251">
        <v>6960</v>
      </c>
      <c r="Z1493" s="251">
        <f t="shared" si="71"/>
        <v>6960</v>
      </c>
      <c r="AA1493" s="226">
        <v>3253</v>
      </c>
    </row>
    <row r="1494" spans="1:27" x14ac:dyDescent="0.25">
      <c r="A1494" s="251">
        <v>29075</v>
      </c>
      <c r="B1494" s="251" t="s">
        <v>1523</v>
      </c>
      <c r="C1494" s="251" t="s">
        <v>1536</v>
      </c>
      <c r="D1494" s="251">
        <v>-94.406653700000007</v>
      </c>
      <c r="E1494" s="251">
        <v>40.219070000000002</v>
      </c>
      <c r="F1494">
        <v>3.01</v>
      </c>
      <c r="G1494">
        <f t="shared" si="70"/>
        <v>3.01</v>
      </c>
      <c r="H1494">
        <v>10.68</v>
      </c>
      <c r="M1494" s="277">
        <f>(M4574*10000)*TEA!$I$15*10^-6</f>
        <v>41.505773563799998</v>
      </c>
      <c r="N1494" s="277">
        <f>(N4574*10000)*TEA!$J$15*10^-6</f>
        <v>41.505773563799998</v>
      </c>
      <c r="W1494">
        <f t="shared" si="69"/>
        <v>1</v>
      </c>
      <c r="X1494" s="251">
        <v>29075</v>
      </c>
      <c r="Y1494" s="251">
        <v>20728</v>
      </c>
      <c r="Z1494" s="251">
        <f t="shared" si="71"/>
        <v>20728</v>
      </c>
      <c r="AA1494" s="226">
        <v>12065</v>
      </c>
    </row>
    <row r="1495" spans="1:27" x14ac:dyDescent="0.25">
      <c r="A1495" s="251">
        <v>29077</v>
      </c>
      <c r="B1495" s="251" t="s">
        <v>1523</v>
      </c>
      <c r="C1495" s="251" t="s">
        <v>552</v>
      </c>
      <c r="D1495" s="251">
        <v>-93.348810299999997</v>
      </c>
      <c r="E1495" s="251">
        <v>37.258139999999997</v>
      </c>
      <c r="F1495">
        <v>2.57</v>
      </c>
      <c r="G1495">
        <f t="shared" si="70"/>
        <v>2.57</v>
      </c>
      <c r="H1495">
        <v>11.09</v>
      </c>
      <c r="M1495" s="277">
        <f>(M4575*10000)*TEA!$I$15*10^-6</f>
        <v>46.519061305949997</v>
      </c>
      <c r="N1495" s="277">
        <f>(N4575*10000)*TEA!$J$15*10^-6</f>
        <v>46.519061305949997</v>
      </c>
      <c r="W1495">
        <f t="shared" si="69"/>
        <v>1</v>
      </c>
      <c r="X1495" s="251">
        <v>29077</v>
      </c>
      <c r="Y1495" s="251">
        <v>1703</v>
      </c>
      <c r="Z1495" s="251">
        <f t="shared" si="71"/>
        <v>1703</v>
      </c>
      <c r="AA1495" s="226">
        <v>690</v>
      </c>
    </row>
    <row r="1496" spans="1:27" x14ac:dyDescent="0.25">
      <c r="A1496" s="251">
        <v>29079</v>
      </c>
      <c r="B1496" s="251" t="s">
        <v>1523</v>
      </c>
      <c r="C1496" s="251" t="s">
        <v>1006</v>
      </c>
      <c r="D1496" s="251">
        <v>-93.561769499999997</v>
      </c>
      <c r="E1496" s="251">
        <v>40.122799999999998</v>
      </c>
      <c r="F1496">
        <v>3.05</v>
      </c>
      <c r="G1496">
        <f t="shared" si="70"/>
        <v>3.05</v>
      </c>
      <c r="H1496">
        <v>11.38</v>
      </c>
      <c r="M1496" s="277">
        <f>(M4576*10000)*TEA!$I$15*10^-6</f>
        <v>41.642440634250001</v>
      </c>
      <c r="N1496" s="277">
        <f>(N4576*10000)*TEA!$J$15*10^-6</f>
        <v>41.642440634250001</v>
      </c>
      <c r="W1496">
        <f t="shared" si="69"/>
        <v>1</v>
      </c>
      <c r="X1496" s="251">
        <v>29079</v>
      </c>
      <c r="Y1496" s="251">
        <v>27384</v>
      </c>
      <c r="Z1496" s="251">
        <f t="shared" si="71"/>
        <v>27384</v>
      </c>
      <c r="AA1496" s="226">
        <v>12449</v>
      </c>
    </row>
    <row r="1497" spans="1:27" x14ac:dyDescent="0.25">
      <c r="A1497" s="251">
        <v>29081</v>
      </c>
      <c r="B1497" s="251" t="s">
        <v>1523</v>
      </c>
      <c r="C1497" s="251" t="s">
        <v>1055</v>
      </c>
      <c r="D1497" s="251">
        <v>-93.992944699999995</v>
      </c>
      <c r="E1497" s="251">
        <v>40.370109999999997</v>
      </c>
      <c r="F1497">
        <v>2.88</v>
      </c>
      <c r="G1497">
        <f t="shared" si="70"/>
        <v>2.88</v>
      </c>
      <c r="H1497">
        <v>10.67</v>
      </c>
      <c r="M1497" s="277">
        <f>(M4577*10000)*TEA!$I$15*10^-6</f>
        <v>41.158631583000002</v>
      </c>
      <c r="N1497" s="277">
        <f>(N4577*10000)*TEA!$J$15*10^-6</f>
        <v>41.158631583000002</v>
      </c>
      <c r="W1497">
        <f t="shared" si="69"/>
        <v>1</v>
      </c>
      <c r="X1497" s="251">
        <v>29081</v>
      </c>
      <c r="Y1497" s="251">
        <v>33738</v>
      </c>
      <c r="Z1497" s="251">
        <f t="shared" si="71"/>
        <v>33738</v>
      </c>
      <c r="AA1497" s="226">
        <v>25770</v>
      </c>
    </row>
    <row r="1498" spans="1:27" x14ac:dyDescent="0.25">
      <c r="A1498" s="251">
        <v>29083</v>
      </c>
      <c r="B1498" s="251" t="s">
        <v>1523</v>
      </c>
      <c r="C1498" s="251" t="s">
        <v>554</v>
      </c>
      <c r="D1498" s="251">
        <v>-93.796682399999995</v>
      </c>
      <c r="E1498" s="251">
        <v>38.390030000000003</v>
      </c>
      <c r="F1498">
        <v>3.05</v>
      </c>
      <c r="G1498">
        <f t="shared" si="70"/>
        <v>3.05</v>
      </c>
      <c r="H1498">
        <v>10.63</v>
      </c>
      <c r="M1498" s="277">
        <f>(M4578*10000)*TEA!$I$15*10^-6</f>
        <v>45.058274431650005</v>
      </c>
      <c r="N1498" s="277">
        <f>(N4578*10000)*TEA!$J$15*10^-6</f>
        <v>45.058274431650005</v>
      </c>
      <c r="W1498">
        <f t="shared" ref="W1498:W1561" si="72">IF(X1498=A1498,1,0)</f>
        <v>1</v>
      </c>
      <c r="X1498" s="251">
        <v>29083</v>
      </c>
      <c r="Y1498" s="251">
        <v>34102</v>
      </c>
      <c r="Z1498" s="251">
        <f t="shared" si="71"/>
        <v>34102</v>
      </c>
      <c r="AA1498" s="226">
        <v>11831</v>
      </c>
    </row>
    <row r="1499" spans="1:27" x14ac:dyDescent="0.25">
      <c r="A1499" s="251">
        <v>29085</v>
      </c>
      <c r="B1499" s="251" t="s">
        <v>1523</v>
      </c>
      <c r="C1499" s="251" t="s">
        <v>1537</v>
      </c>
      <c r="D1499" s="251">
        <v>-93.322765799999999</v>
      </c>
      <c r="E1499" s="251">
        <v>37.946449999999999</v>
      </c>
      <c r="F1499">
        <v>3.37</v>
      </c>
      <c r="G1499">
        <f t="shared" si="70"/>
        <v>3.37</v>
      </c>
      <c r="H1499">
        <v>7.95</v>
      </c>
      <c r="M1499" s="277">
        <f>(M4579*10000)*TEA!$I$15*10^-6</f>
        <v>45.608039187300001</v>
      </c>
      <c r="N1499" s="277">
        <f>(N4579*10000)*TEA!$J$15*10^-6</f>
        <v>45.608039187300001</v>
      </c>
      <c r="W1499">
        <f t="shared" si="72"/>
        <v>1</v>
      </c>
      <c r="X1499" s="251">
        <v>29085</v>
      </c>
      <c r="Y1499" s="251">
        <v>1744</v>
      </c>
      <c r="Z1499" s="251">
        <f t="shared" si="71"/>
        <v>1744</v>
      </c>
      <c r="AA1499" s="226">
        <v>678</v>
      </c>
    </row>
    <row r="1500" spans="1:27" x14ac:dyDescent="0.25">
      <c r="A1500" s="251">
        <v>29087</v>
      </c>
      <c r="B1500" s="251" t="s">
        <v>1523</v>
      </c>
      <c r="C1500" s="251" t="s">
        <v>1538</v>
      </c>
      <c r="D1500" s="251">
        <v>-95.209699400000005</v>
      </c>
      <c r="E1500" s="251">
        <v>40.105690000000003</v>
      </c>
      <c r="F1500">
        <v>3.75</v>
      </c>
      <c r="G1500">
        <f t="shared" si="70"/>
        <v>3.75</v>
      </c>
      <c r="H1500">
        <v>13.77</v>
      </c>
      <c r="M1500" s="277">
        <f>(M4580*10000)*TEA!$I$15*10^-6</f>
        <v>41.634350566199998</v>
      </c>
      <c r="N1500" s="277">
        <f>(N4580*10000)*TEA!$J$15*10^-6</f>
        <v>41.634350566199998</v>
      </c>
      <c r="W1500">
        <f t="shared" si="72"/>
        <v>1</v>
      </c>
      <c r="X1500" s="251">
        <v>29087</v>
      </c>
      <c r="Y1500" s="251">
        <v>35804</v>
      </c>
      <c r="Z1500" s="251">
        <f t="shared" si="71"/>
        <v>35804</v>
      </c>
      <c r="AA1500" s="226">
        <v>35021</v>
      </c>
    </row>
    <row r="1501" spans="1:27" x14ac:dyDescent="0.25">
      <c r="A1501" s="251">
        <v>29089</v>
      </c>
      <c r="B1501" s="251" t="s">
        <v>1523</v>
      </c>
      <c r="C1501" s="251" t="s">
        <v>629</v>
      </c>
      <c r="D1501" s="251">
        <v>-92.6824601</v>
      </c>
      <c r="E1501" s="251">
        <v>39.142690000000002</v>
      </c>
      <c r="F1501">
        <v>3.07</v>
      </c>
      <c r="G1501">
        <f t="shared" si="70"/>
        <v>3.07</v>
      </c>
      <c r="H1501">
        <v>11.9</v>
      </c>
      <c r="M1501" s="277">
        <f>(M4581*10000)*TEA!$I$15*10^-6</f>
        <v>43.701598799549984</v>
      </c>
      <c r="N1501" s="277">
        <f>(N4581*10000)*TEA!$J$15*10^-6</f>
        <v>43.701598799549984</v>
      </c>
      <c r="W1501">
        <f t="shared" si="72"/>
        <v>1</v>
      </c>
      <c r="X1501" s="251">
        <v>29089</v>
      </c>
      <c r="Y1501" s="251">
        <v>19926</v>
      </c>
      <c r="Z1501" s="251">
        <f t="shared" si="71"/>
        <v>19926</v>
      </c>
      <c r="AA1501" s="226">
        <v>13491</v>
      </c>
    </row>
    <row r="1502" spans="1:27" x14ac:dyDescent="0.25">
      <c r="A1502" s="251">
        <v>29091</v>
      </c>
      <c r="B1502" s="251" t="s">
        <v>1523</v>
      </c>
      <c r="C1502" s="251" t="s">
        <v>1539</v>
      </c>
      <c r="D1502" s="251">
        <v>-91.892242699999997</v>
      </c>
      <c r="E1502" s="251">
        <v>36.772289999999998</v>
      </c>
      <c r="F1502">
        <v>0</v>
      </c>
      <c r="G1502">
        <f t="shared" si="70"/>
        <v>0</v>
      </c>
      <c r="H1502">
        <v>0</v>
      </c>
      <c r="M1502" s="277">
        <f>(M4582*10000)*TEA!$I$15*10^-6</f>
        <v>48.096960795450002</v>
      </c>
      <c r="N1502" s="277">
        <f>(N4582*10000)*TEA!$J$15*10^-6</f>
        <v>48.096960795450002</v>
      </c>
      <c r="W1502">
        <f t="shared" si="72"/>
        <v>1</v>
      </c>
      <c r="X1502" s="251">
        <v>29091</v>
      </c>
      <c r="Y1502" s="251">
        <v>0</v>
      </c>
      <c r="Z1502" s="251">
        <f t="shared" si="71"/>
        <v>0</v>
      </c>
      <c r="AA1502" s="226">
        <v>0</v>
      </c>
    </row>
    <row r="1503" spans="1:27" x14ac:dyDescent="0.25">
      <c r="A1503" s="251">
        <v>29093</v>
      </c>
      <c r="B1503" s="251" t="s">
        <v>1523</v>
      </c>
      <c r="C1503" s="251" t="s">
        <v>1388</v>
      </c>
      <c r="D1503" s="251">
        <v>-90.782266100000001</v>
      </c>
      <c r="E1503" s="251">
        <v>37.551169999999999</v>
      </c>
      <c r="F1503">
        <v>2.34</v>
      </c>
      <c r="G1503">
        <f t="shared" si="70"/>
        <v>2.34</v>
      </c>
      <c r="H1503">
        <v>0</v>
      </c>
      <c r="M1503" s="277">
        <f>(M4583*10000)*TEA!$I$15*10^-6</f>
        <v>47.028914329950005</v>
      </c>
      <c r="N1503" s="277">
        <f>(N4583*10000)*TEA!$J$15*10^-6</f>
        <v>47.028914329950005</v>
      </c>
      <c r="W1503">
        <f t="shared" si="72"/>
        <v>1</v>
      </c>
      <c r="X1503" s="251">
        <v>29093</v>
      </c>
      <c r="Y1503" s="251">
        <v>138</v>
      </c>
      <c r="Z1503" s="251">
        <f t="shared" si="71"/>
        <v>138</v>
      </c>
      <c r="AA1503" s="226">
        <v>0</v>
      </c>
    </row>
    <row r="1504" spans="1:27" x14ac:dyDescent="0.25">
      <c r="A1504" s="251">
        <v>29095</v>
      </c>
      <c r="B1504" s="251" t="s">
        <v>1523</v>
      </c>
      <c r="C1504" s="251" t="s">
        <v>556</v>
      </c>
      <c r="D1504" s="251">
        <v>-94.348676699999999</v>
      </c>
      <c r="E1504" s="251">
        <v>39.010300000000001</v>
      </c>
      <c r="F1504">
        <v>3.15</v>
      </c>
      <c r="G1504">
        <f t="shared" si="70"/>
        <v>3.15</v>
      </c>
      <c r="H1504">
        <v>12.98</v>
      </c>
      <c r="M1504" s="277">
        <f>(M4584*10000)*TEA!$I$15*10^-6</f>
        <v>44.128913603400001</v>
      </c>
      <c r="N1504" s="277">
        <f>(N4584*10000)*TEA!$J$15*10^-6</f>
        <v>44.128913603400001</v>
      </c>
      <c r="W1504">
        <f t="shared" si="72"/>
        <v>1</v>
      </c>
      <c r="X1504" s="251">
        <v>29095</v>
      </c>
      <c r="Y1504" s="251">
        <v>13024</v>
      </c>
      <c r="Z1504" s="251">
        <f t="shared" si="71"/>
        <v>13024</v>
      </c>
      <c r="AA1504" s="226">
        <v>7180</v>
      </c>
    </row>
    <row r="1505" spans="1:27" x14ac:dyDescent="0.25">
      <c r="A1505" s="251">
        <v>29097</v>
      </c>
      <c r="B1505" s="251" t="s">
        <v>1523</v>
      </c>
      <c r="C1505" s="251" t="s">
        <v>898</v>
      </c>
      <c r="D1505" s="251">
        <v>-94.351506200000003</v>
      </c>
      <c r="E1505" s="251">
        <v>37.215609999999998</v>
      </c>
      <c r="F1505">
        <v>2.75</v>
      </c>
      <c r="G1505">
        <f t="shared" si="70"/>
        <v>2.75</v>
      </c>
      <c r="H1505">
        <v>10.27</v>
      </c>
      <c r="M1505" s="277">
        <f>(M4585*10000)*TEA!$I$15*10^-6</f>
        <v>47.095070386499998</v>
      </c>
      <c r="N1505" s="277">
        <f>(N4585*10000)*TEA!$J$15*10^-6</f>
        <v>47.095070386499998</v>
      </c>
      <c r="W1505">
        <f t="shared" si="72"/>
        <v>1</v>
      </c>
      <c r="X1505" s="251">
        <v>29097</v>
      </c>
      <c r="Y1505" s="251">
        <v>19949</v>
      </c>
      <c r="Z1505" s="251">
        <f t="shared" si="71"/>
        <v>19949</v>
      </c>
      <c r="AA1505" s="226">
        <v>12891</v>
      </c>
    </row>
    <row r="1506" spans="1:27" x14ac:dyDescent="0.25">
      <c r="A1506" s="251">
        <v>29099</v>
      </c>
      <c r="B1506" s="251" t="s">
        <v>1523</v>
      </c>
      <c r="C1506" s="251" t="s">
        <v>557</v>
      </c>
      <c r="D1506" s="251">
        <v>-90.541843099999994</v>
      </c>
      <c r="E1506" s="251">
        <v>38.255969999999998</v>
      </c>
      <c r="F1506">
        <v>2.54</v>
      </c>
      <c r="G1506">
        <f t="shared" si="70"/>
        <v>2.54</v>
      </c>
      <c r="H1506">
        <v>6.94</v>
      </c>
      <c r="M1506" s="277">
        <f>(M4586*10000)*TEA!$I$15*10^-6</f>
        <v>45.808520667749995</v>
      </c>
      <c r="N1506" s="277">
        <f>(N4586*10000)*TEA!$J$15*10^-6</f>
        <v>45.808520667749995</v>
      </c>
      <c r="W1506">
        <f t="shared" si="72"/>
        <v>1</v>
      </c>
      <c r="X1506" s="251">
        <v>29099</v>
      </c>
      <c r="Y1506" s="251">
        <v>2095</v>
      </c>
      <c r="Z1506" s="251">
        <f t="shared" si="71"/>
        <v>2095</v>
      </c>
      <c r="AA1506" s="226">
        <v>1475</v>
      </c>
    </row>
    <row r="1507" spans="1:27" x14ac:dyDescent="0.25">
      <c r="A1507" s="251">
        <v>29101</v>
      </c>
      <c r="B1507" s="251" t="s">
        <v>1523</v>
      </c>
      <c r="C1507" s="251" t="s">
        <v>632</v>
      </c>
      <c r="D1507" s="251">
        <v>-93.806099099999997</v>
      </c>
      <c r="E1507" s="251">
        <v>38.745849999999997</v>
      </c>
      <c r="F1507">
        <v>3.03</v>
      </c>
      <c r="G1507">
        <f t="shared" si="70"/>
        <v>3.03</v>
      </c>
      <c r="H1507">
        <v>11.73</v>
      </c>
      <c r="M1507" s="277">
        <f>(M4587*10000)*TEA!$I$15*10^-6</f>
        <v>44.494423267499997</v>
      </c>
      <c r="N1507" s="277">
        <f>(N4587*10000)*TEA!$J$15*10^-6</f>
        <v>44.494423267499997</v>
      </c>
      <c r="W1507">
        <f t="shared" si="72"/>
        <v>1</v>
      </c>
      <c r="X1507" s="251">
        <v>29101</v>
      </c>
      <c r="Y1507" s="251">
        <v>29423</v>
      </c>
      <c r="Z1507" s="251">
        <f t="shared" si="71"/>
        <v>29423</v>
      </c>
      <c r="AA1507" s="226">
        <v>18449</v>
      </c>
    </row>
    <row r="1508" spans="1:27" x14ac:dyDescent="0.25">
      <c r="A1508" s="251">
        <v>29103</v>
      </c>
      <c r="B1508" s="251" t="s">
        <v>1523</v>
      </c>
      <c r="C1508" s="251" t="s">
        <v>1015</v>
      </c>
      <c r="D1508" s="251">
        <v>-92.132783700000005</v>
      </c>
      <c r="E1508" s="251">
        <v>40.132390000000001</v>
      </c>
      <c r="F1508">
        <v>3.28</v>
      </c>
      <c r="G1508">
        <f t="shared" si="70"/>
        <v>3.28</v>
      </c>
      <c r="H1508">
        <v>10.88</v>
      </c>
      <c r="M1508" s="277">
        <f>(M4588*10000)*TEA!$I$15*10^-6</f>
        <v>41.640561975599994</v>
      </c>
      <c r="N1508" s="277">
        <f>(N4588*10000)*TEA!$J$15*10^-6</f>
        <v>41.640561975599994</v>
      </c>
      <c r="W1508">
        <f t="shared" si="72"/>
        <v>1</v>
      </c>
      <c r="X1508" s="251">
        <v>29103</v>
      </c>
      <c r="Y1508" s="251">
        <v>22858</v>
      </c>
      <c r="Z1508" s="251">
        <f t="shared" si="71"/>
        <v>22858</v>
      </c>
      <c r="AA1508" s="226">
        <v>17756</v>
      </c>
    </row>
    <row r="1509" spans="1:27" x14ac:dyDescent="0.25">
      <c r="A1509" s="251">
        <v>29105</v>
      </c>
      <c r="B1509" s="251" t="s">
        <v>1523</v>
      </c>
      <c r="C1509" s="251" t="s">
        <v>1540</v>
      </c>
      <c r="D1509" s="251">
        <v>-92.587768100000005</v>
      </c>
      <c r="E1509" s="251">
        <v>37.655679999999997</v>
      </c>
      <c r="F1509">
        <v>2.7</v>
      </c>
      <c r="G1509">
        <f t="shared" si="70"/>
        <v>2.7</v>
      </c>
      <c r="H1509">
        <v>10.220000000000001</v>
      </c>
      <c r="M1509" s="277">
        <f>(M4589*10000)*TEA!$I$15*10^-6</f>
        <v>46.18708846965</v>
      </c>
      <c r="N1509" s="277">
        <f>(N4589*10000)*TEA!$J$15*10^-6</f>
        <v>46.18708846965</v>
      </c>
      <c r="W1509">
        <f t="shared" si="72"/>
        <v>1</v>
      </c>
      <c r="X1509" s="251">
        <v>29105</v>
      </c>
      <c r="Y1509" s="251">
        <v>495</v>
      </c>
      <c r="Z1509" s="251">
        <f t="shared" si="71"/>
        <v>495</v>
      </c>
      <c r="AA1509" s="226">
        <v>794</v>
      </c>
    </row>
    <row r="1510" spans="1:27" x14ac:dyDescent="0.25">
      <c r="A1510" s="251">
        <v>29107</v>
      </c>
      <c r="B1510" s="251" t="s">
        <v>1523</v>
      </c>
      <c r="C1510" s="251" t="s">
        <v>633</v>
      </c>
      <c r="D1510" s="251">
        <v>-93.784356200000005</v>
      </c>
      <c r="E1510" s="251">
        <v>39.065779999999997</v>
      </c>
      <c r="F1510">
        <v>3.55</v>
      </c>
      <c r="G1510">
        <f t="shared" si="70"/>
        <v>3.55</v>
      </c>
      <c r="H1510">
        <v>13.95</v>
      </c>
      <c r="M1510" s="277">
        <f>(M4590*10000)*TEA!$I$15*10^-6</f>
        <v>43.926433824599997</v>
      </c>
      <c r="N1510" s="277">
        <f>(N4590*10000)*TEA!$J$15*10^-6</f>
        <v>43.926433824599997</v>
      </c>
      <c r="W1510">
        <f t="shared" si="72"/>
        <v>1</v>
      </c>
      <c r="X1510" s="251">
        <v>29107</v>
      </c>
      <c r="Y1510" s="251">
        <v>46863</v>
      </c>
      <c r="Z1510" s="251">
        <f t="shared" si="71"/>
        <v>46863</v>
      </c>
      <c r="AA1510" s="226">
        <v>41826</v>
      </c>
    </row>
    <row r="1511" spans="1:27" x14ac:dyDescent="0.25">
      <c r="A1511" s="251">
        <v>29109</v>
      </c>
      <c r="B1511" s="251" t="s">
        <v>1523</v>
      </c>
      <c r="C1511" s="251" t="s">
        <v>560</v>
      </c>
      <c r="D1511" s="251">
        <v>-93.836266600000002</v>
      </c>
      <c r="E1511" s="251">
        <v>37.112520000000004</v>
      </c>
      <c r="F1511">
        <v>2.74</v>
      </c>
      <c r="G1511">
        <f t="shared" si="70"/>
        <v>2.74</v>
      </c>
      <c r="H1511">
        <v>8.8800000000000008</v>
      </c>
      <c r="M1511" s="277">
        <f>(M4591*10000)*TEA!$I$15*10^-6</f>
        <v>47.008791011249997</v>
      </c>
      <c r="N1511" s="277">
        <f>(N4591*10000)*TEA!$J$15*10^-6</f>
        <v>47.008791011249997</v>
      </c>
      <c r="W1511">
        <f t="shared" si="72"/>
        <v>1</v>
      </c>
      <c r="X1511" s="251">
        <v>29109</v>
      </c>
      <c r="Y1511" s="251">
        <v>7391</v>
      </c>
      <c r="Z1511" s="251">
        <f t="shared" si="71"/>
        <v>7391</v>
      </c>
      <c r="AA1511" s="226">
        <v>3786</v>
      </c>
    </row>
    <row r="1512" spans="1:27" x14ac:dyDescent="0.25">
      <c r="A1512" s="251">
        <v>29111</v>
      </c>
      <c r="B1512" s="251" t="s">
        <v>1523</v>
      </c>
      <c r="C1512" s="251" t="s">
        <v>978</v>
      </c>
      <c r="D1512" s="251">
        <v>-91.707285999999996</v>
      </c>
      <c r="E1512" s="251">
        <v>40.098469999999999</v>
      </c>
      <c r="F1512">
        <v>3.42</v>
      </c>
      <c r="G1512">
        <f t="shared" si="70"/>
        <v>3.42</v>
      </c>
      <c r="H1512">
        <v>10.93</v>
      </c>
      <c r="M1512" s="277">
        <f>(M4592*10000)*TEA!$I$15*10^-6</f>
        <v>41.709891013650001</v>
      </c>
      <c r="N1512" s="277">
        <f>(N4592*10000)*TEA!$J$15*10^-6</f>
        <v>41.709891013650001</v>
      </c>
      <c r="W1512">
        <f t="shared" si="72"/>
        <v>1</v>
      </c>
      <c r="X1512" s="251">
        <v>29111</v>
      </c>
      <c r="Y1512" s="251">
        <v>24515</v>
      </c>
      <c r="Z1512" s="251">
        <f t="shared" si="71"/>
        <v>24515</v>
      </c>
      <c r="AA1512" s="226">
        <v>22048</v>
      </c>
    </row>
    <row r="1513" spans="1:27" x14ac:dyDescent="0.25">
      <c r="A1513" s="251">
        <v>29113</v>
      </c>
      <c r="B1513" s="251" t="s">
        <v>1523</v>
      </c>
      <c r="C1513" s="251" t="s">
        <v>634</v>
      </c>
      <c r="D1513" s="251">
        <v>-90.965040000000002</v>
      </c>
      <c r="E1513" s="251">
        <v>39.054960000000001</v>
      </c>
      <c r="F1513">
        <v>2.86</v>
      </c>
      <c r="G1513">
        <f t="shared" si="70"/>
        <v>2.86</v>
      </c>
      <c r="H1513">
        <v>10.28</v>
      </c>
      <c r="M1513" s="277">
        <f>(M4593*10000)*TEA!$I$15*10^-6</f>
        <v>44.044322980949993</v>
      </c>
      <c r="N1513" s="277">
        <f>(N4593*10000)*TEA!$J$15*10^-6</f>
        <v>44.044322980949993</v>
      </c>
      <c r="W1513">
        <f t="shared" si="72"/>
        <v>1</v>
      </c>
      <c r="X1513" s="251">
        <v>29113</v>
      </c>
      <c r="Y1513" s="251">
        <v>30433</v>
      </c>
      <c r="Z1513" s="251">
        <f t="shared" si="71"/>
        <v>30433</v>
      </c>
      <c r="AA1513" s="226">
        <v>16300</v>
      </c>
    </row>
    <row r="1514" spans="1:27" x14ac:dyDescent="0.25">
      <c r="A1514" s="251">
        <v>29115</v>
      </c>
      <c r="B1514" s="251" t="s">
        <v>1523</v>
      </c>
      <c r="C1514" s="251" t="s">
        <v>1108</v>
      </c>
      <c r="D1514" s="251">
        <v>-93.105599799999993</v>
      </c>
      <c r="E1514" s="251">
        <v>39.870649999999998</v>
      </c>
      <c r="F1514">
        <v>2.71</v>
      </c>
      <c r="G1514">
        <f t="shared" si="70"/>
        <v>2.71</v>
      </c>
      <c r="H1514">
        <v>10.65</v>
      </c>
      <c r="M1514" s="277">
        <f>(M4594*10000)*TEA!$I$15*10^-6</f>
        <v>42.209384395949996</v>
      </c>
      <c r="N1514" s="277">
        <f>(N4594*10000)*TEA!$J$15*10^-6</f>
        <v>42.209384395949996</v>
      </c>
      <c r="W1514">
        <f t="shared" si="72"/>
        <v>1</v>
      </c>
      <c r="X1514" s="251">
        <v>29115</v>
      </c>
      <c r="Y1514" s="251">
        <v>30366</v>
      </c>
      <c r="Z1514" s="251">
        <f t="shared" si="71"/>
        <v>30366</v>
      </c>
      <c r="AA1514" s="226">
        <v>12127</v>
      </c>
    </row>
    <row r="1515" spans="1:27" x14ac:dyDescent="0.25">
      <c r="A1515" s="251">
        <v>29117</v>
      </c>
      <c r="B1515" s="251" t="s">
        <v>1523</v>
      </c>
      <c r="C1515" s="251" t="s">
        <v>1017</v>
      </c>
      <c r="D1515" s="251">
        <v>-93.550007699999995</v>
      </c>
      <c r="E1515" s="251">
        <v>39.792589999999997</v>
      </c>
      <c r="F1515">
        <v>3.11</v>
      </c>
      <c r="G1515">
        <f t="shared" si="70"/>
        <v>3.11</v>
      </c>
      <c r="H1515">
        <v>12.16</v>
      </c>
      <c r="M1515" s="277">
        <f>(M4595*10000)*TEA!$I$15*10^-6</f>
        <v>42.371865357749996</v>
      </c>
      <c r="N1515" s="277">
        <f>(N4595*10000)*TEA!$J$15*10^-6</f>
        <v>42.371865357749996</v>
      </c>
      <c r="W1515">
        <f t="shared" si="72"/>
        <v>1</v>
      </c>
      <c r="X1515" s="251">
        <v>29117</v>
      </c>
      <c r="Y1515" s="251">
        <v>46553</v>
      </c>
      <c r="Z1515" s="251">
        <f t="shared" si="71"/>
        <v>46553</v>
      </c>
      <c r="AA1515" s="226">
        <v>15773</v>
      </c>
    </row>
    <row r="1516" spans="1:27" x14ac:dyDescent="0.25">
      <c r="A1516" s="251">
        <v>29119</v>
      </c>
      <c r="B1516" s="251" t="s">
        <v>1523</v>
      </c>
      <c r="C1516" s="251" t="s">
        <v>1541</v>
      </c>
      <c r="D1516" s="251">
        <v>-94.3605704</v>
      </c>
      <c r="E1516" s="251">
        <v>36.638530000000003</v>
      </c>
      <c r="F1516">
        <v>3.15</v>
      </c>
      <c r="G1516">
        <f t="shared" si="70"/>
        <v>3.15</v>
      </c>
      <c r="H1516">
        <v>8.4499999999999993</v>
      </c>
      <c r="M1516" s="277">
        <f>(M4596*10000)*TEA!$I$15*10^-6</f>
        <v>48.216584628899994</v>
      </c>
      <c r="N1516" s="277">
        <f>(N4596*10000)*TEA!$J$15*10^-6</f>
        <v>48.216584628899994</v>
      </c>
      <c r="W1516">
        <f t="shared" si="72"/>
        <v>1</v>
      </c>
      <c r="X1516" s="251">
        <v>29119</v>
      </c>
      <c r="Y1516" s="251">
        <v>655</v>
      </c>
      <c r="Z1516" s="251">
        <f t="shared" si="71"/>
        <v>655</v>
      </c>
      <c r="AA1516" s="226">
        <v>382</v>
      </c>
    </row>
    <row r="1517" spans="1:27" x14ac:dyDescent="0.25">
      <c r="A1517" s="251">
        <v>29121</v>
      </c>
      <c r="B1517" s="251" t="s">
        <v>1523</v>
      </c>
      <c r="C1517" s="251" t="s">
        <v>564</v>
      </c>
      <c r="D1517" s="251">
        <v>-92.548110800000003</v>
      </c>
      <c r="E1517" s="251">
        <v>39.832430000000002</v>
      </c>
      <c r="F1517">
        <v>3.09</v>
      </c>
      <c r="G1517">
        <f t="shared" si="70"/>
        <v>3.09</v>
      </c>
      <c r="H1517">
        <v>11.66</v>
      </c>
      <c r="M1517" s="277">
        <f>(M4597*10000)*TEA!$I$15*10^-6</f>
        <v>42.280613445150003</v>
      </c>
      <c r="N1517" s="277">
        <f>(N4597*10000)*TEA!$J$15*10^-6</f>
        <v>42.280613445150003</v>
      </c>
      <c r="W1517">
        <f t="shared" si="72"/>
        <v>1</v>
      </c>
      <c r="X1517" s="251">
        <v>29121</v>
      </c>
      <c r="Y1517" s="251">
        <v>35134</v>
      </c>
      <c r="Z1517" s="251">
        <f t="shared" si="71"/>
        <v>35134</v>
      </c>
      <c r="AA1517" s="226">
        <v>20022</v>
      </c>
    </row>
    <row r="1518" spans="1:27" x14ac:dyDescent="0.25">
      <c r="A1518" s="251">
        <v>29123</v>
      </c>
      <c r="B1518" s="251" t="s">
        <v>1523</v>
      </c>
      <c r="C1518" s="251" t="s">
        <v>565</v>
      </c>
      <c r="D1518" s="251">
        <v>-90.348122799999999</v>
      </c>
      <c r="E1518" s="251">
        <v>37.474710000000002</v>
      </c>
      <c r="F1518">
        <v>2.2999999999999998</v>
      </c>
      <c r="G1518">
        <f t="shared" si="70"/>
        <v>2.2999999999999998</v>
      </c>
      <c r="H1518">
        <v>8.1300000000000008</v>
      </c>
      <c r="M1518" s="277">
        <f>(M4598*10000)*TEA!$I$15*10^-6</f>
        <v>47.303871096599998</v>
      </c>
      <c r="N1518" s="277">
        <f>(N4598*10000)*TEA!$J$15*10^-6</f>
        <v>47.303871096599998</v>
      </c>
      <c r="W1518">
        <f t="shared" si="72"/>
        <v>1</v>
      </c>
      <c r="X1518" s="251">
        <v>29123</v>
      </c>
      <c r="Y1518" s="251">
        <v>380</v>
      </c>
      <c r="Z1518" s="251">
        <f t="shared" si="71"/>
        <v>380</v>
      </c>
      <c r="AA1518" s="226">
        <v>87</v>
      </c>
    </row>
    <row r="1519" spans="1:27" x14ac:dyDescent="0.25">
      <c r="A1519" s="251">
        <v>29125</v>
      </c>
      <c r="B1519" s="251" t="s">
        <v>1523</v>
      </c>
      <c r="C1519" s="251" t="s">
        <v>1542</v>
      </c>
      <c r="D1519" s="251">
        <v>-91.918812799999998</v>
      </c>
      <c r="E1519" s="251">
        <v>38.160919999999997</v>
      </c>
      <c r="F1519">
        <v>2.88</v>
      </c>
      <c r="G1519">
        <f t="shared" si="70"/>
        <v>2.88</v>
      </c>
      <c r="H1519">
        <v>8.59</v>
      </c>
      <c r="M1519" s="277">
        <f>(M4599*10000)*TEA!$I$15*10^-6</f>
        <v>45.674822481749999</v>
      </c>
      <c r="N1519" s="277">
        <f>(N4599*10000)*TEA!$J$15*10^-6</f>
        <v>45.674822481749999</v>
      </c>
      <c r="W1519">
        <f t="shared" si="72"/>
        <v>1</v>
      </c>
      <c r="X1519" s="251">
        <v>29125</v>
      </c>
      <c r="Y1519" s="251">
        <v>1886</v>
      </c>
      <c r="Z1519" s="251">
        <f t="shared" si="71"/>
        <v>1886</v>
      </c>
      <c r="AA1519" s="226">
        <v>873</v>
      </c>
    </row>
    <row r="1520" spans="1:27" x14ac:dyDescent="0.25">
      <c r="A1520" s="251">
        <v>29127</v>
      </c>
      <c r="B1520" s="251" t="s">
        <v>1523</v>
      </c>
      <c r="C1520" s="251" t="s">
        <v>567</v>
      </c>
      <c r="D1520" s="251">
        <v>-91.613048599999999</v>
      </c>
      <c r="E1520" s="251">
        <v>39.8033</v>
      </c>
      <c r="F1520">
        <v>3.15</v>
      </c>
      <c r="G1520">
        <f t="shared" si="70"/>
        <v>3.15</v>
      </c>
      <c r="H1520">
        <v>10.6</v>
      </c>
      <c r="M1520" s="277">
        <f>(M4600*10000)*TEA!$I$15*10^-6</f>
        <v>42.357397659299998</v>
      </c>
      <c r="N1520" s="277">
        <f>(N4600*10000)*TEA!$J$15*10^-6</f>
        <v>42.357397659299998</v>
      </c>
      <c r="W1520">
        <f t="shared" si="72"/>
        <v>1</v>
      </c>
      <c r="X1520" s="251">
        <v>29127</v>
      </c>
      <c r="Y1520" s="251">
        <v>34453</v>
      </c>
      <c r="Z1520" s="251">
        <f t="shared" si="71"/>
        <v>34453</v>
      </c>
      <c r="AA1520" s="226">
        <v>28875</v>
      </c>
    </row>
    <row r="1521" spans="1:27" x14ac:dyDescent="0.25">
      <c r="A1521" s="251">
        <v>29129</v>
      </c>
      <c r="B1521" s="251" t="s">
        <v>1523</v>
      </c>
      <c r="C1521" s="251" t="s">
        <v>1025</v>
      </c>
      <c r="D1521" s="251">
        <v>-93.567454400000003</v>
      </c>
      <c r="E1521" s="251">
        <v>40.436770000000003</v>
      </c>
      <c r="F1521">
        <v>2.93</v>
      </c>
      <c r="G1521">
        <f t="shared" si="70"/>
        <v>2.93</v>
      </c>
      <c r="H1521">
        <v>10.44</v>
      </c>
      <c r="M1521" s="277">
        <f>(M4601*10000)*TEA!$I$15*10^-6</f>
        <v>40.951909719449993</v>
      </c>
      <c r="N1521" s="277">
        <f>(N4601*10000)*TEA!$J$15*10^-6</f>
        <v>40.951909719449993</v>
      </c>
      <c r="W1521">
        <f t="shared" si="72"/>
        <v>1</v>
      </c>
      <c r="X1521" s="251">
        <v>29129</v>
      </c>
      <c r="Y1521" s="251">
        <v>11824</v>
      </c>
      <c r="Z1521" s="251">
        <f t="shared" si="71"/>
        <v>11824</v>
      </c>
      <c r="AA1521" s="226">
        <v>7641</v>
      </c>
    </row>
    <row r="1522" spans="1:27" x14ac:dyDescent="0.25">
      <c r="A1522" s="251">
        <v>29131</v>
      </c>
      <c r="B1522" s="251" t="s">
        <v>1523</v>
      </c>
      <c r="C1522" s="251" t="s">
        <v>638</v>
      </c>
      <c r="D1522" s="251">
        <v>-92.420361200000002</v>
      </c>
      <c r="E1522" s="251">
        <v>38.211919999999999</v>
      </c>
      <c r="F1522">
        <v>3.37</v>
      </c>
      <c r="G1522">
        <f t="shared" si="70"/>
        <v>3.37</v>
      </c>
      <c r="H1522">
        <v>10.71</v>
      </c>
      <c r="M1522" s="277">
        <f>(M4602*10000)*TEA!$I$15*10^-6</f>
        <v>45.429019104600002</v>
      </c>
      <c r="N1522" s="277">
        <f>(N4602*10000)*TEA!$J$15*10^-6</f>
        <v>45.429019104600002</v>
      </c>
      <c r="W1522">
        <f t="shared" si="72"/>
        <v>1</v>
      </c>
      <c r="X1522" s="251">
        <v>29131</v>
      </c>
      <c r="Y1522" s="251">
        <v>1972</v>
      </c>
      <c r="Z1522" s="251">
        <f t="shared" si="71"/>
        <v>1972</v>
      </c>
      <c r="AA1522" s="226">
        <v>645</v>
      </c>
    </row>
    <row r="1523" spans="1:27" x14ac:dyDescent="0.25">
      <c r="A1523" s="251">
        <v>29133</v>
      </c>
      <c r="B1523" s="251" t="s">
        <v>1523</v>
      </c>
      <c r="C1523" s="251" t="s">
        <v>639</v>
      </c>
      <c r="D1523" s="251">
        <v>-89.273412199999996</v>
      </c>
      <c r="E1523" s="251">
        <v>36.828780000000002</v>
      </c>
      <c r="F1523">
        <v>3.6</v>
      </c>
      <c r="G1523">
        <f t="shared" si="70"/>
        <v>3.6</v>
      </c>
      <c r="H1523">
        <v>13.43</v>
      </c>
      <c r="M1523" s="277">
        <f>(M4603*10000)*TEA!$I$15*10^-6</f>
        <v>48.581906752349994</v>
      </c>
      <c r="N1523" s="277">
        <f>(N4603*10000)*TEA!$J$15*10^-6</f>
        <v>48.581906752349994</v>
      </c>
      <c r="W1523">
        <f t="shared" si="72"/>
        <v>1</v>
      </c>
      <c r="X1523" s="251">
        <v>29133</v>
      </c>
      <c r="Y1523" s="251">
        <v>69352</v>
      </c>
      <c r="Z1523" s="251">
        <f t="shared" si="71"/>
        <v>69352</v>
      </c>
      <c r="AA1523" s="226">
        <v>19707</v>
      </c>
    </row>
    <row r="1524" spans="1:27" x14ac:dyDescent="0.25">
      <c r="A1524" s="251">
        <v>29135</v>
      </c>
      <c r="B1524" s="251" t="s">
        <v>1523</v>
      </c>
      <c r="C1524" s="251" t="s">
        <v>1543</v>
      </c>
      <c r="D1524" s="251">
        <v>-92.577804200000003</v>
      </c>
      <c r="E1524" s="251">
        <v>38.631120000000003</v>
      </c>
      <c r="F1524">
        <v>3.18</v>
      </c>
      <c r="G1524">
        <f t="shared" si="70"/>
        <v>3.18</v>
      </c>
      <c r="H1524">
        <v>10.83</v>
      </c>
      <c r="M1524" s="277">
        <f>(M4604*10000)*TEA!$I$15*10^-6</f>
        <v>44.679327212249994</v>
      </c>
      <c r="N1524" s="277">
        <f>(N4604*10000)*TEA!$J$15*10^-6</f>
        <v>44.679327212249994</v>
      </c>
      <c r="W1524">
        <f t="shared" si="72"/>
        <v>1</v>
      </c>
      <c r="X1524" s="251">
        <v>29135</v>
      </c>
      <c r="Y1524" s="251">
        <v>11277</v>
      </c>
      <c r="Z1524" s="251">
        <f t="shared" si="71"/>
        <v>11277</v>
      </c>
      <c r="AA1524" s="226">
        <v>5661</v>
      </c>
    </row>
    <row r="1525" spans="1:27" x14ac:dyDescent="0.25">
      <c r="A1525" s="251">
        <v>29137</v>
      </c>
      <c r="B1525" s="251" t="s">
        <v>1523</v>
      </c>
      <c r="C1525" s="251" t="s">
        <v>570</v>
      </c>
      <c r="D1525" s="251">
        <v>-91.984278200000006</v>
      </c>
      <c r="E1525" s="251">
        <v>39.491990000000001</v>
      </c>
      <c r="F1525">
        <v>3.32</v>
      </c>
      <c r="G1525">
        <f t="shared" si="70"/>
        <v>3.32</v>
      </c>
      <c r="H1525">
        <v>10.63</v>
      </c>
      <c r="M1525" s="277">
        <f>(M4605*10000)*TEA!$I$15*10^-6</f>
        <v>43.041972704850004</v>
      </c>
      <c r="N1525" s="277">
        <f>(N4605*10000)*TEA!$J$15*10^-6</f>
        <v>43.041972704850004</v>
      </c>
      <c r="W1525">
        <f t="shared" si="72"/>
        <v>1</v>
      </c>
      <c r="X1525" s="251">
        <v>29137</v>
      </c>
      <c r="Y1525" s="251">
        <v>37662</v>
      </c>
      <c r="Z1525" s="251">
        <f t="shared" si="71"/>
        <v>37662</v>
      </c>
      <c r="AA1525" s="226">
        <v>26074</v>
      </c>
    </row>
    <row r="1526" spans="1:27" x14ac:dyDescent="0.25">
      <c r="A1526" s="251">
        <v>29139</v>
      </c>
      <c r="B1526" s="251" t="s">
        <v>1523</v>
      </c>
      <c r="C1526" s="251" t="s">
        <v>571</v>
      </c>
      <c r="D1526" s="251">
        <v>-91.462566100000004</v>
      </c>
      <c r="E1526" s="251">
        <v>38.934730000000002</v>
      </c>
      <c r="F1526">
        <v>3.46</v>
      </c>
      <c r="G1526">
        <f t="shared" si="70"/>
        <v>3.46</v>
      </c>
      <c r="H1526">
        <v>12.07</v>
      </c>
      <c r="M1526" s="277">
        <f>(M4606*10000)*TEA!$I$15*10^-6</f>
        <v>44.246696391450001</v>
      </c>
      <c r="N1526" s="277">
        <f>(N4606*10000)*TEA!$J$15*10^-6</f>
        <v>44.246696391450001</v>
      </c>
      <c r="W1526">
        <f t="shared" si="72"/>
        <v>1</v>
      </c>
      <c r="X1526" s="251">
        <v>29139</v>
      </c>
      <c r="Y1526" s="251">
        <v>26001</v>
      </c>
      <c r="Z1526" s="251">
        <f t="shared" si="71"/>
        <v>26001</v>
      </c>
      <c r="AA1526" s="226">
        <v>16773</v>
      </c>
    </row>
    <row r="1527" spans="1:27" x14ac:dyDescent="0.25">
      <c r="A1527" s="251">
        <v>29141</v>
      </c>
      <c r="B1527" s="251" t="s">
        <v>1523</v>
      </c>
      <c r="C1527" s="251" t="s">
        <v>572</v>
      </c>
      <c r="D1527" s="251">
        <v>-92.883295599999997</v>
      </c>
      <c r="E1527" s="251">
        <v>38.422530000000002</v>
      </c>
      <c r="F1527">
        <v>3.44</v>
      </c>
      <c r="G1527">
        <f t="shared" si="70"/>
        <v>3.44</v>
      </c>
      <c r="H1527">
        <v>10.59</v>
      </c>
      <c r="M1527" s="277">
        <f>(M4607*10000)*TEA!$I$15*10^-6</f>
        <v>44.960190573150001</v>
      </c>
      <c r="N1527" s="277">
        <f>(N4607*10000)*TEA!$J$15*10^-6</f>
        <v>44.960190573150001</v>
      </c>
      <c r="W1527">
        <f t="shared" si="72"/>
        <v>1</v>
      </c>
      <c r="X1527" s="251">
        <v>29141</v>
      </c>
      <c r="Y1527" s="251">
        <v>7056</v>
      </c>
      <c r="Z1527" s="251">
        <f t="shared" si="71"/>
        <v>7056</v>
      </c>
      <c r="AA1527" s="226">
        <v>3955</v>
      </c>
    </row>
    <row r="1528" spans="1:27" x14ac:dyDescent="0.25">
      <c r="A1528" s="251">
        <v>29143</v>
      </c>
      <c r="B1528" s="251" t="s">
        <v>1523</v>
      </c>
      <c r="C1528" s="251" t="s">
        <v>1544</v>
      </c>
      <c r="D1528" s="251">
        <v>-89.643555000000006</v>
      </c>
      <c r="E1528" s="251">
        <v>36.594619999999999</v>
      </c>
      <c r="F1528">
        <v>3.4</v>
      </c>
      <c r="G1528">
        <f t="shared" si="70"/>
        <v>3.4</v>
      </c>
      <c r="H1528">
        <v>13.43</v>
      </c>
      <c r="M1528" s="277">
        <f>(M4608*10000)*TEA!$I$15*10^-6</f>
        <v>49.063984477200002</v>
      </c>
      <c r="N1528" s="277">
        <f>(N4608*10000)*TEA!$J$15*10^-6</f>
        <v>49.063984477200002</v>
      </c>
      <c r="W1528">
        <f t="shared" si="72"/>
        <v>1</v>
      </c>
      <c r="X1528" s="251">
        <v>29143</v>
      </c>
      <c r="Y1528" s="251">
        <v>97993</v>
      </c>
      <c r="Z1528" s="251">
        <f t="shared" si="71"/>
        <v>97993</v>
      </c>
      <c r="AA1528" s="226">
        <v>23476</v>
      </c>
    </row>
    <row r="1529" spans="1:27" x14ac:dyDescent="0.25">
      <c r="A1529" s="251">
        <v>29145</v>
      </c>
      <c r="B1529" s="251" t="s">
        <v>1523</v>
      </c>
      <c r="C1529" s="251" t="s">
        <v>641</v>
      </c>
      <c r="D1529" s="251">
        <v>-94.348656899999995</v>
      </c>
      <c r="E1529" s="251">
        <v>36.91798</v>
      </c>
      <c r="F1529">
        <v>3.7</v>
      </c>
      <c r="G1529">
        <f t="shared" si="70"/>
        <v>3.7</v>
      </c>
      <c r="H1529">
        <v>10.38</v>
      </c>
      <c r="M1529" s="277">
        <f>(M4609*10000)*TEA!$I$15*10^-6</f>
        <v>47.657166900749999</v>
      </c>
      <c r="N1529" s="277">
        <f>(N4609*10000)*TEA!$J$15*10^-6</f>
        <v>47.657166900749999</v>
      </c>
      <c r="W1529">
        <f t="shared" si="72"/>
        <v>1</v>
      </c>
      <c r="X1529" s="251">
        <v>29145</v>
      </c>
      <c r="Y1529" s="251">
        <v>4221</v>
      </c>
      <c r="Z1529" s="251">
        <f t="shared" si="71"/>
        <v>4221</v>
      </c>
      <c r="AA1529" s="226">
        <v>2080</v>
      </c>
    </row>
    <row r="1530" spans="1:27" x14ac:dyDescent="0.25">
      <c r="A1530" s="251">
        <v>29147</v>
      </c>
      <c r="B1530" s="251" t="s">
        <v>1523</v>
      </c>
      <c r="C1530" s="251" t="s">
        <v>1545</v>
      </c>
      <c r="D1530" s="251">
        <v>-94.884193699999997</v>
      </c>
      <c r="E1530" s="251">
        <v>40.378950000000003</v>
      </c>
      <c r="F1530">
        <v>3.41</v>
      </c>
      <c r="G1530">
        <f t="shared" si="70"/>
        <v>3.41</v>
      </c>
      <c r="H1530">
        <v>11.99</v>
      </c>
      <c r="M1530" s="277">
        <f>(M4610*10000)*TEA!$I$15*10^-6</f>
        <v>41.154836718150001</v>
      </c>
      <c r="N1530" s="277">
        <f>(N4610*10000)*TEA!$J$15*10^-6</f>
        <v>41.154836718150001</v>
      </c>
      <c r="W1530">
        <f t="shared" si="72"/>
        <v>1</v>
      </c>
      <c r="X1530" s="251">
        <v>29147</v>
      </c>
      <c r="Y1530" s="251">
        <v>51736</v>
      </c>
      <c r="Z1530" s="251">
        <f t="shared" si="71"/>
        <v>51736</v>
      </c>
      <c r="AA1530" s="226">
        <v>45052</v>
      </c>
    </row>
    <row r="1531" spans="1:27" x14ac:dyDescent="0.25">
      <c r="A1531" s="251">
        <v>29149</v>
      </c>
      <c r="B1531" s="251" t="s">
        <v>1523</v>
      </c>
      <c r="C1531" s="251" t="s">
        <v>1546</v>
      </c>
      <c r="D1531" s="251">
        <v>-91.417208200000005</v>
      </c>
      <c r="E1531" s="251">
        <v>36.684420000000003</v>
      </c>
      <c r="F1531">
        <v>0</v>
      </c>
      <c r="G1531">
        <f t="shared" si="70"/>
        <v>0</v>
      </c>
      <c r="H1531">
        <v>0</v>
      </c>
      <c r="M1531" s="277">
        <f>(M4611*10000)*TEA!$I$15*10^-6</f>
        <v>48.453528492450005</v>
      </c>
      <c r="N1531" s="277">
        <f>(N4611*10000)*TEA!$J$15*10^-6</f>
        <v>48.453528492450005</v>
      </c>
      <c r="W1531">
        <f t="shared" si="72"/>
        <v>1</v>
      </c>
      <c r="X1531" s="251">
        <v>29149</v>
      </c>
      <c r="Y1531" s="251">
        <v>0</v>
      </c>
      <c r="Z1531" s="251">
        <f t="shared" si="71"/>
        <v>0</v>
      </c>
      <c r="AA1531" s="226">
        <v>0</v>
      </c>
    </row>
    <row r="1532" spans="1:27" x14ac:dyDescent="0.25">
      <c r="A1532" s="251">
        <v>29151</v>
      </c>
      <c r="B1532" s="251" t="s">
        <v>1523</v>
      </c>
      <c r="C1532" s="251" t="s">
        <v>1172</v>
      </c>
      <c r="D1532" s="251">
        <v>-91.854366099999993</v>
      </c>
      <c r="E1532" s="251">
        <v>38.461280000000002</v>
      </c>
      <c r="F1532">
        <v>3.38</v>
      </c>
      <c r="G1532">
        <f t="shared" si="70"/>
        <v>3.38</v>
      </c>
      <c r="H1532">
        <v>11.54</v>
      </c>
      <c r="M1532" s="277">
        <f>(M4612*10000)*TEA!$I$15*10^-6</f>
        <v>45.149782015800007</v>
      </c>
      <c r="N1532" s="277">
        <f>(N4612*10000)*TEA!$J$15*10^-6</f>
        <v>45.149782015800007</v>
      </c>
      <c r="W1532">
        <f t="shared" si="72"/>
        <v>1</v>
      </c>
      <c r="X1532" s="251">
        <v>29151</v>
      </c>
      <c r="Y1532" s="251">
        <v>5885</v>
      </c>
      <c r="Z1532" s="251">
        <f t="shared" si="71"/>
        <v>5885</v>
      </c>
      <c r="AA1532" s="226">
        <v>4215</v>
      </c>
    </row>
    <row r="1533" spans="1:27" x14ac:dyDescent="0.25">
      <c r="A1533" s="251">
        <v>29153</v>
      </c>
      <c r="B1533" s="251" t="s">
        <v>1523</v>
      </c>
      <c r="C1533" s="251" t="s">
        <v>1547</v>
      </c>
      <c r="D1533" s="251">
        <v>-92.441817099999994</v>
      </c>
      <c r="E1533" s="251">
        <v>36.651139999999998</v>
      </c>
      <c r="F1533">
        <v>0</v>
      </c>
      <c r="G1533">
        <f t="shared" si="70"/>
        <v>0</v>
      </c>
      <c r="H1533">
        <v>0</v>
      </c>
      <c r="M1533" s="277">
        <f>(M4613*10000)*TEA!$I$15*10^-6</f>
        <v>48.077326350449994</v>
      </c>
      <c r="N1533" s="277">
        <f>(N4613*10000)*TEA!$J$15*10^-6</f>
        <v>48.077326350449994</v>
      </c>
      <c r="W1533">
        <f t="shared" si="72"/>
        <v>1</v>
      </c>
      <c r="X1533" s="251">
        <v>29153</v>
      </c>
      <c r="Y1533" s="251">
        <v>0</v>
      </c>
      <c r="Z1533" s="251">
        <f t="shared" si="71"/>
        <v>0</v>
      </c>
      <c r="AA1533" s="226">
        <v>0</v>
      </c>
    </row>
    <row r="1534" spans="1:27" x14ac:dyDescent="0.25">
      <c r="A1534" s="251">
        <v>29155</v>
      </c>
      <c r="B1534" s="251" t="s">
        <v>1523</v>
      </c>
      <c r="C1534" s="251" t="s">
        <v>1548</v>
      </c>
      <c r="D1534" s="251">
        <v>-89.788982000000004</v>
      </c>
      <c r="E1534" s="251">
        <v>36.212470000000003</v>
      </c>
      <c r="F1534">
        <v>3.32</v>
      </c>
      <c r="G1534">
        <f t="shared" si="70"/>
        <v>3.32</v>
      </c>
      <c r="H1534">
        <v>12.93</v>
      </c>
      <c r="M1534" s="277">
        <f>(M4614*10000)*TEA!$I$15*10^-6</f>
        <v>49.798844725949991</v>
      </c>
      <c r="N1534" s="277">
        <f>(N4614*10000)*TEA!$J$15*10^-6</f>
        <v>49.798844725949991</v>
      </c>
      <c r="W1534">
        <f t="shared" si="72"/>
        <v>1</v>
      </c>
      <c r="X1534" s="251">
        <v>29155</v>
      </c>
      <c r="Y1534" s="251">
        <v>73708</v>
      </c>
      <c r="Z1534" s="251">
        <f t="shared" si="71"/>
        <v>73708</v>
      </c>
      <c r="AA1534" s="226">
        <v>8260</v>
      </c>
    </row>
    <row r="1535" spans="1:27" x14ac:dyDescent="0.25">
      <c r="A1535" s="251">
        <v>29157</v>
      </c>
      <c r="B1535" s="251" t="s">
        <v>1523</v>
      </c>
      <c r="C1535" s="251" t="s">
        <v>573</v>
      </c>
      <c r="D1535" s="251">
        <v>-89.828996799999999</v>
      </c>
      <c r="E1535" s="251">
        <v>37.70337</v>
      </c>
      <c r="F1535">
        <v>3.02</v>
      </c>
      <c r="G1535">
        <f t="shared" si="70"/>
        <v>3.02</v>
      </c>
      <c r="H1535">
        <v>9.67</v>
      </c>
      <c r="M1535" s="277">
        <f>(M4615*10000)*TEA!$I$15*10^-6</f>
        <v>46.8832990509</v>
      </c>
      <c r="N1535" s="277">
        <f>(N4615*10000)*TEA!$J$15*10^-6</f>
        <v>46.8832990509</v>
      </c>
      <c r="W1535">
        <f t="shared" si="72"/>
        <v>1</v>
      </c>
      <c r="X1535" s="251">
        <v>29157</v>
      </c>
      <c r="Y1535" s="251">
        <v>18369</v>
      </c>
      <c r="Z1535" s="251">
        <f t="shared" si="71"/>
        <v>18369</v>
      </c>
      <c r="AA1535" s="226">
        <v>10657</v>
      </c>
    </row>
    <row r="1536" spans="1:27" x14ac:dyDescent="0.25">
      <c r="A1536" s="251">
        <v>29159</v>
      </c>
      <c r="B1536" s="251" t="s">
        <v>1523</v>
      </c>
      <c r="C1536" s="251" t="s">
        <v>1549</v>
      </c>
      <c r="D1536" s="251">
        <v>-93.282762000000005</v>
      </c>
      <c r="E1536" s="251">
        <v>38.730559999999997</v>
      </c>
      <c r="F1536">
        <v>3.33</v>
      </c>
      <c r="G1536">
        <f t="shared" si="70"/>
        <v>3.33</v>
      </c>
      <c r="H1536">
        <v>12.25</v>
      </c>
      <c r="M1536" s="277">
        <f>(M4616*10000)*TEA!$I$15*10^-6</f>
        <v>44.433842315849994</v>
      </c>
      <c r="N1536" s="277">
        <f>(N4616*10000)*TEA!$J$15*10^-6</f>
        <v>44.433842315849994</v>
      </c>
      <c r="W1536">
        <f t="shared" si="72"/>
        <v>1</v>
      </c>
      <c r="X1536" s="251">
        <v>29159</v>
      </c>
      <c r="Y1536" s="251">
        <v>39176</v>
      </c>
      <c r="Z1536" s="251">
        <f t="shared" si="71"/>
        <v>39176</v>
      </c>
      <c r="AA1536" s="226">
        <v>23792</v>
      </c>
    </row>
    <row r="1537" spans="1:27" x14ac:dyDescent="0.25">
      <c r="A1537" s="251">
        <v>29161</v>
      </c>
      <c r="B1537" s="251" t="s">
        <v>1523</v>
      </c>
      <c r="C1537" s="251" t="s">
        <v>1550</v>
      </c>
      <c r="D1537" s="251">
        <v>-91.791881900000007</v>
      </c>
      <c r="E1537" s="251">
        <v>37.873399999999997</v>
      </c>
      <c r="F1537">
        <v>3.15</v>
      </c>
      <c r="G1537">
        <f t="shared" si="70"/>
        <v>3.15</v>
      </c>
      <c r="H1537">
        <v>0</v>
      </c>
      <c r="M1537" s="277">
        <f>(M4617*10000)*TEA!$I$15*10^-6</f>
        <v>46.18213987995</v>
      </c>
      <c r="N1537" s="277">
        <f>(N4617*10000)*TEA!$J$15*10^-6</f>
        <v>46.18213987995</v>
      </c>
      <c r="W1537">
        <f t="shared" si="72"/>
        <v>1</v>
      </c>
      <c r="X1537" s="251">
        <v>29161</v>
      </c>
      <c r="Y1537" s="251">
        <v>79</v>
      </c>
      <c r="Z1537" s="251">
        <f t="shared" si="71"/>
        <v>79</v>
      </c>
      <c r="AA1537" s="226">
        <v>214</v>
      </c>
    </row>
    <row r="1538" spans="1:27" x14ac:dyDescent="0.25">
      <c r="A1538" s="251">
        <v>29163</v>
      </c>
      <c r="B1538" s="251" t="s">
        <v>1523</v>
      </c>
      <c r="C1538" s="251" t="s">
        <v>575</v>
      </c>
      <c r="D1538" s="251">
        <v>-91.167428299999997</v>
      </c>
      <c r="E1538" s="251">
        <v>39.336100000000002</v>
      </c>
      <c r="F1538">
        <v>3.17</v>
      </c>
      <c r="G1538">
        <f t="shared" si="70"/>
        <v>3.17</v>
      </c>
      <c r="H1538">
        <v>11.67</v>
      </c>
      <c r="M1538" s="277">
        <f>(M4618*10000)*TEA!$I$15*10^-6</f>
        <v>43.418441194650001</v>
      </c>
      <c r="N1538" s="277">
        <f>(N4618*10000)*TEA!$J$15*10^-6</f>
        <v>43.418441194650001</v>
      </c>
      <c r="W1538">
        <f t="shared" si="72"/>
        <v>1</v>
      </c>
      <c r="X1538" s="251">
        <v>29163</v>
      </c>
      <c r="Y1538" s="251">
        <v>35301</v>
      </c>
      <c r="Z1538" s="251">
        <f t="shared" si="71"/>
        <v>35301</v>
      </c>
      <c r="AA1538" s="226">
        <v>25535</v>
      </c>
    </row>
    <row r="1539" spans="1:27" x14ac:dyDescent="0.25">
      <c r="A1539" s="251">
        <v>29165</v>
      </c>
      <c r="B1539" s="251" t="s">
        <v>1523</v>
      </c>
      <c r="C1539" s="251" t="s">
        <v>1551</v>
      </c>
      <c r="D1539" s="251">
        <v>-94.771868600000005</v>
      </c>
      <c r="E1539" s="251">
        <v>39.389240000000001</v>
      </c>
      <c r="F1539">
        <v>3.44</v>
      </c>
      <c r="G1539">
        <f t="shared" si="70"/>
        <v>3.44</v>
      </c>
      <c r="H1539">
        <v>12.06</v>
      </c>
      <c r="M1539" s="277">
        <f>(M4619*10000)*TEA!$I$15*10^-6</f>
        <v>43.212867602849997</v>
      </c>
      <c r="N1539" s="277">
        <f>(N4619*10000)*TEA!$J$15*10^-6</f>
        <v>43.212867602849997</v>
      </c>
      <c r="W1539">
        <f t="shared" si="72"/>
        <v>1</v>
      </c>
      <c r="X1539" s="251">
        <v>29165</v>
      </c>
      <c r="Y1539" s="251">
        <v>22981</v>
      </c>
      <c r="Z1539" s="251">
        <f t="shared" si="71"/>
        <v>22981</v>
      </c>
      <c r="AA1539" s="226">
        <v>16641</v>
      </c>
    </row>
    <row r="1540" spans="1:27" x14ac:dyDescent="0.25">
      <c r="A1540" s="251">
        <v>29167</v>
      </c>
      <c r="B1540" s="251" t="s">
        <v>1523</v>
      </c>
      <c r="C1540" s="251" t="s">
        <v>645</v>
      </c>
      <c r="D1540" s="251">
        <v>-93.408877200000006</v>
      </c>
      <c r="E1540" s="251">
        <v>37.618639999999999</v>
      </c>
      <c r="F1540">
        <v>2.91</v>
      </c>
      <c r="G1540">
        <f t="shared" ref="G1540:G1603" si="73">F1540</f>
        <v>2.91</v>
      </c>
      <c r="H1540">
        <v>8.66</v>
      </c>
      <c r="M1540" s="277">
        <f>(M4620*10000)*TEA!$I$15*10^-6</f>
        <v>46.043932177349994</v>
      </c>
      <c r="N1540" s="277">
        <f>(N4620*10000)*TEA!$J$15*10^-6</f>
        <v>46.043932177349994</v>
      </c>
      <c r="W1540">
        <f t="shared" si="72"/>
        <v>1</v>
      </c>
      <c r="X1540" s="251">
        <v>29167</v>
      </c>
      <c r="Y1540" s="251">
        <v>2920</v>
      </c>
      <c r="Z1540" s="251">
        <f t="shared" ref="Z1540:Z1603" si="74">Y1540</f>
        <v>2920</v>
      </c>
      <c r="AA1540" s="226">
        <v>1709</v>
      </c>
    </row>
    <row r="1541" spans="1:27" x14ac:dyDescent="0.25">
      <c r="A1541" s="251">
        <v>29169</v>
      </c>
      <c r="B1541" s="251" t="s">
        <v>1523</v>
      </c>
      <c r="C1541" s="251" t="s">
        <v>648</v>
      </c>
      <c r="D1541" s="251">
        <v>-92.203169799999998</v>
      </c>
      <c r="E1541" s="251">
        <v>37.820329999999998</v>
      </c>
      <c r="F1541">
        <v>0</v>
      </c>
      <c r="G1541">
        <f t="shared" si="73"/>
        <v>0</v>
      </c>
      <c r="H1541">
        <v>0</v>
      </c>
      <c r="M1541" s="277">
        <f>(M4621*10000)*TEA!$I$15*10^-6</f>
        <v>46.131991529849998</v>
      </c>
      <c r="N1541" s="277">
        <f>(N4621*10000)*TEA!$J$15*10^-6</f>
        <v>46.131991529849998</v>
      </c>
      <c r="W1541">
        <f t="shared" si="72"/>
        <v>1</v>
      </c>
      <c r="X1541" s="251">
        <v>29169</v>
      </c>
      <c r="Y1541" s="251">
        <v>0</v>
      </c>
      <c r="Z1541" s="251">
        <f t="shared" si="74"/>
        <v>0</v>
      </c>
      <c r="AA1541" s="226">
        <v>0</v>
      </c>
    </row>
    <row r="1542" spans="1:27" x14ac:dyDescent="0.25">
      <c r="A1542" s="251">
        <v>29171</v>
      </c>
      <c r="B1542" s="251" t="s">
        <v>1523</v>
      </c>
      <c r="C1542" s="251" t="s">
        <v>829</v>
      </c>
      <c r="D1542" s="251">
        <v>-93.010824200000002</v>
      </c>
      <c r="E1542" s="251">
        <v>40.492229999999999</v>
      </c>
      <c r="F1542">
        <v>2.64</v>
      </c>
      <c r="G1542">
        <f t="shared" si="73"/>
        <v>2.64</v>
      </c>
      <c r="H1542">
        <v>11.13</v>
      </c>
      <c r="M1542" s="277">
        <f>(M4622*10000)*TEA!$I$15*10^-6</f>
        <v>40.824969271199997</v>
      </c>
      <c r="N1542" s="277">
        <f>(N4622*10000)*TEA!$J$15*10^-6</f>
        <v>40.824969271199997</v>
      </c>
      <c r="W1542">
        <f t="shared" si="72"/>
        <v>1</v>
      </c>
      <c r="X1542" s="251">
        <v>29171</v>
      </c>
      <c r="Y1542" s="251">
        <v>12862</v>
      </c>
      <c r="Z1542" s="251">
        <f t="shared" si="74"/>
        <v>12862</v>
      </c>
      <c r="AA1542" s="226">
        <v>5818</v>
      </c>
    </row>
    <row r="1543" spans="1:27" x14ac:dyDescent="0.25">
      <c r="A1543" s="251">
        <v>29173</v>
      </c>
      <c r="B1543" s="251" t="s">
        <v>1523</v>
      </c>
      <c r="C1543" s="251" t="s">
        <v>1552</v>
      </c>
      <c r="D1543" s="251">
        <v>-91.508990100000005</v>
      </c>
      <c r="E1543" s="251">
        <v>39.523589999999999</v>
      </c>
      <c r="F1543">
        <v>3.07</v>
      </c>
      <c r="G1543">
        <f t="shared" si="73"/>
        <v>3.07</v>
      </c>
      <c r="H1543">
        <v>11.01</v>
      </c>
      <c r="M1543" s="277">
        <f>(M4623*10000)*TEA!$I$15*10^-6</f>
        <v>43.004593116899997</v>
      </c>
      <c r="N1543" s="277">
        <f>(N4623*10000)*TEA!$J$15*10^-6</f>
        <v>43.004593116899997</v>
      </c>
      <c r="W1543">
        <f t="shared" si="72"/>
        <v>1</v>
      </c>
      <c r="X1543" s="251">
        <v>29173</v>
      </c>
      <c r="Y1543" s="251">
        <v>28128</v>
      </c>
      <c r="Z1543" s="251">
        <f t="shared" si="74"/>
        <v>28128</v>
      </c>
      <c r="AA1543" s="226">
        <v>25151</v>
      </c>
    </row>
    <row r="1544" spans="1:27" x14ac:dyDescent="0.25">
      <c r="A1544" s="251">
        <v>29175</v>
      </c>
      <c r="B1544" s="251" t="s">
        <v>1523</v>
      </c>
      <c r="C1544" s="251" t="s">
        <v>576</v>
      </c>
      <c r="D1544" s="251">
        <v>-92.4769486</v>
      </c>
      <c r="E1544" s="251">
        <v>39.438049999999997</v>
      </c>
      <c r="F1544">
        <v>2.75</v>
      </c>
      <c r="G1544">
        <f t="shared" si="73"/>
        <v>2.75</v>
      </c>
      <c r="H1544">
        <v>12.14</v>
      </c>
      <c r="M1544" s="277">
        <f>(M4624*10000)*TEA!$I$15*10^-6</f>
        <v>43.129960969949998</v>
      </c>
      <c r="N1544" s="277">
        <f>(N4624*10000)*TEA!$J$15*10^-6</f>
        <v>43.129960969949998</v>
      </c>
      <c r="W1544">
        <f t="shared" si="72"/>
        <v>1</v>
      </c>
      <c r="X1544" s="251">
        <v>29175</v>
      </c>
      <c r="Y1544" s="251">
        <v>20307</v>
      </c>
      <c r="Z1544" s="251">
        <f t="shared" si="74"/>
        <v>20307</v>
      </c>
      <c r="AA1544" s="226">
        <v>8744</v>
      </c>
    </row>
    <row r="1545" spans="1:27" x14ac:dyDescent="0.25">
      <c r="A1545" s="251">
        <v>29177</v>
      </c>
      <c r="B1545" s="251" t="s">
        <v>1523</v>
      </c>
      <c r="C1545" s="251" t="s">
        <v>1553</v>
      </c>
      <c r="D1545" s="251">
        <v>-93.992315599999998</v>
      </c>
      <c r="E1545" s="251">
        <v>39.356020000000001</v>
      </c>
      <c r="F1545">
        <v>3.19</v>
      </c>
      <c r="G1545">
        <f t="shared" si="73"/>
        <v>3.19</v>
      </c>
      <c r="H1545">
        <v>12.13</v>
      </c>
      <c r="M1545" s="277">
        <f>(M4625*10000)*TEA!$I$15*10^-6</f>
        <v>43.393316233500002</v>
      </c>
      <c r="N1545" s="277">
        <f>(N4625*10000)*TEA!$J$15*10^-6</f>
        <v>43.393316233500002</v>
      </c>
      <c r="W1545">
        <f t="shared" si="72"/>
        <v>1</v>
      </c>
      <c r="X1545" s="251">
        <v>29177</v>
      </c>
      <c r="Y1545" s="251">
        <v>30826</v>
      </c>
      <c r="Z1545" s="251">
        <f t="shared" si="74"/>
        <v>30826</v>
      </c>
      <c r="AA1545" s="226">
        <v>18825</v>
      </c>
    </row>
    <row r="1546" spans="1:27" x14ac:dyDescent="0.25">
      <c r="A1546" s="251">
        <v>29179</v>
      </c>
      <c r="B1546" s="251" t="s">
        <v>1523</v>
      </c>
      <c r="C1546" s="251" t="s">
        <v>1554</v>
      </c>
      <c r="D1546" s="251">
        <v>-90.975201600000005</v>
      </c>
      <c r="E1546" s="251">
        <v>37.351210000000002</v>
      </c>
      <c r="F1546">
        <v>0</v>
      </c>
      <c r="G1546">
        <f t="shared" si="73"/>
        <v>0</v>
      </c>
      <c r="H1546">
        <v>0</v>
      </c>
      <c r="M1546" s="277">
        <f>(M4626*10000)*TEA!$I$15*10^-6</f>
        <v>47.365477789499998</v>
      </c>
      <c r="N1546" s="277">
        <f>(N4626*10000)*TEA!$J$15*10^-6</f>
        <v>47.365477789499998</v>
      </c>
      <c r="W1546">
        <f t="shared" si="72"/>
        <v>1</v>
      </c>
      <c r="X1546" s="251">
        <v>29179</v>
      </c>
      <c r="Y1546" s="251">
        <v>0</v>
      </c>
      <c r="Z1546" s="251">
        <f t="shared" si="74"/>
        <v>0</v>
      </c>
      <c r="AA1546" s="226">
        <v>0</v>
      </c>
    </row>
    <row r="1547" spans="1:27" x14ac:dyDescent="0.25">
      <c r="A1547" s="251">
        <v>29181</v>
      </c>
      <c r="B1547" s="251" t="s">
        <v>1523</v>
      </c>
      <c r="C1547" s="251" t="s">
        <v>1070</v>
      </c>
      <c r="D1547" s="251">
        <v>-90.873069900000004</v>
      </c>
      <c r="E1547" s="251">
        <v>36.650669999999998</v>
      </c>
      <c r="F1547">
        <v>3</v>
      </c>
      <c r="G1547">
        <f t="shared" si="73"/>
        <v>3</v>
      </c>
      <c r="H1547">
        <v>9.7100000000000009</v>
      </c>
      <c r="M1547" s="277">
        <f>(M4627*10000)*TEA!$I$15*10^-6</f>
        <v>48.739072649850002</v>
      </c>
      <c r="N1547" s="277">
        <f>(N4627*10000)*TEA!$J$15*10^-6</f>
        <v>48.739072649850002</v>
      </c>
      <c r="W1547">
        <f t="shared" si="72"/>
        <v>1</v>
      </c>
      <c r="X1547" s="251">
        <v>29181</v>
      </c>
      <c r="Y1547" s="251">
        <v>2936</v>
      </c>
      <c r="Z1547" s="251">
        <f t="shared" si="74"/>
        <v>2936</v>
      </c>
      <c r="AA1547" s="226">
        <v>1174</v>
      </c>
    </row>
    <row r="1548" spans="1:27" x14ac:dyDescent="0.25">
      <c r="A1548" s="251">
        <v>29183</v>
      </c>
      <c r="B1548" s="251" t="s">
        <v>1523</v>
      </c>
      <c r="C1548" s="251" t="s">
        <v>1555</v>
      </c>
      <c r="D1548" s="251">
        <v>-90.6705671</v>
      </c>
      <c r="E1548" s="251">
        <v>38.782829999999997</v>
      </c>
      <c r="F1548">
        <v>3.23</v>
      </c>
      <c r="G1548">
        <f t="shared" si="73"/>
        <v>3.23</v>
      </c>
      <c r="H1548">
        <v>10.52</v>
      </c>
      <c r="M1548" s="277">
        <f>(M4628*10000)*TEA!$I$15*10^-6</f>
        <v>44.669183526449991</v>
      </c>
      <c r="N1548" s="277">
        <f>(N4628*10000)*TEA!$J$15*10^-6</f>
        <v>44.669183526449991</v>
      </c>
      <c r="W1548">
        <f t="shared" si="72"/>
        <v>1</v>
      </c>
      <c r="X1548" s="251">
        <v>29183</v>
      </c>
      <c r="Y1548" s="251">
        <v>24852</v>
      </c>
      <c r="Z1548" s="251">
        <f t="shared" si="74"/>
        <v>24852</v>
      </c>
      <c r="AA1548" s="226">
        <v>16093</v>
      </c>
    </row>
    <row r="1549" spans="1:27" x14ac:dyDescent="0.25">
      <c r="A1549" s="251">
        <v>29185</v>
      </c>
      <c r="B1549" s="251" t="s">
        <v>1523</v>
      </c>
      <c r="C1549" s="251" t="s">
        <v>578</v>
      </c>
      <c r="D1549" s="251">
        <v>-93.782177500000003</v>
      </c>
      <c r="E1549" s="251">
        <v>38.03877</v>
      </c>
      <c r="F1549">
        <v>3.26</v>
      </c>
      <c r="G1549">
        <f t="shared" si="73"/>
        <v>3.26</v>
      </c>
      <c r="H1549">
        <v>10.63</v>
      </c>
      <c r="M1549" s="277">
        <f>(M4629*10000)*TEA!$I$15*10^-6</f>
        <v>45.556361505449999</v>
      </c>
      <c r="N1549" s="277">
        <f>(N4629*10000)*TEA!$J$15*10^-6</f>
        <v>45.556361505449999</v>
      </c>
      <c r="W1549">
        <f t="shared" si="72"/>
        <v>1</v>
      </c>
      <c r="X1549" s="251">
        <v>29185</v>
      </c>
      <c r="Y1549" s="251">
        <v>14163</v>
      </c>
      <c r="Z1549" s="251">
        <f t="shared" si="74"/>
        <v>14163</v>
      </c>
      <c r="AA1549" s="226">
        <v>5799</v>
      </c>
    </row>
    <row r="1550" spans="1:27" x14ac:dyDescent="0.25">
      <c r="A1550" s="251">
        <v>29186</v>
      </c>
      <c r="B1550" s="251" t="s">
        <v>1523</v>
      </c>
      <c r="C1550" s="251" t="s">
        <v>1556</v>
      </c>
      <c r="D1550" s="251">
        <v>-90.194479200000004</v>
      </c>
      <c r="E1550" s="251">
        <v>37.888840000000002</v>
      </c>
      <c r="F1550">
        <v>2.92</v>
      </c>
      <c r="G1550">
        <f t="shared" si="73"/>
        <v>2.92</v>
      </c>
      <c r="H1550">
        <v>9.1300000000000008</v>
      </c>
      <c r="M1550" s="277">
        <f>(M4630*10000)*TEA!$I$15*10^-6</f>
        <v>46.536848332649996</v>
      </c>
      <c r="N1550" s="277">
        <f>(N4630*10000)*TEA!$J$15*10^-6</f>
        <v>46.536848332649996</v>
      </c>
      <c r="W1550">
        <f t="shared" si="72"/>
        <v>1</v>
      </c>
      <c r="X1550" s="251">
        <v>29186</v>
      </c>
      <c r="Y1550" s="251">
        <v>9539</v>
      </c>
      <c r="Z1550" s="251">
        <f t="shared" si="74"/>
        <v>9539</v>
      </c>
      <c r="AA1550" s="226">
        <v>5015</v>
      </c>
    </row>
    <row r="1551" spans="1:27" x14ac:dyDescent="0.25">
      <c r="A1551" s="251">
        <v>29187</v>
      </c>
      <c r="B1551" s="251" t="s">
        <v>1523</v>
      </c>
      <c r="C1551" s="251" t="s">
        <v>1557</v>
      </c>
      <c r="D1551" s="251">
        <v>-90.475734299999999</v>
      </c>
      <c r="E1551" s="251">
        <v>37.806579999999997</v>
      </c>
      <c r="F1551">
        <v>2.77</v>
      </c>
      <c r="G1551">
        <f t="shared" si="73"/>
        <v>2.77</v>
      </c>
      <c r="H1551">
        <v>10.65</v>
      </c>
      <c r="M1551" s="277">
        <f>(M4631*10000)*TEA!$I$15*10^-6</f>
        <v>46.660776534450001</v>
      </c>
      <c r="N1551" s="277">
        <f>(N4631*10000)*TEA!$J$15*10^-6</f>
        <v>46.660776534450001</v>
      </c>
      <c r="W1551">
        <f t="shared" si="72"/>
        <v>1</v>
      </c>
      <c r="X1551" s="251">
        <v>29187</v>
      </c>
      <c r="Y1551" s="251">
        <v>1133</v>
      </c>
      <c r="Z1551" s="251">
        <f t="shared" si="74"/>
        <v>1133</v>
      </c>
      <c r="AA1551" s="226">
        <v>379</v>
      </c>
    </row>
    <row r="1552" spans="1:27" x14ac:dyDescent="0.25">
      <c r="A1552" s="251">
        <v>29189</v>
      </c>
      <c r="B1552" s="251" t="s">
        <v>1523</v>
      </c>
      <c r="C1552" s="251" t="s">
        <v>1472</v>
      </c>
      <c r="D1552" s="251">
        <v>-90.449198899999999</v>
      </c>
      <c r="E1552" s="251">
        <v>38.641480000000001</v>
      </c>
      <c r="F1552">
        <v>2.77</v>
      </c>
      <c r="G1552">
        <f t="shared" si="73"/>
        <v>2.77</v>
      </c>
      <c r="H1552">
        <v>9.76</v>
      </c>
      <c r="M1552" s="277">
        <f>(M4632*10000)*TEA!$I$15*10^-6</f>
        <v>45.015926116950006</v>
      </c>
      <c r="N1552" s="277">
        <f>(N4632*10000)*TEA!$J$15*10^-6</f>
        <v>45.015926116950006</v>
      </c>
      <c r="W1552">
        <f t="shared" si="72"/>
        <v>1</v>
      </c>
      <c r="X1552" s="251">
        <v>29189</v>
      </c>
      <c r="Y1552" s="251">
        <v>3569</v>
      </c>
      <c r="Z1552" s="251">
        <f t="shared" si="74"/>
        <v>3569</v>
      </c>
      <c r="AA1552" s="226">
        <v>520</v>
      </c>
    </row>
    <row r="1553" spans="1:27" x14ac:dyDescent="0.25">
      <c r="A1553" s="251">
        <v>29195</v>
      </c>
      <c r="B1553" s="251" t="s">
        <v>1523</v>
      </c>
      <c r="C1553" s="251" t="s">
        <v>650</v>
      </c>
      <c r="D1553" s="251">
        <v>-93.195611999999997</v>
      </c>
      <c r="E1553" s="251">
        <v>39.140639999999998</v>
      </c>
      <c r="F1553">
        <v>3.73</v>
      </c>
      <c r="G1553">
        <f t="shared" si="73"/>
        <v>3.73</v>
      </c>
      <c r="H1553">
        <v>13.74</v>
      </c>
      <c r="M1553" s="277">
        <f>(M4633*10000)*TEA!$I$15*10^-6</f>
        <v>43.709195362050004</v>
      </c>
      <c r="N1553" s="277">
        <f>(N4633*10000)*TEA!$J$15*10^-6</f>
        <v>43.709195362050004</v>
      </c>
      <c r="W1553">
        <f t="shared" si="72"/>
        <v>1</v>
      </c>
      <c r="X1553" s="251">
        <v>29195</v>
      </c>
      <c r="Y1553" s="251">
        <v>64302</v>
      </c>
      <c r="Z1553" s="251">
        <f t="shared" si="74"/>
        <v>64302</v>
      </c>
      <c r="AA1553" s="226">
        <v>60562</v>
      </c>
    </row>
    <row r="1554" spans="1:27" x14ac:dyDescent="0.25">
      <c r="A1554" s="251">
        <v>29197</v>
      </c>
      <c r="B1554" s="251" t="s">
        <v>1523</v>
      </c>
      <c r="C1554" s="251" t="s">
        <v>1033</v>
      </c>
      <c r="D1554" s="251">
        <v>-92.507404100000002</v>
      </c>
      <c r="E1554" s="251">
        <v>40.480330000000002</v>
      </c>
      <c r="F1554">
        <v>2.73</v>
      </c>
      <c r="G1554">
        <f t="shared" si="73"/>
        <v>2.73</v>
      </c>
      <c r="H1554">
        <v>10.39</v>
      </c>
      <c r="M1554" s="277">
        <f>(M4634*10000)*TEA!$I$15*10^-6</f>
        <v>40.847423658750003</v>
      </c>
      <c r="N1554" s="277">
        <f>(N4634*10000)*TEA!$J$15*10^-6</f>
        <v>40.847423658750003</v>
      </c>
      <c r="W1554">
        <f t="shared" si="72"/>
        <v>1</v>
      </c>
      <c r="X1554" s="251">
        <v>29197</v>
      </c>
      <c r="Y1554" s="251">
        <v>7918</v>
      </c>
      <c r="Z1554" s="251">
        <f t="shared" si="74"/>
        <v>7918</v>
      </c>
      <c r="AA1554" s="226">
        <v>4481</v>
      </c>
    </row>
    <row r="1555" spans="1:27" x14ac:dyDescent="0.25">
      <c r="A1555" s="251">
        <v>29199</v>
      </c>
      <c r="B1555" s="251" t="s">
        <v>1523</v>
      </c>
      <c r="C1555" s="251" t="s">
        <v>1558</v>
      </c>
      <c r="D1555" s="251">
        <v>-92.134366299999996</v>
      </c>
      <c r="E1555" s="251">
        <v>40.463560000000001</v>
      </c>
      <c r="F1555">
        <v>3.11</v>
      </c>
      <c r="G1555">
        <f t="shared" si="73"/>
        <v>3.11</v>
      </c>
      <c r="H1555">
        <v>10.46</v>
      </c>
      <c r="M1555" s="277">
        <f>(M4635*10000)*TEA!$I$15*10^-6</f>
        <v>40.894964441550002</v>
      </c>
      <c r="N1555" s="277">
        <f>(N4635*10000)*TEA!$J$15*10^-6</f>
        <v>40.894964441550002</v>
      </c>
      <c r="W1555">
        <f t="shared" si="72"/>
        <v>1</v>
      </c>
      <c r="X1555" s="251">
        <v>29199</v>
      </c>
      <c r="Y1555" s="251">
        <v>27364</v>
      </c>
      <c r="Z1555" s="251">
        <f t="shared" si="74"/>
        <v>27364</v>
      </c>
      <c r="AA1555" s="226">
        <v>20304</v>
      </c>
    </row>
    <row r="1556" spans="1:27" x14ac:dyDescent="0.25">
      <c r="A1556" s="251">
        <v>29201</v>
      </c>
      <c r="B1556" s="251" t="s">
        <v>1523</v>
      </c>
      <c r="C1556" s="251" t="s">
        <v>651</v>
      </c>
      <c r="D1556" s="251">
        <v>-89.564729299999996</v>
      </c>
      <c r="E1556" s="251">
        <v>37.051270000000002</v>
      </c>
      <c r="F1556">
        <v>3.11</v>
      </c>
      <c r="G1556">
        <f t="shared" si="73"/>
        <v>3.11</v>
      </c>
      <c r="H1556">
        <v>12.82</v>
      </c>
      <c r="M1556" s="277">
        <f>(M4636*10000)*TEA!$I$15*10^-6</f>
        <v>48.169765921949995</v>
      </c>
      <c r="N1556" s="277">
        <f>(N4636*10000)*TEA!$J$15*10^-6</f>
        <v>48.169765921949995</v>
      </c>
      <c r="W1556">
        <f t="shared" si="72"/>
        <v>1</v>
      </c>
      <c r="X1556" s="251">
        <v>29201</v>
      </c>
      <c r="Y1556" s="251">
        <v>43214</v>
      </c>
      <c r="Z1556" s="251">
        <f t="shared" si="74"/>
        <v>43214</v>
      </c>
      <c r="AA1556" s="226">
        <v>23273</v>
      </c>
    </row>
    <row r="1557" spans="1:27" x14ac:dyDescent="0.25">
      <c r="A1557" s="251">
        <v>29203</v>
      </c>
      <c r="B1557" s="251" t="s">
        <v>1523</v>
      </c>
      <c r="C1557" s="251" t="s">
        <v>1559</v>
      </c>
      <c r="D1557" s="251">
        <v>-91.409265099999999</v>
      </c>
      <c r="E1557" s="251">
        <v>37.152479999999997</v>
      </c>
      <c r="F1557">
        <v>0</v>
      </c>
      <c r="G1557">
        <f t="shared" si="73"/>
        <v>0</v>
      </c>
      <c r="H1557">
        <v>0</v>
      </c>
      <c r="M1557" s="277">
        <f>(M4637*10000)*TEA!$I$15*10^-6</f>
        <v>47.589567809399988</v>
      </c>
      <c r="N1557" s="277">
        <f>(N4637*10000)*TEA!$J$15*10^-6</f>
        <v>47.589567809399988</v>
      </c>
      <c r="W1557">
        <f t="shared" si="72"/>
        <v>1</v>
      </c>
      <c r="X1557" s="251">
        <v>29203</v>
      </c>
      <c r="Y1557" s="251">
        <v>0</v>
      </c>
      <c r="Z1557" s="251">
        <f t="shared" si="74"/>
        <v>0</v>
      </c>
      <c r="AA1557" s="226">
        <v>0</v>
      </c>
    </row>
    <row r="1558" spans="1:27" x14ac:dyDescent="0.25">
      <c r="A1558" s="251">
        <v>29205</v>
      </c>
      <c r="B1558" s="251" t="s">
        <v>1523</v>
      </c>
      <c r="C1558" s="251" t="s">
        <v>579</v>
      </c>
      <c r="D1558" s="251">
        <v>-92.053831500000001</v>
      </c>
      <c r="E1558" s="251">
        <v>39.795990000000003</v>
      </c>
      <c r="F1558">
        <v>3.03</v>
      </c>
      <c r="G1558">
        <f t="shared" si="73"/>
        <v>3.03</v>
      </c>
      <c r="H1558">
        <v>10.46</v>
      </c>
      <c r="M1558" s="277">
        <f>(M4638*10000)*TEA!$I$15*10^-6</f>
        <v>42.38278180695</v>
      </c>
      <c r="N1558" s="277">
        <f>(N4638*10000)*TEA!$J$15*10^-6</f>
        <v>42.38278180695</v>
      </c>
      <c r="W1558">
        <f t="shared" si="72"/>
        <v>1</v>
      </c>
      <c r="X1558" s="251">
        <v>29205</v>
      </c>
      <c r="Y1558" s="251">
        <v>44049</v>
      </c>
      <c r="Z1558" s="251">
        <f t="shared" si="74"/>
        <v>44049</v>
      </c>
      <c r="AA1558" s="226">
        <v>20870</v>
      </c>
    </row>
    <row r="1559" spans="1:27" x14ac:dyDescent="0.25">
      <c r="A1559" s="251">
        <v>29207</v>
      </c>
      <c r="B1559" s="251" t="s">
        <v>1523</v>
      </c>
      <c r="C1559" s="251" t="s">
        <v>1560</v>
      </c>
      <c r="D1559" s="251">
        <v>-89.946939900000004</v>
      </c>
      <c r="E1559" s="251">
        <v>36.856560000000002</v>
      </c>
      <c r="F1559">
        <v>3.12</v>
      </c>
      <c r="G1559">
        <f t="shared" si="73"/>
        <v>3.12</v>
      </c>
      <c r="H1559">
        <v>11.82</v>
      </c>
      <c r="M1559" s="277">
        <f>(M4639*10000)*TEA!$I$15*10^-6</f>
        <v>48.502853950050003</v>
      </c>
      <c r="N1559" s="277">
        <f>(N4639*10000)*TEA!$J$15*10^-6</f>
        <v>48.502853950050003</v>
      </c>
      <c r="W1559">
        <f t="shared" si="72"/>
        <v>1</v>
      </c>
      <c r="X1559" s="251">
        <v>29207</v>
      </c>
      <c r="Y1559" s="251">
        <v>84314</v>
      </c>
      <c r="Z1559" s="251">
        <f t="shared" si="74"/>
        <v>84314</v>
      </c>
      <c r="AA1559" s="226">
        <v>29975</v>
      </c>
    </row>
    <row r="1560" spans="1:27" x14ac:dyDescent="0.25">
      <c r="A1560" s="251">
        <v>29209</v>
      </c>
      <c r="B1560" s="251" t="s">
        <v>1523</v>
      </c>
      <c r="C1560" s="251" t="s">
        <v>656</v>
      </c>
      <c r="D1560" s="251">
        <v>-93.470860999999999</v>
      </c>
      <c r="E1560" s="251">
        <v>36.748489999999997</v>
      </c>
      <c r="F1560">
        <v>0</v>
      </c>
      <c r="G1560">
        <f t="shared" si="73"/>
        <v>0</v>
      </c>
      <c r="H1560">
        <v>9.24</v>
      </c>
      <c r="M1560" s="277">
        <f>(M4640*10000)*TEA!$I$15*10^-6</f>
        <v>47.645956345500004</v>
      </c>
      <c r="N1560" s="277">
        <f>(N4640*10000)*TEA!$J$15*10^-6</f>
        <v>47.645956345500004</v>
      </c>
      <c r="W1560">
        <f t="shared" si="72"/>
        <v>1</v>
      </c>
      <c r="X1560" s="251">
        <v>29209</v>
      </c>
      <c r="Y1560" s="251">
        <v>0</v>
      </c>
      <c r="Z1560" s="251">
        <f t="shared" si="74"/>
        <v>0</v>
      </c>
      <c r="AA1560" s="226">
        <v>156</v>
      </c>
    </row>
    <row r="1561" spans="1:27" x14ac:dyDescent="0.25">
      <c r="A1561" s="251">
        <v>29211</v>
      </c>
      <c r="B1561" s="251" t="s">
        <v>1523</v>
      </c>
      <c r="C1561" s="251" t="s">
        <v>1076</v>
      </c>
      <c r="D1561" s="251">
        <v>-93.104512600000007</v>
      </c>
      <c r="E1561" s="251">
        <v>40.212809999999998</v>
      </c>
      <c r="F1561">
        <v>3.03</v>
      </c>
      <c r="G1561">
        <f t="shared" si="73"/>
        <v>3.03</v>
      </c>
      <c r="H1561">
        <v>11.08</v>
      </c>
      <c r="M1561" s="277">
        <f>(M4641*10000)*TEA!$I$15*10^-6</f>
        <v>41.433021391499992</v>
      </c>
      <c r="N1561" s="277">
        <f>(N4641*10000)*TEA!$J$15*10^-6</f>
        <v>41.433021391499992</v>
      </c>
      <c r="W1561">
        <f t="shared" si="72"/>
        <v>1</v>
      </c>
      <c r="X1561" s="251">
        <v>29211</v>
      </c>
      <c r="Y1561" s="251">
        <v>14599</v>
      </c>
      <c r="Z1561" s="251">
        <f t="shared" si="74"/>
        <v>14599</v>
      </c>
      <c r="AA1561" s="226">
        <v>5642</v>
      </c>
    </row>
    <row r="1562" spans="1:27" x14ac:dyDescent="0.25">
      <c r="A1562" s="251">
        <v>29213</v>
      </c>
      <c r="B1562" s="251" t="s">
        <v>1523</v>
      </c>
      <c r="C1562" s="251" t="s">
        <v>1561</v>
      </c>
      <c r="D1562" s="251">
        <v>-93.048829100000006</v>
      </c>
      <c r="E1562" s="251">
        <v>36.65887</v>
      </c>
      <c r="F1562">
        <v>0</v>
      </c>
      <c r="G1562">
        <f t="shared" si="73"/>
        <v>0</v>
      </c>
      <c r="H1562">
        <v>0</v>
      </c>
      <c r="M1562" s="277">
        <f>(M4642*10000)*TEA!$I$15*10^-6</f>
        <v>47.825824910849995</v>
      </c>
      <c r="N1562" s="277">
        <f>(N4642*10000)*TEA!$J$15*10^-6</f>
        <v>47.825824910849995</v>
      </c>
      <c r="W1562">
        <f t="shared" ref="W1562:W1625" si="75">IF(X1562=A1562,1,0)</f>
        <v>1</v>
      </c>
      <c r="X1562" s="251">
        <v>29213</v>
      </c>
      <c r="Y1562" s="251">
        <v>0</v>
      </c>
      <c r="Z1562" s="251">
        <f t="shared" si="74"/>
        <v>0</v>
      </c>
      <c r="AA1562" s="226">
        <v>0</v>
      </c>
    </row>
    <row r="1563" spans="1:27" x14ac:dyDescent="0.25">
      <c r="A1563" s="251">
        <v>29215</v>
      </c>
      <c r="B1563" s="251" t="s">
        <v>1523</v>
      </c>
      <c r="C1563" s="251" t="s">
        <v>1562</v>
      </c>
      <c r="D1563" s="251">
        <v>-91.967570100000003</v>
      </c>
      <c r="E1563" s="251">
        <v>37.313459999999999</v>
      </c>
      <c r="F1563">
        <v>0</v>
      </c>
      <c r="G1563">
        <f t="shared" si="73"/>
        <v>0</v>
      </c>
      <c r="H1563">
        <v>5.87</v>
      </c>
      <c r="M1563" s="277">
        <f>(M4643*10000)*TEA!$I$15*10^-6</f>
        <v>47.067370182449991</v>
      </c>
      <c r="N1563" s="277">
        <f>(N4643*10000)*TEA!$J$15*10^-6</f>
        <v>47.067370182449991</v>
      </c>
      <c r="W1563">
        <f t="shared" si="75"/>
        <v>1</v>
      </c>
      <c r="X1563" s="251">
        <v>29215</v>
      </c>
      <c r="Y1563" s="251">
        <v>0</v>
      </c>
      <c r="Z1563" s="251">
        <f t="shared" si="74"/>
        <v>0</v>
      </c>
      <c r="AA1563" s="226">
        <v>108</v>
      </c>
    </row>
    <row r="1564" spans="1:27" x14ac:dyDescent="0.25">
      <c r="A1564" s="251">
        <v>29217</v>
      </c>
      <c r="B1564" s="251" t="s">
        <v>1523</v>
      </c>
      <c r="C1564" s="251" t="s">
        <v>1563</v>
      </c>
      <c r="D1564" s="251">
        <v>-94.350875500000001</v>
      </c>
      <c r="E1564" s="251">
        <v>37.852780000000003</v>
      </c>
      <c r="F1564">
        <v>3.03</v>
      </c>
      <c r="G1564">
        <f t="shared" si="73"/>
        <v>3.03</v>
      </c>
      <c r="H1564">
        <v>10.15</v>
      </c>
      <c r="M1564" s="277">
        <f>(M4644*10000)*TEA!$I$15*10^-6</f>
        <v>45.983962334249995</v>
      </c>
      <c r="N1564" s="277">
        <f>(N4644*10000)*TEA!$J$15*10^-6</f>
        <v>45.983962334249995</v>
      </c>
      <c r="W1564">
        <f t="shared" si="75"/>
        <v>1</v>
      </c>
      <c r="X1564" s="251">
        <v>29217</v>
      </c>
      <c r="Y1564" s="251">
        <v>40372</v>
      </c>
      <c r="Z1564" s="251">
        <f t="shared" si="74"/>
        <v>40372</v>
      </c>
      <c r="AA1564" s="226">
        <v>27877</v>
      </c>
    </row>
    <row r="1565" spans="1:27" x14ac:dyDescent="0.25">
      <c r="A1565" s="251">
        <v>29219</v>
      </c>
      <c r="B1565" s="251" t="s">
        <v>1523</v>
      </c>
      <c r="C1565" s="251" t="s">
        <v>941</v>
      </c>
      <c r="D1565" s="251">
        <v>-91.147100600000002</v>
      </c>
      <c r="E1565" s="251">
        <v>38.759079999999997</v>
      </c>
      <c r="F1565">
        <v>3.29</v>
      </c>
      <c r="G1565">
        <f t="shared" si="73"/>
        <v>3.29</v>
      </c>
      <c r="H1565">
        <v>10.89</v>
      </c>
      <c r="M1565" s="277">
        <f>(M4645*10000)*TEA!$I$15*10^-6</f>
        <v>44.668224930599997</v>
      </c>
      <c r="N1565" s="277">
        <f>(N4645*10000)*TEA!$J$15*10^-6</f>
        <v>44.668224930599997</v>
      </c>
      <c r="W1565">
        <f t="shared" si="75"/>
        <v>1</v>
      </c>
      <c r="X1565" s="251">
        <v>29219</v>
      </c>
      <c r="Y1565" s="251">
        <v>15425</v>
      </c>
      <c r="Z1565" s="251">
        <f t="shared" si="74"/>
        <v>15425</v>
      </c>
      <c r="AA1565" s="226">
        <v>8642</v>
      </c>
    </row>
    <row r="1566" spans="1:27" x14ac:dyDescent="0.25">
      <c r="A1566" s="251">
        <v>29221</v>
      </c>
      <c r="B1566" s="251" t="s">
        <v>1523</v>
      </c>
      <c r="C1566" s="251" t="s">
        <v>585</v>
      </c>
      <c r="D1566" s="251">
        <v>-90.879842800000006</v>
      </c>
      <c r="E1566" s="251">
        <v>37.955210000000001</v>
      </c>
      <c r="F1566">
        <v>2.99</v>
      </c>
      <c r="G1566">
        <f t="shared" si="73"/>
        <v>2.99</v>
      </c>
      <c r="H1566">
        <v>4.57</v>
      </c>
      <c r="M1566" s="277">
        <f>(M4646*10000)*TEA!$I$15*10^-6</f>
        <v>46.289954926799993</v>
      </c>
      <c r="N1566" s="277">
        <f>(N4646*10000)*TEA!$J$15*10^-6</f>
        <v>46.289954926799993</v>
      </c>
      <c r="W1566">
        <f t="shared" si="75"/>
        <v>1</v>
      </c>
      <c r="X1566" s="251">
        <v>29221</v>
      </c>
      <c r="Y1566" s="251">
        <v>278</v>
      </c>
      <c r="Z1566" s="251">
        <f t="shared" si="74"/>
        <v>278</v>
      </c>
      <c r="AA1566" s="226">
        <v>62</v>
      </c>
    </row>
    <row r="1567" spans="1:27" x14ac:dyDescent="0.25">
      <c r="A1567" s="251">
        <v>29223</v>
      </c>
      <c r="B1567" s="251" t="s">
        <v>1523</v>
      </c>
      <c r="C1567" s="251" t="s">
        <v>942</v>
      </c>
      <c r="D1567" s="251">
        <v>-90.474722999999997</v>
      </c>
      <c r="E1567" s="251">
        <v>37.11027</v>
      </c>
      <c r="F1567">
        <v>2.5</v>
      </c>
      <c r="G1567">
        <f t="shared" si="73"/>
        <v>2.5</v>
      </c>
      <c r="H1567">
        <v>9.82</v>
      </c>
      <c r="M1567" s="277">
        <f>(M4647*10000)*TEA!$I$15*10^-6</f>
        <v>47.934833595299999</v>
      </c>
      <c r="N1567" s="277">
        <f>(N4647*10000)*TEA!$J$15*10^-6</f>
        <v>47.934833595299999</v>
      </c>
      <c r="W1567">
        <f t="shared" si="75"/>
        <v>1</v>
      </c>
      <c r="X1567" s="251">
        <v>29223</v>
      </c>
      <c r="Y1567" s="251">
        <v>4419</v>
      </c>
      <c r="Z1567" s="251">
        <f t="shared" si="74"/>
        <v>4419</v>
      </c>
      <c r="AA1567" s="226">
        <v>2567</v>
      </c>
    </row>
    <row r="1568" spans="1:27" x14ac:dyDescent="0.25">
      <c r="A1568" s="251">
        <v>29225</v>
      </c>
      <c r="B1568" s="251" t="s">
        <v>1523</v>
      </c>
      <c r="C1568" s="251" t="s">
        <v>943</v>
      </c>
      <c r="D1568" s="251">
        <v>-92.880714699999999</v>
      </c>
      <c r="E1568" s="251">
        <v>37.281199999999998</v>
      </c>
      <c r="F1568">
        <v>2.68</v>
      </c>
      <c r="G1568">
        <f t="shared" si="73"/>
        <v>2.68</v>
      </c>
      <c r="H1568">
        <v>8.7100000000000009</v>
      </c>
      <c r="M1568" s="277">
        <f>(M4648*10000)*TEA!$I$15*10^-6</f>
        <v>46.593578016000002</v>
      </c>
      <c r="N1568" s="277">
        <f>(N4648*10000)*TEA!$J$15*10^-6</f>
        <v>46.593578016000002</v>
      </c>
      <c r="W1568">
        <f t="shared" si="75"/>
        <v>1</v>
      </c>
      <c r="X1568" s="251">
        <v>29225</v>
      </c>
      <c r="Y1568" s="251">
        <v>461</v>
      </c>
      <c r="Z1568" s="251">
        <f t="shared" si="74"/>
        <v>461</v>
      </c>
      <c r="AA1568" s="226">
        <v>979</v>
      </c>
    </row>
    <row r="1569" spans="1:27" x14ac:dyDescent="0.25">
      <c r="A1569" s="251">
        <v>29227</v>
      </c>
      <c r="B1569" s="251" t="s">
        <v>1523</v>
      </c>
      <c r="C1569" s="251" t="s">
        <v>948</v>
      </c>
      <c r="D1569" s="251">
        <v>-94.425248199999999</v>
      </c>
      <c r="E1569" s="251">
        <v>40.494030000000002</v>
      </c>
      <c r="F1569">
        <v>3</v>
      </c>
      <c r="G1569">
        <f t="shared" si="73"/>
        <v>3</v>
      </c>
      <c r="H1569">
        <v>9.9600000000000009</v>
      </c>
      <c r="M1569" s="277">
        <f>(M4649*10000)*TEA!$I$15*10^-6</f>
        <v>40.90867097265</v>
      </c>
      <c r="N1569" s="277">
        <f>(N4649*10000)*TEA!$J$15*10^-6</f>
        <v>40.90867097265</v>
      </c>
      <c r="W1569">
        <f t="shared" si="75"/>
        <v>1</v>
      </c>
      <c r="X1569" s="251">
        <v>29227</v>
      </c>
      <c r="Y1569" s="251">
        <v>8025</v>
      </c>
      <c r="Z1569" s="251">
        <f t="shared" si="74"/>
        <v>8025</v>
      </c>
      <c r="AA1569" s="226">
        <v>5597</v>
      </c>
    </row>
    <row r="1570" spans="1:27" x14ac:dyDescent="0.25">
      <c r="A1570" s="251">
        <v>29229</v>
      </c>
      <c r="B1570" s="251" t="s">
        <v>1523</v>
      </c>
      <c r="C1570" s="251" t="s">
        <v>1131</v>
      </c>
      <c r="D1570" s="251">
        <v>-92.469797799999995</v>
      </c>
      <c r="E1570" s="251">
        <v>37.267449999999997</v>
      </c>
      <c r="F1570">
        <v>0</v>
      </c>
      <c r="G1570">
        <f t="shared" si="73"/>
        <v>0</v>
      </c>
      <c r="H1570">
        <v>0</v>
      </c>
      <c r="M1570" s="277">
        <f>(M4650*10000)*TEA!$I$15*10^-6</f>
        <v>46.886988073049991</v>
      </c>
      <c r="N1570" s="277">
        <f>(N4650*10000)*TEA!$J$15*10^-6</f>
        <v>46.886988073049991</v>
      </c>
      <c r="W1570">
        <f t="shared" si="75"/>
        <v>1</v>
      </c>
      <c r="X1570" s="251">
        <v>29229</v>
      </c>
      <c r="Y1570" s="251">
        <v>0</v>
      </c>
      <c r="Z1570" s="251">
        <f t="shared" si="74"/>
        <v>0</v>
      </c>
      <c r="AA1570" s="226">
        <v>0</v>
      </c>
    </row>
    <row r="1571" spans="1:27" x14ac:dyDescent="0.25">
      <c r="A1571" s="251">
        <v>29510</v>
      </c>
      <c r="B1571" s="251" t="s">
        <v>1523</v>
      </c>
      <c r="C1571" s="251" t="s">
        <v>1564</v>
      </c>
      <c r="D1571" s="251">
        <v>-90.254699000000002</v>
      </c>
      <c r="E1571" s="251">
        <v>38.634059999999998</v>
      </c>
      <c r="F1571">
        <v>0</v>
      </c>
      <c r="G1571">
        <f t="shared" si="73"/>
        <v>0</v>
      </c>
      <c r="H1571">
        <v>0</v>
      </c>
      <c r="M1571" s="277">
        <f>(M4651*10000)*TEA!$I$15*10^-6</f>
        <v>45.061401751649996</v>
      </c>
      <c r="N1571" s="277">
        <f>(N4651*10000)*TEA!$J$15*10^-6</f>
        <v>45.061401751649996</v>
      </c>
      <c r="W1571">
        <f t="shared" si="75"/>
        <v>1</v>
      </c>
      <c r="X1571" s="251">
        <v>29510</v>
      </c>
      <c r="Y1571" s="251">
        <v>0</v>
      </c>
      <c r="Z1571" s="251">
        <f t="shared" si="74"/>
        <v>0</v>
      </c>
      <c r="AA1571" s="226">
        <v>0</v>
      </c>
    </row>
    <row r="1572" spans="1:27" x14ac:dyDescent="0.25">
      <c r="A1572" s="251">
        <v>30001</v>
      </c>
      <c r="B1572" s="251" t="s">
        <v>1565</v>
      </c>
      <c r="C1572" s="251" t="s">
        <v>1566</v>
      </c>
      <c r="D1572" s="251">
        <v>-112.890265</v>
      </c>
      <c r="E1572" s="251">
        <v>45.131079999999997</v>
      </c>
      <c r="F1572">
        <v>0</v>
      </c>
      <c r="G1572">
        <f t="shared" si="73"/>
        <v>0</v>
      </c>
      <c r="H1572">
        <v>0</v>
      </c>
      <c r="M1572" s="277">
        <f>(M4652*10000)*TEA!$I$15*10^-6</f>
        <v>24.821928194624999</v>
      </c>
      <c r="N1572" s="277">
        <f>(N4652*10000)*TEA!$J$15*10^-6</f>
        <v>24.821928194624999</v>
      </c>
      <c r="W1572">
        <f t="shared" si="75"/>
        <v>1</v>
      </c>
      <c r="X1572" s="251">
        <v>30001</v>
      </c>
      <c r="Y1572" s="251">
        <v>0</v>
      </c>
      <c r="Z1572" s="251">
        <f t="shared" si="74"/>
        <v>0</v>
      </c>
      <c r="AA1572" s="226">
        <v>0</v>
      </c>
    </row>
    <row r="1573" spans="1:27" x14ac:dyDescent="0.25">
      <c r="A1573" s="251">
        <v>30003</v>
      </c>
      <c r="B1573" s="251" t="s">
        <v>1565</v>
      </c>
      <c r="C1573" s="251" t="s">
        <v>1567</v>
      </c>
      <c r="D1573" s="251">
        <v>-107.48948900000001</v>
      </c>
      <c r="E1573" s="251">
        <v>45.423119999999997</v>
      </c>
      <c r="F1573">
        <v>1.78</v>
      </c>
      <c r="G1573">
        <f t="shared" si="73"/>
        <v>1.78</v>
      </c>
      <c r="H1573">
        <v>10.14</v>
      </c>
      <c r="M1573" s="277">
        <f>(M4653*10000)*TEA!$I$15*10^-6</f>
        <v>30.881428367264995</v>
      </c>
      <c r="N1573" s="277">
        <f>(N4653*10000)*TEA!$J$15*10^-6</f>
        <v>30.881428367264995</v>
      </c>
      <c r="W1573">
        <f t="shared" si="75"/>
        <v>1</v>
      </c>
      <c r="X1573" s="251">
        <v>30003</v>
      </c>
      <c r="Y1573" s="251">
        <v>298</v>
      </c>
      <c r="Z1573" s="251">
        <f t="shared" si="74"/>
        <v>298</v>
      </c>
      <c r="AA1573" s="226">
        <v>745</v>
      </c>
    </row>
    <row r="1574" spans="1:27" x14ac:dyDescent="0.25">
      <c r="A1574" s="251">
        <v>30005</v>
      </c>
      <c r="B1574" s="251" t="s">
        <v>1565</v>
      </c>
      <c r="C1574" s="251" t="s">
        <v>961</v>
      </c>
      <c r="D1574" s="251">
        <v>-108.95757999999999</v>
      </c>
      <c r="E1574" s="251">
        <v>48.430010000000003</v>
      </c>
      <c r="F1574">
        <v>2.23</v>
      </c>
      <c r="G1574">
        <f t="shared" si="73"/>
        <v>2.23</v>
      </c>
      <c r="H1574">
        <v>3.95</v>
      </c>
      <c r="M1574" s="277">
        <f>(M4654*10000)*TEA!$I$15*10^-6</f>
        <v>28.241800364070002</v>
      </c>
      <c r="N1574" s="277">
        <f>(N4654*10000)*TEA!$J$15*10^-6</f>
        <v>28.241800364070002</v>
      </c>
      <c r="W1574">
        <f t="shared" si="75"/>
        <v>1</v>
      </c>
      <c r="X1574" s="251">
        <v>30005</v>
      </c>
      <c r="Y1574" s="251">
        <v>62</v>
      </c>
      <c r="Z1574" s="251">
        <f t="shared" si="74"/>
        <v>62</v>
      </c>
      <c r="AA1574" s="226">
        <v>62</v>
      </c>
    </row>
    <row r="1575" spans="1:27" x14ac:dyDescent="0.25">
      <c r="A1575" s="251">
        <v>30007</v>
      </c>
      <c r="B1575" s="251" t="s">
        <v>1565</v>
      </c>
      <c r="C1575" s="251" t="s">
        <v>1568</v>
      </c>
      <c r="D1575" s="251">
        <v>-111.49423400000001</v>
      </c>
      <c r="E1575" s="251">
        <v>46.330179999999999</v>
      </c>
      <c r="F1575">
        <v>0</v>
      </c>
      <c r="G1575">
        <f t="shared" si="73"/>
        <v>0</v>
      </c>
      <c r="H1575">
        <v>0</v>
      </c>
      <c r="M1575" s="277">
        <f>(M4655*10000)*TEA!$I$15*10^-6</f>
        <v>24.70056762438</v>
      </c>
      <c r="N1575" s="277">
        <f>(N4655*10000)*TEA!$J$15*10^-6</f>
        <v>24.70056762438</v>
      </c>
      <c r="W1575">
        <f t="shared" si="75"/>
        <v>1</v>
      </c>
      <c r="X1575" s="251">
        <v>30007</v>
      </c>
      <c r="Y1575" s="251">
        <v>0</v>
      </c>
      <c r="Z1575" s="251">
        <f t="shared" si="74"/>
        <v>0</v>
      </c>
      <c r="AA1575" s="226">
        <v>0</v>
      </c>
    </row>
    <row r="1576" spans="1:27" x14ac:dyDescent="0.25">
      <c r="A1576" s="251">
        <v>30009</v>
      </c>
      <c r="B1576" s="251" t="s">
        <v>1565</v>
      </c>
      <c r="C1576" s="251" t="s">
        <v>1569</v>
      </c>
      <c r="D1576" s="251">
        <v>-109.03361700000001</v>
      </c>
      <c r="E1576" s="251">
        <v>45.224609999999998</v>
      </c>
      <c r="F1576">
        <v>0</v>
      </c>
      <c r="G1576">
        <f t="shared" si="73"/>
        <v>0</v>
      </c>
      <c r="H1576">
        <v>12.66</v>
      </c>
      <c r="M1576" s="277">
        <f>(M4656*10000)*TEA!$I$15*10^-6</f>
        <v>28.205661970664998</v>
      </c>
      <c r="N1576" s="277">
        <f>(N4656*10000)*TEA!$J$15*10^-6</f>
        <v>28.205661970664998</v>
      </c>
      <c r="W1576">
        <f t="shared" si="75"/>
        <v>1</v>
      </c>
      <c r="X1576" s="251">
        <v>30009</v>
      </c>
      <c r="Y1576" s="251">
        <v>0</v>
      </c>
      <c r="Z1576" s="251">
        <f t="shared" si="74"/>
        <v>0</v>
      </c>
      <c r="AA1576" s="226">
        <v>1502</v>
      </c>
    </row>
    <row r="1577" spans="1:27" x14ac:dyDescent="0.25">
      <c r="A1577" s="251">
        <v>30011</v>
      </c>
      <c r="B1577" s="251" t="s">
        <v>1565</v>
      </c>
      <c r="C1577" s="251" t="s">
        <v>1215</v>
      </c>
      <c r="D1577" s="251">
        <v>-104.53307599999999</v>
      </c>
      <c r="E1577" s="251">
        <v>45.521149999999999</v>
      </c>
      <c r="F1577">
        <v>0</v>
      </c>
      <c r="G1577">
        <f t="shared" si="73"/>
        <v>0</v>
      </c>
      <c r="H1577">
        <v>6.25</v>
      </c>
      <c r="M1577" s="277">
        <f>(M4657*10000)*TEA!$I$15*10^-6</f>
        <v>32.652683288549994</v>
      </c>
      <c r="N1577" s="277">
        <f>(N4657*10000)*TEA!$J$15*10^-6</f>
        <v>32.652683288549994</v>
      </c>
      <c r="W1577">
        <f t="shared" si="75"/>
        <v>1</v>
      </c>
      <c r="X1577" s="251">
        <v>30011</v>
      </c>
      <c r="Y1577" s="251">
        <v>0</v>
      </c>
      <c r="Z1577" s="251">
        <f t="shared" si="74"/>
        <v>0</v>
      </c>
      <c r="AA1577" s="226">
        <v>318</v>
      </c>
    </row>
    <row r="1578" spans="1:27" x14ac:dyDescent="0.25">
      <c r="A1578" s="251">
        <v>30013</v>
      </c>
      <c r="B1578" s="251" t="s">
        <v>1565</v>
      </c>
      <c r="C1578" s="251" t="s">
        <v>1570</v>
      </c>
      <c r="D1578" s="251">
        <v>-111.336473</v>
      </c>
      <c r="E1578" s="251">
        <v>47.302610000000001</v>
      </c>
      <c r="F1578">
        <v>0</v>
      </c>
      <c r="G1578">
        <f t="shared" si="73"/>
        <v>0</v>
      </c>
      <c r="H1578">
        <v>0</v>
      </c>
      <c r="M1578" s="277">
        <f>(M4658*10000)*TEA!$I$15*10^-6</f>
        <v>25.976740254795004</v>
      </c>
      <c r="N1578" s="277">
        <f>(N4658*10000)*TEA!$J$15*10^-6</f>
        <v>25.976740254795004</v>
      </c>
      <c r="W1578">
        <f t="shared" si="75"/>
        <v>1</v>
      </c>
      <c r="X1578" s="251">
        <v>30013</v>
      </c>
      <c r="Y1578" s="251">
        <v>0</v>
      </c>
      <c r="Z1578" s="251">
        <f t="shared" si="74"/>
        <v>0</v>
      </c>
      <c r="AA1578" s="226">
        <v>0</v>
      </c>
    </row>
    <row r="1579" spans="1:27" x14ac:dyDescent="0.25">
      <c r="A1579" s="251">
        <v>30015</v>
      </c>
      <c r="B1579" s="251" t="s">
        <v>1565</v>
      </c>
      <c r="C1579" s="251" t="s">
        <v>1571</v>
      </c>
      <c r="D1579" s="251">
        <v>-110.42757</v>
      </c>
      <c r="E1579" s="251">
        <v>47.876269999999998</v>
      </c>
      <c r="F1579">
        <v>0</v>
      </c>
      <c r="G1579">
        <f t="shared" si="73"/>
        <v>0</v>
      </c>
      <c r="H1579">
        <v>2.1800000000000002</v>
      </c>
      <c r="M1579" s="277">
        <f>(M4659*10000)*TEA!$I$15*10^-6</f>
        <v>26.865339295229997</v>
      </c>
      <c r="N1579" s="277">
        <f>(N4659*10000)*TEA!$J$15*10^-6</f>
        <v>26.865339295229997</v>
      </c>
      <c r="W1579">
        <f t="shared" si="75"/>
        <v>1</v>
      </c>
      <c r="X1579" s="251">
        <v>30015</v>
      </c>
      <c r="Y1579" s="251">
        <v>0</v>
      </c>
      <c r="Z1579" s="251">
        <f t="shared" si="74"/>
        <v>0</v>
      </c>
      <c r="AA1579" s="226">
        <v>1120</v>
      </c>
    </row>
    <row r="1580" spans="1:27" x14ac:dyDescent="0.25">
      <c r="A1580" s="251">
        <v>30017</v>
      </c>
      <c r="B1580" s="251" t="s">
        <v>1565</v>
      </c>
      <c r="C1580" s="251" t="s">
        <v>734</v>
      </c>
      <c r="D1580" s="251">
        <v>-105.54898</v>
      </c>
      <c r="E1580" s="251">
        <v>46.257640000000002</v>
      </c>
      <c r="F1580">
        <v>0</v>
      </c>
      <c r="G1580">
        <f t="shared" si="73"/>
        <v>0</v>
      </c>
      <c r="H1580">
        <v>11.59</v>
      </c>
      <c r="M1580" s="277">
        <f>(M4660*10000)*TEA!$I$15*10^-6</f>
        <v>31.991967529784997</v>
      </c>
      <c r="N1580" s="277">
        <f>(N4660*10000)*TEA!$J$15*10^-6</f>
        <v>31.991967529784997</v>
      </c>
      <c r="W1580">
        <f t="shared" si="75"/>
        <v>1</v>
      </c>
      <c r="X1580" s="251">
        <v>30017</v>
      </c>
      <c r="Y1580" s="251">
        <v>0</v>
      </c>
      <c r="Z1580" s="251">
        <f t="shared" si="74"/>
        <v>0</v>
      </c>
      <c r="AA1580" s="226">
        <v>1088</v>
      </c>
    </row>
    <row r="1581" spans="1:27" x14ac:dyDescent="0.25">
      <c r="A1581" s="251">
        <v>30019</v>
      </c>
      <c r="B1581" s="251" t="s">
        <v>1565</v>
      </c>
      <c r="C1581" s="251" t="s">
        <v>1572</v>
      </c>
      <c r="D1581" s="251">
        <v>-105.538855</v>
      </c>
      <c r="E1581" s="251">
        <v>48.785739999999997</v>
      </c>
      <c r="F1581">
        <v>0</v>
      </c>
      <c r="G1581">
        <f t="shared" si="73"/>
        <v>0</v>
      </c>
      <c r="H1581">
        <v>0</v>
      </c>
      <c r="M1581" s="277">
        <f>(M4661*10000)*TEA!$I$15*10^-6</f>
        <v>31.422260150144997</v>
      </c>
      <c r="N1581" s="277">
        <f>(N4661*10000)*TEA!$J$15*10^-6</f>
        <v>31.422260150144997</v>
      </c>
      <c r="W1581">
        <f t="shared" si="75"/>
        <v>1</v>
      </c>
      <c r="X1581" s="251">
        <v>30019</v>
      </c>
      <c r="Y1581" s="251">
        <v>0</v>
      </c>
      <c r="Z1581" s="251">
        <f t="shared" si="74"/>
        <v>0</v>
      </c>
      <c r="AA1581" s="226">
        <v>0</v>
      </c>
    </row>
    <row r="1582" spans="1:27" x14ac:dyDescent="0.25">
      <c r="A1582" s="251">
        <v>30021</v>
      </c>
      <c r="B1582" s="251" t="s">
        <v>1565</v>
      </c>
      <c r="C1582" s="251" t="s">
        <v>871</v>
      </c>
      <c r="D1582" s="251">
        <v>-104.88755500000001</v>
      </c>
      <c r="E1582" s="251">
        <v>47.266640000000002</v>
      </c>
      <c r="F1582">
        <v>0</v>
      </c>
      <c r="G1582">
        <f t="shared" si="73"/>
        <v>0</v>
      </c>
      <c r="H1582">
        <v>3.78</v>
      </c>
      <c r="M1582" s="277">
        <f>(M4662*10000)*TEA!$I$15*10^-6</f>
        <v>31.694982229844999</v>
      </c>
      <c r="N1582" s="277">
        <f>(N4662*10000)*TEA!$J$15*10^-6</f>
        <v>31.694982229844999</v>
      </c>
      <c r="W1582">
        <f t="shared" si="75"/>
        <v>1</v>
      </c>
      <c r="X1582" s="251">
        <v>30021</v>
      </c>
      <c r="Y1582" s="251">
        <v>0</v>
      </c>
      <c r="Z1582" s="251">
        <f t="shared" si="74"/>
        <v>0</v>
      </c>
      <c r="AA1582" s="226">
        <v>1364</v>
      </c>
    </row>
    <row r="1583" spans="1:27" x14ac:dyDescent="0.25">
      <c r="A1583" s="251">
        <v>30023</v>
      </c>
      <c r="B1583" s="251" t="s">
        <v>1565</v>
      </c>
      <c r="C1583" s="251" t="s">
        <v>1573</v>
      </c>
      <c r="D1583" s="251">
        <v>-113.063013</v>
      </c>
      <c r="E1583" s="251">
        <v>46.053719999999998</v>
      </c>
      <c r="F1583">
        <v>0</v>
      </c>
      <c r="G1583">
        <f t="shared" si="73"/>
        <v>0</v>
      </c>
      <c r="H1583">
        <v>0</v>
      </c>
      <c r="M1583" s="277">
        <f>(M4663*10000)*TEA!$I$15*10^-6</f>
        <v>23.035036262715</v>
      </c>
      <c r="N1583" s="277">
        <f>(N4663*10000)*TEA!$J$15*10^-6</f>
        <v>23.035036262715</v>
      </c>
      <c r="W1583">
        <f t="shared" si="75"/>
        <v>1</v>
      </c>
      <c r="X1583" s="251">
        <v>30023</v>
      </c>
      <c r="Y1583" s="251">
        <v>0</v>
      </c>
      <c r="Z1583" s="251">
        <f t="shared" si="74"/>
        <v>0</v>
      </c>
      <c r="AA1583" s="226">
        <v>0</v>
      </c>
    </row>
    <row r="1584" spans="1:27" x14ac:dyDescent="0.25">
      <c r="A1584" s="251">
        <v>30025</v>
      </c>
      <c r="B1584" s="251" t="s">
        <v>1565</v>
      </c>
      <c r="C1584" s="251" t="s">
        <v>1574</v>
      </c>
      <c r="D1584" s="251">
        <v>-104.40903400000001</v>
      </c>
      <c r="E1584" s="251">
        <v>46.336790000000001</v>
      </c>
      <c r="F1584">
        <v>0</v>
      </c>
      <c r="G1584">
        <f t="shared" si="73"/>
        <v>0</v>
      </c>
      <c r="H1584">
        <v>1.76</v>
      </c>
      <c r="M1584" s="277">
        <f>(M4664*10000)*TEA!$I$15*10^-6</f>
        <v>32.130354918599998</v>
      </c>
      <c r="N1584" s="277">
        <f>(N4664*10000)*TEA!$J$15*10^-6</f>
        <v>32.130354918599998</v>
      </c>
      <c r="W1584">
        <f t="shared" si="75"/>
        <v>1</v>
      </c>
      <c r="X1584" s="251">
        <v>30025</v>
      </c>
      <c r="Y1584" s="251">
        <v>0</v>
      </c>
      <c r="Z1584" s="251">
        <f t="shared" si="74"/>
        <v>0</v>
      </c>
      <c r="AA1584" s="226">
        <v>2202</v>
      </c>
    </row>
    <row r="1585" spans="1:27" x14ac:dyDescent="0.25">
      <c r="A1585" s="251">
        <v>30027</v>
      </c>
      <c r="B1585" s="251" t="s">
        <v>1565</v>
      </c>
      <c r="C1585" s="251" t="s">
        <v>1575</v>
      </c>
      <c r="D1585" s="251">
        <v>-109.21739100000001</v>
      </c>
      <c r="E1585" s="251">
        <v>47.263829999999999</v>
      </c>
      <c r="F1585">
        <v>0</v>
      </c>
      <c r="G1585">
        <f t="shared" si="73"/>
        <v>0</v>
      </c>
      <c r="H1585">
        <v>4.42</v>
      </c>
      <c r="M1585" s="277">
        <f>(M4665*10000)*TEA!$I$15*10^-6</f>
        <v>27.000110562614999</v>
      </c>
      <c r="N1585" s="277">
        <f>(N4665*10000)*TEA!$J$15*10^-6</f>
        <v>27.000110562614999</v>
      </c>
      <c r="W1585">
        <f t="shared" si="75"/>
        <v>1</v>
      </c>
      <c r="X1585" s="251">
        <v>30027</v>
      </c>
      <c r="Y1585" s="251">
        <v>0</v>
      </c>
      <c r="Z1585" s="251">
        <f t="shared" si="74"/>
        <v>0</v>
      </c>
      <c r="AA1585" s="226">
        <v>125</v>
      </c>
    </row>
    <row r="1586" spans="1:27" x14ac:dyDescent="0.25">
      <c r="A1586" s="251">
        <v>30029</v>
      </c>
      <c r="B1586" s="251" t="s">
        <v>1565</v>
      </c>
      <c r="C1586" s="251" t="s">
        <v>1576</v>
      </c>
      <c r="D1586" s="251">
        <v>-114.03979200000001</v>
      </c>
      <c r="E1586" s="251">
        <v>48.285150000000002</v>
      </c>
      <c r="F1586">
        <v>0</v>
      </c>
      <c r="G1586">
        <f t="shared" si="73"/>
        <v>0</v>
      </c>
      <c r="H1586">
        <v>0</v>
      </c>
      <c r="M1586" s="277">
        <f>(M4666*10000)*TEA!$I$15*10^-6</f>
        <v>27.387839881304998</v>
      </c>
      <c r="N1586" s="277">
        <f>(N4666*10000)*TEA!$J$15*10^-6</f>
        <v>27.387839881304998</v>
      </c>
      <c r="W1586">
        <f t="shared" si="75"/>
        <v>1</v>
      </c>
      <c r="X1586" s="251">
        <v>30029</v>
      </c>
      <c r="Y1586" s="251">
        <v>0</v>
      </c>
      <c r="Z1586" s="251">
        <f t="shared" si="74"/>
        <v>0</v>
      </c>
      <c r="AA1586" s="226">
        <v>0</v>
      </c>
    </row>
    <row r="1587" spans="1:27" x14ac:dyDescent="0.25">
      <c r="A1587" s="251">
        <v>30031</v>
      </c>
      <c r="B1587" s="251" t="s">
        <v>1565</v>
      </c>
      <c r="C1587" s="251" t="s">
        <v>1005</v>
      </c>
      <c r="D1587" s="251">
        <v>-111.17586799999999</v>
      </c>
      <c r="E1587" s="251">
        <v>45.559330000000003</v>
      </c>
      <c r="F1587">
        <v>0</v>
      </c>
      <c r="G1587">
        <f t="shared" si="73"/>
        <v>0</v>
      </c>
      <c r="H1587">
        <v>9.08</v>
      </c>
      <c r="M1587" s="277">
        <f>(M4667*10000)*TEA!$I$15*10^-6</f>
        <v>25.479676543904997</v>
      </c>
      <c r="N1587" s="277">
        <f>(N4667*10000)*TEA!$J$15*10^-6</f>
        <v>25.479676543904997</v>
      </c>
      <c r="W1587">
        <f t="shared" si="75"/>
        <v>1</v>
      </c>
      <c r="X1587" s="251">
        <v>30031</v>
      </c>
      <c r="Y1587" s="251">
        <v>0</v>
      </c>
      <c r="Z1587" s="251">
        <f t="shared" si="74"/>
        <v>0</v>
      </c>
      <c r="AA1587" s="226">
        <v>92</v>
      </c>
    </row>
    <row r="1588" spans="1:27" x14ac:dyDescent="0.25">
      <c r="A1588" s="251">
        <v>30033</v>
      </c>
      <c r="B1588" s="251" t="s">
        <v>1565</v>
      </c>
      <c r="C1588" s="251" t="s">
        <v>743</v>
      </c>
      <c r="D1588" s="251">
        <v>-106.98404499999999</v>
      </c>
      <c r="E1588" s="251">
        <v>47.282589999999999</v>
      </c>
      <c r="F1588">
        <v>0</v>
      </c>
      <c r="G1588">
        <f t="shared" si="73"/>
        <v>0</v>
      </c>
      <c r="H1588">
        <v>2.65</v>
      </c>
      <c r="M1588" s="277">
        <f>(M4668*10000)*TEA!$I$15*10^-6</f>
        <v>30.584073153329996</v>
      </c>
      <c r="N1588" s="277">
        <f>(N4668*10000)*TEA!$J$15*10^-6</f>
        <v>30.584073153329996</v>
      </c>
      <c r="W1588">
        <f t="shared" si="75"/>
        <v>1</v>
      </c>
      <c r="X1588" s="251">
        <v>30033</v>
      </c>
      <c r="Y1588" s="251">
        <v>0</v>
      </c>
      <c r="Z1588" s="251">
        <f t="shared" si="74"/>
        <v>0</v>
      </c>
      <c r="AA1588" s="226">
        <v>343</v>
      </c>
    </row>
    <row r="1589" spans="1:27" x14ac:dyDescent="0.25">
      <c r="A1589" s="251">
        <v>30035</v>
      </c>
      <c r="B1589" s="251" t="s">
        <v>1565</v>
      </c>
      <c r="C1589" s="251" t="s">
        <v>1577</v>
      </c>
      <c r="D1589" s="251">
        <v>-112.992266</v>
      </c>
      <c r="E1589" s="251">
        <v>48.695320000000002</v>
      </c>
      <c r="F1589">
        <v>0</v>
      </c>
      <c r="G1589">
        <f t="shared" si="73"/>
        <v>0</v>
      </c>
      <c r="H1589">
        <v>0</v>
      </c>
      <c r="M1589" s="277">
        <f>(M4669*10000)*TEA!$I$15*10^-6</f>
        <v>27.498954549689998</v>
      </c>
      <c r="N1589" s="277">
        <f>(N4669*10000)*TEA!$J$15*10^-6</f>
        <v>27.498954549689998</v>
      </c>
      <c r="W1589">
        <f t="shared" si="75"/>
        <v>1</v>
      </c>
      <c r="X1589" s="251">
        <v>30035</v>
      </c>
      <c r="Y1589" s="251">
        <v>0</v>
      </c>
      <c r="Z1589" s="251">
        <f t="shared" si="74"/>
        <v>0</v>
      </c>
      <c r="AA1589" s="226">
        <v>0</v>
      </c>
    </row>
    <row r="1590" spans="1:27" x14ac:dyDescent="0.25">
      <c r="A1590" s="251">
        <v>30037</v>
      </c>
      <c r="B1590" s="251" t="s">
        <v>1565</v>
      </c>
      <c r="C1590" s="251" t="s">
        <v>1578</v>
      </c>
      <c r="D1590" s="251">
        <v>-109.17510900000001</v>
      </c>
      <c r="E1590" s="251">
        <v>46.378689999999999</v>
      </c>
      <c r="F1590">
        <v>0</v>
      </c>
      <c r="G1590">
        <f t="shared" si="73"/>
        <v>0</v>
      </c>
      <c r="H1590">
        <v>0</v>
      </c>
      <c r="M1590" s="277">
        <f>(M4670*10000)*TEA!$I$15*10^-6</f>
        <v>27.321193489229998</v>
      </c>
      <c r="N1590" s="277">
        <f>(N4670*10000)*TEA!$J$15*10^-6</f>
        <v>27.321193489229998</v>
      </c>
      <c r="W1590">
        <f t="shared" si="75"/>
        <v>1</v>
      </c>
      <c r="X1590" s="251">
        <v>30037</v>
      </c>
      <c r="Y1590" s="251">
        <v>0</v>
      </c>
      <c r="Z1590" s="251">
        <f t="shared" si="74"/>
        <v>0</v>
      </c>
      <c r="AA1590" s="226">
        <v>0</v>
      </c>
    </row>
    <row r="1591" spans="1:27" x14ac:dyDescent="0.25">
      <c r="A1591" s="251">
        <v>30039</v>
      </c>
      <c r="B1591" s="251" t="s">
        <v>1565</v>
      </c>
      <c r="C1591" s="251" t="s">
        <v>1579</v>
      </c>
      <c r="D1591" s="251">
        <v>-113.424003</v>
      </c>
      <c r="E1591" s="251">
        <v>46.392580000000002</v>
      </c>
      <c r="F1591">
        <v>0</v>
      </c>
      <c r="G1591">
        <f t="shared" si="73"/>
        <v>0</v>
      </c>
      <c r="H1591">
        <v>0</v>
      </c>
      <c r="M1591" s="277">
        <f>(M4671*10000)*TEA!$I$15*10^-6</f>
        <v>22.460676715349997</v>
      </c>
      <c r="N1591" s="277">
        <f>(N4671*10000)*TEA!$J$15*10^-6</f>
        <v>22.460676715349997</v>
      </c>
      <c r="W1591">
        <f t="shared" si="75"/>
        <v>1</v>
      </c>
      <c r="X1591" s="251">
        <v>30039</v>
      </c>
      <c r="Y1591" s="251">
        <v>0</v>
      </c>
      <c r="Z1591" s="251">
        <f t="shared" si="74"/>
        <v>0</v>
      </c>
      <c r="AA1591" s="226">
        <v>0</v>
      </c>
    </row>
    <row r="1592" spans="1:27" x14ac:dyDescent="0.25">
      <c r="A1592" s="251">
        <v>30041</v>
      </c>
      <c r="B1592" s="251" t="s">
        <v>1565</v>
      </c>
      <c r="C1592" s="251" t="s">
        <v>1580</v>
      </c>
      <c r="D1592" s="251">
        <v>-110.108842</v>
      </c>
      <c r="E1592" s="251">
        <v>48.62171</v>
      </c>
      <c r="F1592">
        <v>0.43</v>
      </c>
      <c r="G1592">
        <f t="shared" si="73"/>
        <v>0.43</v>
      </c>
      <c r="H1592">
        <v>0</v>
      </c>
      <c r="M1592" s="277">
        <f>(M4672*10000)*TEA!$I$15*10^-6</f>
        <v>27.732956088014998</v>
      </c>
      <c r="N1592" s="277">
        <f>(N4672*10000)*TEA!$J$15*10^-6</f>
        <v>27.732956088014998</v>
      </c>
      <c r="W1592">
        <f t="shared" si="75"/>
        <v>1</v>
      </c>
      <c r="X1592" s="251">
        <v>30041</v>
      </c>
      <c r="Y1592" s="251">
        <v>174</v>
      </c>
      <c r="Z1592" s="251">
        <f t="shared" si="74"/>
        <v>174</v>
      </c>
      <c r="AA1592" s="226">
        <v>0</v>
      </c>
    </row>
    <row r="1593" spans="1:27" x14ac:dyDescent="0.25">
      <c r="A1593" s="251">
        <v>30043</v>
      </c>
      <c r="B1593" s="251" t="s">
        <v>1565</v>
      </c>
      <c r="C1593" s="251" t="s">
        <v>557</v>
      </c>
      <c r="D1593" s="251">
        <v>-112.091857</v>
      </c>
      <c r="E1593" s="251">
        <v>46.147129999999997</v>
      </c>
      <c r="F1593">
        <v>0</v>
      </c>
      <c r="G1593">
        <f t="shared" si="73"/>
        <v>0</v>
      </c>
      <c r="H1593">
        <v>0</v>
      </c>
      <c r="M1593" s="277">
        <f>(M4673*10000)*TEA!$I$15*10^-6</f>
        <v>23.759535723299997</v>
      </c>
      <c r="N1593" s="277">
        <f>(N4673*10000)*TEA!$J$15*10^-6</f>
        <v>23.759535723299997</v>
      </c>
      <c r="W1593">
        <f t="shared" si="75"/>
        <v>1</v>
      </c>
      <c r="X1593" s="251">
        <v>30043</v>
      </c>
      <c r="Y1593" s="251">
        <v>0</v>
      </c>
      <c r="Z1593" s="251">
        <f t="shared" si="74"/>
        <v>0</v>
      </c>
      <c r="AA1593" s="226">
        <v>0</v>
      </c>
    </row>
    <row r="1594" spans="1:27" x14ac:dyDescent="0.25">
      <c r="A1594" s="251">
        <v>30045</v>
      </c>
      <c r="B1594" s="251" t="s">
        <v>1565</v>
      </c>
      <c r="C1594" s="251" t="s">
        <v>1581</v>
      </c>
      <c r="D1594" s="251">
        <v>-110.25926699999999</v>
      </c>
      <c r="E1594" s="251">
        <v>47.034050000000001</v>
      </c>
      <c r="F1594">
        <v>0</v>
      </c>
      <c r="G1594">
        <f t="shared" si="73"/>
        <v>0</v>
      </c>
      <c r="H1594">
        <v>0</v>
      </c>
      <c r="M1594" s="277">
        <f>(M4674*10000)*TEA!$I$15*10^-6</f>
        <v>26.328087262259995</v>
      </c>
      <c r="N1594" s="277">
        <f>(N4674*10000)*TEA!$J$15*10^-6</f>
        <v>26.328087262259995</v>
      </c>
      <c r="W1594">
        <f t="shared" si="75"/>
        <v>1</v>
      </c>
      <c r="X1594" s="251">
        <v>30045</v>
      </c>
      <c r="Y1594" s="251">
        <v>0</v>
      </c>
      <c r="Z1594" s="251">
        <f t="shared" si="74"/>
        <v>0</v>
      </c>
      <c r="AA1594" s="226">
        <v>0</v>
      </c>
    </row>
    <row r="1595" spans="1:27" x14ac:dyDescent="0.25">
      <c r="A1595" s="251">
        <v>30047</v>
      </c>
      <c r="B1595" s="251" t="s">
        <v>1565</v>
      </c>
      <c r="C1595" s="251" t="s">
        <v>679</v>
      </c>
      <c r="D1595" s="251">
        <v>-114.072946</v>
      </c>
      <c r="E1595" s="251">
        <v>47.640560000000001</v>
      </c>
      <c r="F1595">
        <v>0</v>
      </c>
      <c r="G1595">
        <f t="shared" si="73"/>
        <v>0</v>
      </c>
      <c r="H1595">
        <v>0</v>
      </c>
      <c r="M1595" s="277">
        <f>(M4675*10000)*TEA!$I$15*10^-6</f>
        <v>25.137473793839998</v>
      </c>
      <c r="N1595" s="277">
        <f>(N4675*10000)*TEA!$J$15*10^-6</f>
        <v>25.137473793839998</v>
      </c>
      <c r="W1595">
        <f t="shared" si="75"/>
        <v>1</v>
      </c>
      <c r="X1595" s="251">
        <v>30047</v>
      </c>
      <c r="Y1595" s="251">
        <v>0</v>
      </c>
      <c r="Z1595" s="251">
        <f t="shared" si="74"/>
        <v>0</v>
      </c>
      <c r="AA1595" s="226">
        <v>0</v>
      </c>
    </row>
    <row r="1596" spans="1:27" x14ac:dyDescent="0.25">
      <c r="A1596" s="251">
        <v>30049</v>
      </c>
      <c r="B1596" s="251" t="s">
        <v>1565</v>
      </c>
      <c r="C1596" s="251" t="s">
        <v>1582</v>
      </c>
      <c r="D1596" s="251">
        <v>-112.386296</v>
      </c>
      <c r="E1596" s="251">
        <v>47.115740000000002</v>
      </c>
      <c r="F1596">
        <v>0</v>
      </c>
      <c r="G1596">
        <f t="shared" si="73"/>
        <v>0</v>
      </c>
      <c r="H1596">
        <v>0</v>
      </c>
      <c r="M1596" s="277">
        <f>(M4676*10000)*TEA!$I$15*10^-6</f>
        <v>24.414067761929996</v>
      </c>
      <c r="N1596" s="277">
        <f>(N4676*10000)*TEA!$J$15*10^-6</f>
        <v>24.414067761929996</v>
      </c>
      <c r="W1596">
        <f t="shared" si="75"/>
        <v>1</v>
      </c>
      <c r="X1596" s="251">
        <v>30049</v>
      </c>
      <c r="Y1596" s="251">
        <v>0</v>
      </c>
      <c r="Z1596" s="251">
        <f t="shared" si="74"/>
        <v>0</v>
      </c>
      <c r="AA1596" s="226">
        <v>0</v>
      </c>
    </row>
    <row r="1597" spans="1:27" x14ac:dyDescent="0.25">
      <c r="A1597" s="251">
        <v>30051</v>
      </c>
      <c r="B1597" s="251" t="s">
        <v>1565</v>
      </c>
      <c r="C1597" s="251" t="s">
        <v>818</v>
      </c>
      <c r="D1597" s="251">
        <v>-111.024843</v>
      </c>
      <c r="E1597" s="251">
        <v>48.552430000000001</v>
      </c>
      <c r="F1597">
        <v>0</v>
      </c>
      <c r="G1597">
        <f t="shared" si="73"/>
        <v>0</v>
      </c>
      <c r="H1597">
        <v>0</v>
      </c>
      <c r="M1597" s="277">
        <f>(M4677*10000)*TEA!$I$15*10^-6</f>
        <v>27.382047233849999</v>
      </c>
      <c r="N1597" s="277">
        <f>(N4677*10000)*TEA!$J$15*10^-6</f>
        <v>27.382047233849999</v>
      </c>
      <c r="W1597">
        <f t="shared" si="75"/>
        <v>1</v>
      </c>
      <c r="X1597" s="251">
        <v>30051</v>
      </c>
      <c r="Y1597" s="251">
        <v>0</v>
      </c>
      <c r="Z1597" s="251">
        <f t="shared" si="74"/>
        <v>0</v>
      </c>
      <c r="AA1597" s="226">
        <v>0</v>
      </c>
    </row>
    <row r="1598" spans="1:27" x14ac:dyDescent="0.25">
      <c r="A1598" s="251">
        <v>30053</v>
      </c>
      <c r="B1598" s="251" t="s">
        <v>1565</v>
      </c>
      <c r="C1598" s="251" t="s">
        <v>634</v>
      </c>
      <c r="D1598" s="251">
        <v>-115.39264</v>
      </c>
      <c r="E1598" s="251">
        <v>48.536349999999999</v>
      </c>
      <c r="F1598">
        <v>0</v>
      </c>
      <c r="G1598">
        <f t="shared" si="73"/>
        <v>0</v>
      </c>
      <c r="H1598">
        <v>0</v>
      </c>
      <c r="M1598" s="277">
        <f>(M4678*10000)*TEA!$I$15*10^-6</f>
        <v>28.969463516174997</v>
      </c>
      <c r="N1598" s="277">
        <f>(N4678*10000)*TEA!$J$15*10^-6</f>
        <v>28.969463516174997</v>
      </c>
      <c r="W1598">
        <f t="shared" si="75"/>
        <v>1</v>
      </c>
      <c r="X1598" s="251">
        <v>30053</v>
      </c>
      <c r="Y1598" s="251">
        <v>0</v>
      </c>
      <c r="Z1598" s="251">
        <f t="shared" si="74"/>
        <v>0</v>
      </c>
      <c r="AA1598" s="226">
        <v>0</v>
      </c>
    </row>
    <row r="1599" spans="1:27" x14ac:dyDescent="0.25">
      <c r="A1599" s="251">
        <v>30055</v>
      </c>
      <c r="B1599" s="251" t="s">
        <v>1565</v>
      </c>
      <c r="C1599" s="251" t="s">
        <v>1583</v>
      </c>
      <c r="D1599" s="251">
        <v>-105.784395</v>
      </c>
      <c r="E1599" s="251">
        <v>47.654420000000002</v>
      </c>
      <c r="F1599">
        <v>0</v>
      </c>
      <c r="G1599">
        <f t="shared" si="73"/>
        <v>0</v>
      </c>
      <c r="H1599">
        <v>2.67</v>
      </c>
      <c r="M1599" s="277">
        <f>(M4679*10000)*TEA!$I$15*10^-6</f>
        <v>31.531008669164994</v>
      </c>
      <c r="N1599" s="277">
        <f>(N4679*10000)*TEA!$J$15*10^-6</f>
        <v>31.531008669164994</v>
      </c>
      <c r="W1599">
        <f t="shared" si="75"/>
        <v>1</v>
      </c>
      <c r="X1599" s="251">
        <v>30055</v>
      </c>
      <c r="Y1599" s="251">
        <v>0</v>
      </c>
      <c r="Z1599" s="251">
        <f t="shared" si="74"/>
        <v>0</v>
      </c>
      <c r="AA1599" s="226">
        <v>1624</v>
      </c>
    </row>
    <row r="1600" spans="1:27" x14ac:dyDescent="0.25">
      <c r="A1600" s="251">
        <v>30057</v>
      </c>
      <c r="B1600" s="251" t="s">
        <v>1565</v>
      </c>
      <c r="C1600" s="251" t="s">
        <v>565</v>
      </c>
      <c r="D1600" s="251">
        <v>-111.919011</v>
      </c>
      <c r="E1600" s="251">
        <v>45.304630000000003</v>
      </c>
      <c r="F1600">
        <v>0</v>
      </c>
      <c r="G1600">
        <f t="shared" si="73"/>
        <v>0</v>
      </c>
      <c r="H1600">
        <v>0</v>
      </c>
      <c r="M1600" s="277">
        <f>(M4680*10000)*TEA!$I$15*10^-6</f>
        <v>24.995256272414998</v>
      </c>
      <c r="N1600" s="277">
        <f>(N4680*10000)*TEA!$J$15*10^-6</f>
        <v>24.995256272414998</v>
      </c>
      <c r="W1600">
        <f t="shared" si="75"/>
        <v>1</v>
      </c>
      <c r="X1600" s="251">
        <v>30057</v>
      </c>
      <c r="Y1600" s="251">
        <v>0</v>
      </c>
      <c r="Z1600" s="251">
        <f t="shared" si="74"/>
        <v>0</v>
      </c>
      <c r="AA1600" s="226">
        <v>0</v>
      </c>
    </row>
    <row r="1601" spans="1:27" x14ac:dyDescent="0.25">
      <c r="A1601" s="251">
        <v>30059</v>
      </c>
      <c r="B1601" s="251" t="s">
        <v>1565</v>
      </c>
      <c r="C1601" s="251" t="s">
        <v>1584</v>
      </c>
      <c r="D1601" s="251">
        <v>-110.889191</v>
      </c>
      <c r="E1601" s="251">
        <v>46.59442</v>
      </c>
      <c r="F1601">
        <v>0</v>
      </c>
      <c r="G1601">
        <f t="shared" si="73"/>
        <v>0</v>
      </c>
      <c r="H1601">
        <v>0</v>
      </c>
      <c r="M1601" s="277">
        <f>(M4681*10000)*TEA!$I$15*10^-6</f>
        <v>25.72162158015</v>
      </c>
      <c r="N1601" s="277">
        <f>(N4681*10000)*TEA!$J$15*10^-6</f>
        <v>25.72162158015</v>
      </c>
      <c r="W1601">
        <f t="shared" si="75"/>
        <v>1</v>
      </c>
      <c r="X1601" s="251">
        <v>30059</v>
      </c>
      <c r="Y1601" s="251">
        <v>0</v>
      </c>
      <c r="Z1601" s="251">
        <f t="shared" si="74"/>
        <v>0</v>
      </c>
      <c r="AA1601" s="226">
        <v>0</v>
      </c>
    </row>
    <row r="1602" spans="1:27" x14ac:dyDescent="0.25">
      <c r="A1602" s="251">
        <v>30061</v>
      </c>
      <c r="B1602" s="251" t="s">
        <v>1565</v>
      </c>
      <c r="C1602" s="251" t="s">
        <v>755</v>
      </c>
      <c r="D1602" s="251">
        <v>-114.996189</v>
      </c>
      <c r="E1602" s="251">
        <v>47.141710000000003</v>
      </c>
      <c r="F1602">
        <v>0</v>
      </c>
      <c r="G1602">
        <f t="shared" si="73"/>
        <v>0</v>
      </c>
      <c r="H1602">
        <v>0</v>
      </c>
      <c r="M1602" s="277">
        <f>(M4682*10000)*TEA!$I$15*10^-6</f>
        <v>24.004725344189996</v>
      </c>
      <c r="N1602" s="277">
        <f>(N4682*10000)*TEA!$J$15*10^-6</f>
        <v>24.004725344189996</v>
      </c>
      <c r="W1602">
        <f t="shared" si="75"/>
        <v>1</v>
      </c>
      <c r="X1602" s="251">
        <v>30061</v>
      </c>
      <c r="Y1602" s="251">
        <v>0</v>
      </c>
      <c r="Z1602" s="251">
        <f t="shared" si="74"/>
        <v>0</v>
      </c>
      <c r="AA1602" s="226">
        <v>0</v>
      </c>
    </row>
    <row r="1603" spans="1:27" x14ac:dyDescent="0.25">
      <c r="A1603" s="251">
        <v>30063</v>
      </c>
      <c r="B1603" s="251" t="s">
        <v>1565</v>
      </c>
      <c r="C1603" s="251" t="s">
        <v>1585</v>
      </c>
      <c r="D1603" s="251">
        <v>-113.920929</v>
      </c>
      <c r="E1603" s="251">
        <v>47.026679999999999</v>
      </c>
      <c r="F1603">
        <v>0</v>
      </c>
      <c r="G1603">
        <f t="shared" si="73"/>
        <v>0</v>
      </c>
      <c r="H1603">
        <v>0</v>
      </c>
      <c r="M1603" s="277">
        <f>(M4683*10000)*TEA!$I$15*10^-6</f>
        <v>22.645753460954996</v>
      </c>
      <c r="N1603" s="277">
        <f>(N4683*10000)*TEA!$J$15*10^-6</f>
        <v>22.645753460954996</v>
      </c>
      <c r="W1603">
        <f t="shared" si="75"/>
        <v>1</v>
      </c>
      <c r="X1603" s="251">
        <v>30063</v>
      </c>
      <c r="Y1603" s="251">
        <v>0</v>
      </c>
      <c r="Z1603" s="251">
        <f t="shared" si="74"/>
        <v>0</v>
      </c>
      <c r="AA1603" s="226">
        <v>0</v>
      </c>
    </row>
    <row r="1604" spans="1:27" x14ac:dyDescent="0.25">
      <c r="A1604" s="251">
        <v>30065</v>
      </c>
      <c r="B1604" s="251" t="s">
        <v>1565</v>
      </c>
      <c r="C1604" s="251" t="s">
        <v>1586</v>
      </c>
      <c r="D1604" s="251">
        <v>-108.39690899999999</v>
      </c>
      <c r="E1604" s="251">
        <v>46.492579999999997</v>
      </c>
      <c r="F1604">
        <v>0</v>
      </c>
      <c r="G1604">
        <f t="shared" ref="G1604:G1667" si="76">F1604</f>
        <v>0</v>
      </c>
      <c r="H1604">
        <v>0</v>
      </c>
      <c r="M1604" s="277">
        <f>(M4684*10000)*TEA!$I$15*10^-6</f>
        <v>28.58539588515</v>
      </c>
      <c r="N1604" s="277">
        <f>(N4684*10000)*TEA!$J$15*10^-6</f>
        <v>28.58539588515</v>
      </c>
      <c r="W1604">
        <f t="shared" si="75"/>
        <v>1</v>
      </c>
      <c r="X1604" s="251">
        <v>30065</v>
      </c>
      <c r="Y1604" s="251">
        <v>0</v>
      </c>
      <c r="Z1604" s="251">
        <f t="shared" ref="Z1604:Z1667" si="77">Y1604</f>
        <v>0</v>
      </c>
      <c r="AA1604" s="226">
        <v>0</v>
      </c>
    </row>
    <row r="1605" spans="1:27" x14ac:dyDescent="0.25">
      <c r="A1605" s="251">
        <v>30067</v>
      </c>
      <c r="B1605" s="251" t="s">
        <v>1565</v>
      </c>
      <c r="C1605" s="251" t="s">
        <v>761</v>
      </c>
      <c r="D1605" s="251">
        <v>-110.52396299999999</v>
      </c>
      <c r="E1605" s="251">
        <v>45.51688</v>
      </c>
      <c r="F1605">
        <v>0</v>
      </c>
      <c r="G1605">
        <f t="shared" si="76"/>
        <v>0</v>
      </c>
      <c r="H1605">
        <v>0</v>
      </c>
      <c r="M1605" s="277">
        <f>(M4685*10000)*TEA!$I$15*10^-6</f>
        <v>26.204034384854996</v>
      </c>
      <c r="N1605" s="277">
        <f>(N4685*10000)*TEA!$J$15*10^-6</f>
        <v>26.204034384854996</v>
      </c>
      <c r="W1605">
        <f t="shared" si="75"/>
        <v>1</v>
      </c>
      <c r="X1605" s="251">
        <v>30067</v>
      </c>
      <c r="Y1605" s="251">
        <v>0</v>
      </c>
      <c r="Z1605" s="251">
        <f t="shared" si="77"/>
        <v>0</v>
      </c>
      <c r="AA1605" s="226">
        <v>0</v>
      </c>
    </row>
    <row r="1606" spans="1:27" x14ac:dyDescent="0.25">
      <c r="A1606" s="251">
        <v>30069</v>
      </c>
      <c r="B1606" s="251" t="s">
        <v>1565</v>
      </c>
      <c r="C1606" s="251" t="s">
        <v>1587</v>
      </c>
      <c r="D1606" s="251">
        <v>-108.24590000000001</v>
      </c>
      <c r="E1606" s="251">
        <v>47.118670000000002</v>
      </c>
      <c r="F1606">
        <v>0</v>
      </c>
      <c r="G1606">
        <f t="shared" si="76"/>
        <v>0</v>
      </c>
      <c r="H1606">
        <v>0</v>
      </c>
      <c r="M1606" s="277">
        <f>(M4686*10000)*TEA!$I$15*10^-6</f>
        <v>28.626738201449996</v>
      </c>
      <c r="N1606" s="277">
        <f>(N4686*10000)*TEA!$J$15*10^-6</f>
        <v>28.626738201449996</v>
      </c>
      <c r="W1606">
        <f t="shared" si="75"/>
        <v>1</v>
      </c>
      <c r="X1606" s="251">
        <v>30069</v>
      </c>
      <c r="Y1606" s="251">
        <v>0</v>
      </c>
      <c r="Z1606" s="251">
        <f t="shared" si="77"/>
        <v>0</v>
      </c>
      <c r="AA1606" s="226">
        <v>0</v>
      </c>
    </row>
    <row r="1607" spans="1:27" x14ac:dyDescent="0.25">
      <c r="A1607" s="251">
        <v>30071</v>
      </c>
      <c r="B1607" s="251" t="s">
        <v>1565</v>
      </c>
      <c r="C1607" s="251" t="s">
        <v>643</v>
      </c>
      <c r="D1607" s="251">
        <v>-107.91301900000001</v>
      </c>
      <c r="E1607" s="251">
        <v>48.2605</v>
      </c>
      <c r="F1607">
        <v>2.0099999999999998</v>
      </c>
      <c r="G1607">
        <f t="shared" si="76"/>
        <v>2.0099999999999998</v>
      </c>
      <c r="H1607">
        <v>5.03</v>
      </c>
      <c r="M1607" s="277">
        <f>(M4687*10000)*TEA!$I$15*10^-6</f>
        <v>29.438067806954997</v>
      </c>
      <c r="N1607" s="277">
        <f>(N4687*10000)*TEA!$J$15*10^-6</f>
        <v>29.438067806954997</v>
      </c>
      <c r="W1607">
        <f t="shared" si="75"/>
        <v>1</v>
      </c>
      <c r="X1607" s="251">
        <v>30071</v>
      </c>
      <c r="Y1607" s="251">
        <v>49</v>
      </c>
      <c r="Z1607" s="251">
        <f t="shared" si="77"/>
        <v>49</v>
      </c>
      <c r="AA1607" s="226">
        <v>143</v>
      </c>
    </row>
    <row r="1608" spans="1:27" x14ac:dyDescent="0.25">
      <c r="A1608" s="251">
        <v>30073</v>
      </c>
      <c r="B1608" s="251" t="s">
        <v>1565</v>
      </c>
      <c r="C1608" s="251" t="s">
        <v>1588</v>
      </c>
      <c r="D1608" s="251">
        <v>-112.215085</v>
      </c>
      <c r="E1608" s="251">
        <v>48.220039999999997</v>
      </c>
      <c r="F1608">
        <v>0</v>
      </c>
      <c r="G1608">
        <f t="shared" si="76"/>
        <v>0</v>
      </c>
      <c r="H1608">
        <v>3.19</v>
      </c>
      <c r="M1608" s="277">
        <f>(M4688*10000)*TEA!$I$15*10^-6</f>
        <v>26.482973908499996</v>
      </c>
      <c r="N1608" s="277">
        <f>(N4688*10000)*TEA!$J$15*10^-6</f>
        <v>26.482973908499996</v>
      </c>
      <c r="W1608">
        <f t="shared" si="75"/>
        <v>1</v>
      </c>
      <c r="X1608" s="251">
        <v>30073</v>
      </c>
      <c r="Y1608" s="251">
        <v>0</v>
      </c>
      <c r="Z1608" s="251">
        <f t="shared" si="77"/>
        <v>0</v>
      </c>
      <c r="AA1608" s="226">
        <v>1433</v>
      </c>
    </row>
    <row r="1609" spans="1:27" x14ac:dyDescent="0.25">
      <c r="A1609" s="251">
        <v>30075</v>
      </c>
      <c r="B1609" s="251" t="s">
        <v>1565</v>
      </c>
      <c r="C1609" s="251" t="s">
        <v>1589</v>
      </c>
      <c r="D1609" s="251">
        <v>-105.610103</v>
      </c>
      <c r="E1609" s="251">
        <v>45.398429999999998</v>
      </c>
      <c r="F1609">
        <v>0</v>
      </c>
      <c r="G1609">
        <f t="shared" si="76"/>
        <v>0</v>
      </c>
      <c r="H1609">
        <v>0</v>
      </c>
      <c r="M1609" s="277">
        <f>(M4689*10000)*TEA!$I$15*10^-6</f>
        <v>32.607060098220003</v>
      </c>
      <c r="N1609" s="277">
        <f>(N4689*10000)*TEA!$J$15*10^-6</f>
        <v>32.607060098220003</v>
      </c>
      <c r="W1609">
        <f t="shared" si="75"/>
        <v>1</v>
      </c>
      <c r="X1609" s="251">
        <v>30075</v>
      </c>
      <c r="Y1609" s="251">
        <v>0</v>
      </c>
      <c r="Z1609" s="251">
        <f t="shared" si="77"/>
        <v>0</v>
      </c>
      <c r="AA1609" s="226">
        <v>0</v>
      </c>
    </row>
    <row r="1610" spans="1:27" x14ac:dyDescent="0.25">
      <c r="A1610" s="251">
        <v>30077</v>
      </c>
      <c r="B1610" s="251" t="s">
        <v>1565</v>
      </c>
      <c r="C1610" s="251" t="s">
        <v>1247</v>
      </c>
      <c r="D1610" s="251">
        <v>-112.93152000000001</v>
      </c>
      <c r="E1610" s="251">
        <v>46.850520000000003</v>
      </c>
      <c r="F1610">
        <v>0</v>
      </c>
      <c r="G1610">
        <f t="shared" si="76"/>
        <v>0</v>
      </c>
      <c r="H1610">
        <v>0</v>
      </c>
      <c r="M1610" s="277">
        <f>(M4690*10000)*TEA!$I$15*10^-6</f>
        <v>23.544213328979993</v>
      </c>
      <c r="N1610" s="277">
        <f>(N4690*10000)*TEA!$J$15*10^-6</f>
        <v>23.544213328979993</v>
      </c>
      <c r="W1610">
        <f t="shared" si="75"/>
        <v>1</v>
      </c>
      <c r="X1610" s="251">
        <v>30077</v>
      </c>
      <c r="Y1610" s="251">
        <v>0</v>
      </c>
      <c r="Z1610" s="251">
        <f t="shared" si="77"/>
        <v>0</v>
      </c>
      <c r="AA1610" s="226">
        <v>0</v>
      </c>
    </row>
    <row r="1611" spans="1:27" x14ac:dyDescent="0.25">
      <c r="A1611" s="251">
        <v>30079</v>
      </c>
      <c r="B1611" s="251" t="s">
        <v>1565</v>
      </c>
      <c r="C1611" s="251" t="s">
        <v>647</v>
      </c>
      <c r="D1611" s="251">
        <v>-105.358768</v>
      </c>
      <c r="E1611" s="251">
        <v>46.864409999999999</v>
      </c>
      <c r="F1611">
        <v>0</v>
      </c>
      <c r="G1611">
        <f t="shared" si="76"/>
        <v>0</v>
      </c>
      <c r="H1611">
        <v>7.74</v>
      </c>
      <c r="M1611" s="277">
        <f>(M4691*10000)*TEA!$I$15*10^-6</f>
        <v>31.760193927734999</v>
      </c>
      <c r="N1611" s="277">
        <f>(N4691*10000)*TEA!$J$15*10^-6</f>
        <v>31.760193927734999</v>
      </c>
      <c r="W1611">
        <f t="shared" si="75"/>
        <v>1</v>
      </c>
      <c r="X1611" s="251">
        <v>30079</v>
      </c>
      <c r="Y1611" s="251">
        <v>0</v>
      </c>
      <c r="Z1611" s="251">
        <f t="shared" si="77"/>
        <v>0</v>
      </c>
      <c r="AA1611" s="226">
        <v>387</v>
      </c>
    </row>
    <row r="1612" spans="1:27" x14ac:dyDescent="0.25">
      <c r="A1612" s="251">
        <v>30081</v>
      </c>
      <c r="B1612" s="251" t="s">
        <v>1565</v>
      </c>
      <c r="C1612" s="251" t="s">
        <v>1590</v>
      </c>
      <c r="D1612" s="251">
        <v>-114.116285</v>
      </c>
      <c r="E1612" s="251">
        <v>46.07985</v>
      </c>
      <c r="F1612">
        <v>2.35</v>
      </c>
      <c r="G1612">
        <f t="shared" si="76"/>
        <v>2.35</v>
      </c>
      <c r="H1612">
        <v>10.24</v>
      </c>
      <c r="M1612" s="277">
        <f>(M4692*10000)*TEA!$I$15*10^-6</f>
        <v>21.988807210125</v>
      </c>
      <c r="N1612" s="277">
        <f>(N4692*10000)*TEA!$J$15*10^-6</f>
        <v>21.988807210125</v>
      </c>
      <c r="W1612">
        <f t="shared" si="75"/>
        <v>1</v>
      </c>
      <c r="X1612" s="251">
        <v>30081</v>
      </c>
      <c r="Y1612" s="251">
        <v>61</v>
      </c>
      <c r="Z1612" s="251">
        <f t="shared" si="77"/>
        <v>61</v>
      </c>
      <c r="AA1612" s="226">
        <v>344</v>
      </c>
    </row>
    <row r="1613" spans="1:27" x14ac:dyDescent="0.25">
      <c r="A1613" s="251">
        <v>30083</v>
      </c>
      <c r="B1613" s="251" t="s">
        <v>1565</v>
      </c>
      <c r="C1613" s="251" t="s">
        <v>1030</v>
      </c>
      <c r="D1613" s="251">
        <v>-104.56571700000001</v>
      </c>
      <c r="E1613" s="251">
        <v>47.789050000000003</v>
      </c>
      <c r="F1613">
        <v>2.93</v>
      </c>
      <c r="G1613">
        <f t="shared" si="76"/>
        <v>2.93</v>
      </c>
      <c r="H1613">
        <v>6.96</v>
      </c>
      <c r="M1613" s="277">
        <f>(M4693*10000)*TEA!$I$15*10^-6</f>
        <v>31.508522344844998</v>
      </c>
      <c r="N1613" s="277">
        <f>(N4693*10000)*TEA!$J$15*10^-6</f>
        <v>31.508522344844998</v>
      </c>
      <c r="W1613">
        <f t="shared" si="75"/>
        <v>1</v>
      </c>
      <c r="X1613" s="251">
        <v>30083</v>
      </c>
      <c r="Y1613" s="251">
        <v>1197</v>
      </c>
      <c r="Z1613" s="251">
        <f t="shared" si="77"/>
        <v>1197</v>
      </c>
      <c r="AA1613" s="226">
        <v>2172</v>
      </c>
    </row>
    <row r="1614" spans="1:27" x14ac:dyDescent="0.25">
      <c r="A1614" s="251">
        <v>30085</v>
      </c>
      <c r="B1614" s="251" t="s">
        <v>1565</v>
      </c>
      <c r="C1614" s="251" t="s">
        <v>1591</v>
      </c>
      <c r="D1614" s="251">
        <v>-105.002421</v>
      </c>
      <c r="E1614" s="251">
        <v>48.296550000000003</v>
      </c>
      <c r="F1614">
        <v>2.04</v>
      </c>
      <c r="G1614">
        <f t="shared" si="76"/>
        <v>2.04</v>
      </c>
      <c r="H1614">
        <v>6.3</v>
      </c>
      <c r="M1614" s="277">
        <f>(M4694*10000)*TEA!$I$15*10^-6</f>
        <v>31.446317532284997</v>
      </c>
      <c r="N1614" s="277">
        <f>(N4694*10000)*TEA!$J$15*10^-6</f>
        <v>31.446317532284997</v>
      </c>
      <c r="W1614">
        <f t="shared" si="75"/>
        <v>1</v>
      </c>
      <c r="X1614" s="251">
        <v>30085</v>
      </c>
      <c r="Y1614" s="251">
        <v>293</v>
      </c>
      <c r="Z1614" s="251">
        <f t="shared" si="77"/>
        <v>293</v>
      </c>
      <c r="AA1614" s="226">
        <v>186</v>
      </c>
    </row>
    <row r="1615" spans="1:27" x14ac:dyDescent="0.25">
      <c r="A1615" s="251">
        <v>30087</v>
      </c>
      <c r="B1615" s="251" t="s">
        <v>1565</v>
      </c>
      <c r="C1615" s="251" t="s">
        <v>1592</v>
      </c>
      <c r="D1615" s="251">
        <v>-106.711798</v>
      </c>
      <c r="E1615" s="251">
        <v>46.227530000000002</v>
      </c>
      <c r="F1615">
        <v>2.16</v>
      </c>
      <c r="G1615">
        <f t="shared" si="76"/>
        <v>2.16</v>
      </c>
      <c r="H1615">
        <v>11.58</v>
      </c>
      <c r="M1615" s="277">
        <f>(M4695*10000)*TEA!$I$15*10^-6</f>
        <v>31.390607440664997</v>
      </c>
      <c r="N1615" s="277">
        <f>(N4695*10000)*TEA!$J$15*10^-6</f>
        <v>31.390607440664997</v>
      </c>
      <c r="W1615">
        <f t="shared" si="75"/>
        <v>1</v>
      </c>
      <c r="X1615" s="251">
        <v>30087</v>
      </c>
      <c r="Y1615" s="251">
        <v>151</v>
      </c>
      <c r="Z1615" s="251">
        <f t="shared" si="77"/>
        <v>151</v>
      </c>
      <c r="AA1615" s="226">
        <v>315</v>
      </c>
    </row>
    <row r="1616" spans="1:27" x14ac:dyDescent="0.25">
      <c r="A1616" s="251">
        <v>30089</v>
      </c>
      <c r="B1616" s="251" t="s">
        <v>1565</v>
      </c>
      <c r="C1616" s="251" t="s">
        <v>1593</v>
      </c>
      <c r="D1616" s="251">
        <v>-115.131704</v>
      </c>
      <c r="E1616" s="251">
        <v>47.673050000000003</v>
      </c>
      <c r="F1616">
        <v>0</v>
      </c>
      <c r="G1616">
        <f t="shared" si="76"/>
        <v>0</v>
      </c>
      <c r="H1616">
        <v>0</v>
      </c>
      <c r="M1616" s="277">
        <f>(M4696*10000)*TEA!$I$15*10^-6</f>
        <v>26.27636890554</v>
      </c>
      <c r="N1616" s="277">
        <f>(N4696*10000)*TEA!$J$15*10^-6</f>
        <v>26.27636890554</v>
      </c>
      <c r="W1616">
        <f t="shared" si="75"/>
        <v>1</v>
      </c>
      <c r="X1616" s="251">
        <v>30089</v>
      </c>
      <c r="Y1616" s="251">
        <v>0</v>
      </c>
      <c r="Z1616" s="251">
        <f t="shared" si="77"/>
        <v>0</v>
      </c>
      <c r="AA1616" s="226">
        <v>0</v>
      </c>
    </row>
    <row r="1617" spans="1:27" x14ac:dyDescent="0.25">
      <c r="A1617" s="251">
        <v>30091</v>
      </c>
      <c r="B1617" s="251" t="s">
        <v>1565</v>
      </c>
      <c r="C1617" s="251" t="s">
        <v>1186</v>
      </c>
      <c r="D1617" s="251">
        <v>-104.50229400000001</v>
      </c>
      <c r="E1617" s="251">
        <v>48.72334</v>
      </c>
      <c r="F1617">
        <v>0</v>
      </c>
      <c r="G1617">
        <f t="shared" si="76"/>
        <v>0</v>
      </c>
      <c r="H1617">
        <v>1.72</v>
      </c>
      <c r="M1617" s="277">
        <f>(M4697*10000)*TEA!$I$15*10^-6</f>
        <v>31.323603840975</v>
      </c>
      <c r="N1617" s="277">
        <f>(N4697*10000)*TEA!$J$15*10^-6</f>
        <v>31.323603840975</v>
      </c>
      <c r="W1617">
        <f t="shared" si="75"/>
        <v>1</v>
      </c>
      <c r="X1617" s="251">
        <v>30091</v>
      </c>
      <c r="Y1617" s="251">
        <v>0</v>
      </c>
      <c r="Z1617" s="251">
        <f t="shared" si="77"/>
        <v>0</v>
      </c>
      <c r="AA1617" s="226">
        <v>656</v>
      </c>
    </row>
    <row r="1618" spans="1:27" x14ac:dyDescent="0.25">
      <c r="A1618" s="251">
        <v>30093</v>
      </c>
      <c r="B1618" s="251" t="s">
        <v>1565</v>
      </c>
      <c r="C1618" s="251" t="s">
        <v>1594</v>
      </c>
      <c r="D1618" s="251">
        <v>-112.648865</v>
      </c>
      <c r="E1618" s="251">
        <v>45.893560000000001</v>
      </c>
      <c r="F1618">
        <v>0</v>
      </c>
      <c r="G1618">
        <f t="shared" si="76"/>
        <v>0</v>
      </c>
      <c r="H1618">
        <v>0</v>
      </c>
      <c r="M1618" s="277">
        <f>(M4698*10000)*TEA!$I$15*10^-6</f>
        <v>23.523582231404998</v>
      </c>
      <c r="N1618" s="277">
        <f>(N4698*10000)*TEA!$J$15*10^-6</f>
        <v>23.523582231404998</v>
      </c>
      <c r="W1618">
        <f t="shared" si="75"/>
        <v>1</v>
      </c>
      <c r="X1618" s="251">
        <v>30093</v>
      </c>
      <c r="Y1618" s="251">
        <v>0</v>
      </c>
      <c r="Z1618" s="251">
        <f t="shared" si="77"/>
        <v>0</v>
      </c>
      <c r="AA1618" s="226">
        <v>0</v>
      </c>
    </row>
    <row r="1619" spans="1:27" x14ac:dyDescent="0.25">
      <c r="A1619" s="251">
        <v>30095</v>
      </c>
      <c r="B1619" s="251" t="s">
        <v>1565</v>
      </c>
      <c r="C1619" s="251" t="s">
        <v>1595</v>
      </c>
      <c r="D1619" s="251">
        <v>-109.397727</v>
      </c>
      <c r="E1619" s="251">
        <v>45.669640000000001</v>
      </c>
      <c r="F1619">
        <v>0</v>
      </c>
      <c r="G1619">
        <f t="shared" si="76"/>
        <v>0</v>
      </c>
      <c r="H1619">
        <v>13.53</v>
      </c>
      <c r="M1619" s="277">
        <f>(M4699*10000)*TEA!$I$15*10^-6</f>
        <v>27.461412695879993</v>
      </c>
      <c r="N1619" s="277">
        <f>(N4699*10000)*TEA!$J$15*10^-6</f>
        <v>27.461412695879993</v>
      </c>
      <c r="W1619">
        <f t="shared" si="75"/>
        <v>1</v>
      </c>
      <c r="X1619" s="251">
        <v>30095</v>
      </c>
      <c r="Y1619" s="251">
        <v>0</v>
      </c>
      <c r="Z1619" s="251">
        <f t="shared" si="77"/>
        <v>0</v>
      </c>
      <c r="AA1619" s="226">
        <v>572</v>
      </c>
    </row>
    <row r="1620" spans="1:27" x14ac:dyDescent="0.25">
      <c r="A1620" s="251">
        <v>30097</v>
      </c>
      <c r="B1620" s="251" t="s">
        <v>1565</v>
      </c>
      <c r="C1620" s="251" t="s">
        <v>1596</v>
      </c>
      <c r="D1620" s="251">
        <v>-109.944192</v>
      </c>
      <c r="E1620" s="251">
        <v>45.815629999999999</v>
      </c>
      <c r="F1620">
        <v>0</v>
      </c>
      <c r="G1620">
        <f t="shared" si="76"/>
        <v>0</v>
      </c>
      <c r="H1620">
        <v>0</v>
      </c>
      <c r="M1620" s="277">
        <f>(M4700*10000)*TEA!$I$15*10^-6</f>
        <v>26.688421750499995</v>
      </c>
      <c r="N1620" s="277">
        <f>(N4700*10000)*TEA!$J$15*10^-6</f>
        <v>26.688421750499995</v>
      </c>
      <c r="W1620">
        <f t="shared" si="75"/>
        <v>1</v>
      </c>
      <c r="X1620" s="251">
        <v>30097</v>
      </c>
      <c r="Y1620" s="251">
        <v>0</v>
      </c>
      <c r="Z1620" s="251">
        <f t="shared" si="77"/>
        <v>0</v>
      </c>
      <c r="AA1620" s="226">
        <v>0</v>
      </c>
    </row>
    <row r="1621" spans="1:27" x14ac:dyDescent="0.25">
      <c r="A1621" s="251">
        <v>30099</v>
      </c>
      <c r="B1621" s="251" t="s">
        <v>1565</v>
      </c>
      <c r="C1621" s="251" t="s">
        <v>986</v>
      </c>
      <c r="D1621" s="251">
        <v>-112.224603</v>
      </c>
      <c r="E1621" s="251">
        <v>47.831240000000001</v>
      </c>
      <c r="F1621">
        <v>3.6</v>
      </c>
      <c r="G1621">
        <f t="shared" si="76"/>
        <v>3.6</v>
      </c>
      <c r="H1621">
        <v>0</v>
      </c>
      <c r="M1621" s="277">
        <f>(M4701*10000)*TEA!$I$15*10^-6</f>
        <v>25.807541717655003</v>
      </c>
      <c r="N1621" s="277">
        <f>(N4701*10000)*TEA!$J$15*10^-6</f>
        <v>25.807541717655003</v>
      </c>
      <c r="W1621">
        <f t="shared" si="75"/>
        <v>1</v>
      </c>
      <c r="X1621" s="251">
        <v>30099</v>
      </c>
      <c r="Y1621" s="251">
        <v>60</v>
      </c>
      <c r="Z1621" s="251">
        <f t="shared" si="77"/>
        <v>60</v>
      </c>
      <c r="AA1621" s="226">
        <v>0</v>
      </c>
    </row>
    <row r="1622" spans="1:27" x14ac:dyDescent="0.25">
      <c r="A1622" s="251">
        <v>30101</v>
      </c>
      <c r="B1622" s="251" t="s">
        <v>1565</v>
      </c>
      <c r="C1622" s="251" t="s">
        <v>1597</v>
      </c>
      <c r="D1622" s="251">
        <v>-111.695663</v>
      </c>
      <c r="E1622" s="251">
        <v>48.656770000000002</v>
      </c>
      <c r="F1622">
        <v>0</v>
      </c>
      <c r="G1622">
        <f t="shared" si="76"/>
        <v>0</v>
      </c>
      <c r="H1622">
        <v>0</v>
      </c>
      <c r="M1622" s="277">
        <f>(M4702*10000)*TEA!$I$15*10^-6</f>
        <v>27.250915638059997</v>
      </c>
      <c r="N1622" s="277">
        <f>(N4702*10000)*TEA!$J$15*10^-6</f>
        <v>27.250915638059997</v>
      </c>
      <c r="W1622">
        <f t="shared" si="75"/>
        <v>1</v>
      </c>
      <c r="X1622" s="251">
        <v>30101</v>
      </c>
      <c r="Y1622" s="251">
        <v>0</v>
      </c>
      <c r="Z1622" s="251">
        <f t="shared" si="77"/>
        <v>0</v>
      </c>
      <c r="AA1622" s="226">
        <v>0</v>
      </c>
    </row>
    <row r="1623" spans="1:27" x14ac:dyDescent="0.25">
      <c r="A1623" s="251">
        <v>30103</v>
      </c>
      <c r="B1623" s="251" t="s">
        <v>1565</v>
      </c>
      <c r="C1623" s="251" t="s">
        <v>1598</v>
      </c>
      <c r="D1623" s="251">
        <v>-107.25586300000001</v>
      </c>
      <c r="E1623" s="251">
        <v>46.210349999999998</v>
      </c>
      <c r="F1623">
        <v>3.18</v>
      </c>
      <c r="G1623">
        <f t="shared" si="76"/>
        <v>3.18</v>
      </c>
      <c r="H1623">
        <v>12.68</v>
      </c>
      <c r="M1623" s="277">
        <f>(M4703*10000)*TEA!$I$15*10^-6</f>
        <v>30.745209127725001</v>
      </c>
      <c r="N1623" s="277">
        <f>(N4703*10000)*TEA!$J$15*10^-6</f>
        <v>30.745209127725001</v>
      </c>
      <c r="W1623">
        <f t="shared" si="75"/>
        <v>1</v>
      </c>
      <c r="X1623" s="251">
        <v>30103</v>
      </c>
      <c r="Y1623" s="251">
        <v>209</v>
      </c>
      <c r="Z1623" s="251">
        <f t="shared" si="77"/>
        <v>209</v>
      </c>
      <c r="AA1623" s="226">
        <v>631</v>
      </c>
    </row>
    <row r="1624" spans="1:27" x14ac:dyDescent="0.25">
      <c r="A1624" s="251">
        <v>30105</v>
      </c>
      <c r="B1624" s="251" t="s">
        <v>1565</v>
      </c>
      <c r="C1624" s="251" t="s">
        <v>988</v>
      </c>
      <c r="D1624" s="251">
        <v>-106.662505</v>
      </c>
      <c r="E1624" s="251">
        <v>48.371499999999997</v>
      </c>
      <c r="F1624">
        <v>2.04</v>
      </c>
      <c r="G1624">
        <f t="shared" si="76"/>
        <v>2.04</v>
      </c>
      <c r="H1624">
        <v>5.68</v>
      </c>
      <c r="M1624" s="277">
        <f>(M4704*10000)*TEA!$I$15*10^-6</f>
        <v>30.97860915627</v>
      </c>
      <c r="N1624" s="277">
        <f>(N4704*10000)*TEA!$J$15*10^-6</f>
        <v>30.97860915627</v>
      </c>
      <c r="W1624">
        <f t="shared" si="75"/>
        <v>1</v>
      </c>
      <c r="X1624" s="251">
        <v>30105</v>
      </c>
      <c r="Y1624" s="251">
        <v>688</v>
      </c>
      <c r="Z1624" s="251">
        <f t="shared" si="77"/>
        <v>688</v>
      </c>
      <c r="AA1624" s="226">
        <v>495</v>
      </c>
    </row>
    <row r="1625" spans="1:27" x14ac:dyDescent="0.25">
      <c r="A1625" s="251">
        <v>30107</v>
      </c>
      <c r="B1625" s="251" t="s">
        <v>1565</v>
      </c>
      <c r="C1625" s="251" t="s">
        <v>1599</v>
      </c>
      <c r="D1625" s="251">
        <v>-109.846706</v>
      </c>
      <c r="E1625" s="251">
        <v>46.460450000000002</v>
      </c>
      <c r="F1625">
        <v>0</v>
      </c>
      <c r="G1625">
        <f t="shared" si="76"/>
        <v>0</v>
      </c>
      <c r="H1625">
        <v>0</v>
      </c>
      <c r="M1625" s="277">
        <f>(M4705*10000)*TEA!$I$15*10^-6</f>
        <v>26.534525176979994</v>
      </c>
      <c r="N1625" s="277">
        <f>(N4705*10000)*TEA!$J$15*10^-6</f>
        <v>26.534525176979994</v>
      </c>
      <c r="W1625">
        <f t="shared" si="75"/>
        <v>1</v>
      </c>
      <c r="X1625" s="251">
        <v>30107</v>
      </c>
      <c r="Y1625" s="251">
        <v>0</v>
      </c>
      <c r="Z1625" s="251">
        <f t="shared" si="77"/>
        <v>0</v>
      </c>
      <c r="AA1625" s="226">
        <v>0</v>
      </c>
    </row>
    <row r="1626" spans="1:27" x14ac:dyDescent="0.25">
      <c r="A1626" s="251">
        <v>30109</v>
      </c>
      <c r="B1626" s="251" t="s">
        <v>1565</v>
      </c>
      <c r="C1626" s="251" t="s">
        <v>1600</v>
      </c>
      <c r="D1626" s="251">
        <v>-104.24288300000001</v>
      </c>
      <c r="E1626" s="251">
        <v>46.964829999999999</v>
      </c>
      <c r="F1626">
        <v>0</v>
      </c>
      <c r="G1626">
        <f t="shared" si="76"/>
        <v>0</v>
      </c>
      <c r="H1626">
        <v>1.87</v>
      </c>
      <c r="M1626" s="277">
        <f>(M4706*10000)*TEA!$I$15*10^-6</f>
        <v>31.778153538480002</v>
      </c>
      <c r="N1626" s="277">
        <f>(N4706*10000)*TEA!$J$15*10^-6</f>
        <v>31.778153538480002</v>
      </c>
      <c r="W1626">
        <f t="shared" ref="W1626:W1689" si="78">IF(X1626=A1626,1,0)</f>
        <v>1</v>
      </c>
      <c r="X1626" s="251">
        <v>30109</v>
      </c>
      <c r="Y1626" s="251">
        <v>0</v>
      </c>
      <c r="Z1626" s="251">
        <f t="shared" si="77"/>
        <v>0</v>
      </c>
      <c r="AA1626" s="226">
        <v>451</v>
      </c>
    </row>
    <row r="1627" spans="1:27" x14ac:dyDescent="0.25">
      <c r="A1627" s="251">
        <v>30111</v>
      </c>
      <c r="B1627" s="251" t="s">
        <v>1565</v>
      </c>
      <c r="C1627" s="251" t="s">
        <v>1601</v>
      </c>
      <c r="D1627" s="251">
        <v>-108.267594</v>
      </c>
      <c r="E1627" s="251">
        <v>45.938780000000001</v>
      </c>
      <c r="F1627">
        <v>3.8</v>
      </c>
      <c r="G1627">
        <f t="shared" si="76"/>
        <v>3.8</v>
      </c>
      <c r="H1627">
        <v>7.5</v>
      </c>
      <c r="M1627" s="277">
        <f>(M4707*10000)*TEA!$I$15*10^-6</f>
        <v>29.18526478794</v>
      </c>
      <c r="N1627" s="277">
        <f>(N4707*10000)*TEA!$J$15*10^-6</f>
        <v>29.18526478794</v>
      </c>
      <c r="W1627">
        <f t="shared" si="78"/>
        <v>1</v>
      </c>
      <c r="X1627" s="251">
        <v>30111</v>
      </c>
      <c r="Y1627" s="251">
        <v>130</v>
      </c>
      <c r="Z1627" s="251">
        <f t="shared" si="77"/>
        <v>130</v>
      </c>
      <c r="AA1627" s="226">
        <v>3265</v>
      </c>
    </row>
    <row r="1628" spans="1:27" x14ac:dyDescent="0.25">
      <c r="A1628" s="251">
        <v>31001</v>
      </c>
      <c r="B1628" s="251" t="s">
        <v>1602</v>
      </c>
      <c r="C1628" s="251" t="s">
        <v>720</v>
      </c>
      <c r="D1628" s="251">
        <v>-98.5103419</v>
      </c>
      <c r="E1628" s="251">
        <v>40.51878</v>
      </c>
      <c r="F1628">
        <v>4.13</v>
      </c>
      <c r="G1628">
        <f t="shared" si="76"/>
        <v>4.13</v>
      </c>
      <c r="H1628">
        <v>13.75</v>
      </c>
      <c r="M1628" s="277">
        <f>(M4708*10000)*TEA!$I$15*10^-6</f>
        <v>40.42218829275</v>
      </c>
      <c r="N1628" s="277">
        <f>(N4708*10000)*TEA!$J$15*10^-6</f>
        <v>40.42218829275</v>
      </c>
      <c r="W1628">
        <f t="shared" si="78"/>
        <v>1</v>
      </c>
      <c r="X1628" s="251">
        <v>31001</v>
      </c>
      <c r="Y1628" s="251">
        <v>39335</v>
      </c>
      <c r="Z1628" s="251">
        <f t="shared" si="77"/>
        <v>39335</v>
      </c>
      <c r="AA1628" s="226">
        <v>71462</v>
      </c>
    </row>
    <row r="1629" spans="1:27" x14ac:dyDescent="0.25">
      <c r="A1629" s="251">
        <v>31003</v>
      </c>
      <c r="B1629" s="251" t="s">
        <v>1602</v>
      </c>
      <c r="C1629" s="251" t="s">
        <v>1603</v>
      </c>
      <c r="D1629" s="251">
        <v>-98.070214500000006</v>
      </c>
      <c r="E1629" s="251">
        <v>42.156700000000001</v>
      </c>
      <c r="F1629">
        <v>3.87</v>
      </c>
      <c r="G1629">
        <f t="shared" si="76"/>
        <v>3.87</v>
      </c>
      <c r="H1629">
        <v>13.55</v>
      </c>
      <c r="M1629" s="277">
        <f>(M4709*10000)*TEA!$I$15*10^-6</f>
        <v>37.817358153299992</v>
      </c>
      <c r="N1629" s="277">
        <f>(N4709*10000)*TEA!$J$15*10^-6</f>
        <v>37.817358153299992</v>
      </c>
      <c r="W1629">
        <f t="shared" si="78"/>
        <v>1</v>
      </c>
      <c r="X1629" s="251">
        <v>31003</v>
      </c>
      <c r="Y1629" s="251">
        <v>49344</v>
      </c>
      <c r="Z1629" s="251">
        <f t="shared" si="77"/>
        <v>49344</v>
      </c>
      <c r="AA1629" s="226">
        <v>67821</v>
      </c>
    </row>
    <row r="1630" spans="1:27" x14ac:dyDescent="0.25">
      <c r="A1630" s="251">
        <v>31005</v>
      </c>
      <c r="B1630" s="251" t="s">
        <v>1602</v>
      </c>
      <c r="C1630" s="251" t="s">
        <v>1604</v>
      </c>
      <c r="D1630" s="251">
        <v>-101.694186</v>
      </c>
      <c r="E1630" s="251">
        <v>41.565309999999997</v>
      </c>
      <c r="F1630">
        <v>0</v>
      </c>
      <c r="G1630">
        <f t="shared" si="76"/>
        <v>0</v>
      </c>
      <c r="H1630">
        <v>11.5</v>
      </c>
      <c r="M1630" s="277">
        <f>(M4710*10000)*TEA!$I$15*10^-6</f>
        <v>37.760569438499999</v>
      </c>
      <c r="N1630" s="277">
        <f>(N4710*10000)*TEA!$J$15*10^-6</f>
        <v>37.760569438499999</v>
      </c>
      <c r="W1630">
        <f t="shared" si="78"/>
        <v>1</v>
      </c>
      <c r="X1630" s="251">
        <v>31005</v>
      </c>
      <c r="Y1630" s="251">
        <v>0</v>
      </c>
      <c r="Z1630" s="251">
        <f t="shared" si="77"/>
        <v>0</v>
      </c>
      <c r="AA1630" s="226">
        <v>1096</v>
      </c>
    </row>
    <row r="1631" spans="1:27" x14ac:dyDescent="0.25">
      <c r="A1631" s="251">
        <v>31007</v>
      </c>
      <c r="B1631" s="251" t="s">
        <v>1602</v>
      </c>
      <c r="C1631" s="251" t="s">
        <v>1605</v>
      </c>
      <c r="D1631" s="251">
        <v>-103.70516499999999</v>
      </c>
      <c r="E1631" s="251">
        <v>41.54954</v>
      </c>
      <c r="F1631">
        <v>0</v>
      </c>
      <c r="G1631">
        <f t="shared" si="76"/>
        <v>0</v>
      </c>
      <c r="H1631">
        <v>8.77</v>
      </c>
      <c r="M1631" s="277">
        <f>(M4711*10000)*TEA!$I$15*10^-6</f>
        <v>36.267755193900001</v>
      </c>
      <c r="N1631" s="277">
        <f>(N4711*10000)*TEA!$J$15*10^-6</f>
        <v>36.267755193900001</v>
      </c>
      <c r="W1631">
        <f t="shared" si="78"/>
        <v>1</v>
      </c>
      <c r="X1631" s="251">
        <v>31007</v>
      </c>
      <c r="Y1631" s="251">
        <v>0</v>
      </c>
      <c r="Z1631" s="251">
        <f t="shared" si="77"/>
        <v>0</v>
      </c>
      <c r="AA1631" s="226">
        <v>9575</v>
      </c>
    </row>
    <row r="1632" spans="1:27" x14ac:dyDescent="0.25">
      <c r="A1632" s="251">
        <v>31009</v>
      </c>
      <c r="B1632" s="251" t="s">
        <v>1602</v>
      </c>
      <c r="C1632" s="251" t="s">
        <v>961</v>
      </c>
      <c r="D1632" s="251">
        <v>-99.9760536</v>
      </c>
      <c r="E1632" s="251">
        <v>41.917029999999997</v>
      </c>
      <c r="F1632">
        <v>3.36</v>
      </c>
      <c r="G1632">
        <f t="shared" si="76"/>
        <v>3.36</v>
      </c>
      <c r="H1632">
        <v>11.65</v>
      </c>
      <c r="M1632" s="277">
        <f>(M4712*10000)*TEA!$I$15*10^-6</f>
        <v>37.962779551649994</v>
      </c>
      <c r="N1632" s="277">
        <f>(N4712*10000)*TEA!$J$15*10^-6</f>
        <v>37.962779551649994</v>
      </c>
      <c r="W1632">
        <f t="shared" si="78"/>
        <v>1</v>
      </c>
      <c r="X1632" s="251">
        <v>31009</v>
      </c>
      <c r="Y1632" s="251">
        <v>146</v>
      </c>
      <c r="Z1632" s="251">
        <f t="shared" si="77"/>
        <v>146</v>
      </c>
      <c r="AA1632" s="226">
        <v>849</v>
      </c>
    </row>
    <row r="1633" spans="1:27" x14ac:dyDescent="0.25">
      <c r="A1633" s="251">
        <v>31011</v>
      </c>
      <c r="B1633" s="251" t="s">
        <v>1602</v>
      </c>
      <c r="C1633" s="251" t="s">
        <v>609</v>
      </c>
      <c r="D1633" s="251">
        <v>-98.071414599999997</v>
      </c>
      <c r="E1633" s="251">
        <v>41.694119999999998</v>
      </c>
      <c r="F1633">
        <v>4.03</v>
      </c>
      <c r="G1633">
        <f t="shared" si="76"/>
        <v>4.03</v>
      </c>
      <c r="H1633">
        <v>13.07</v>
      </c>
      <c r="M1633" s="277">
        <f>(M4713*10000)*TEA!$I$15*10^-6</f>
        <v>38.416097068649989</v>
      </c>
      <c r="N1633" s="277">
        <f>(N4713*10000)*TEA!$J$15*10^-6</f>
        <v>38.416097068649989</v>
      </c>
      <c r="W1633">
        <f t="shared" si="78"/>
        <v>1</v>
      </c>
      <c r="X1633" s="251">
        <v>31011</v>
      </c>
      <c r="Y1633" s="251">
        <v>43231</v>
      </c>
      <c r="Z1633" s="251">
        <f t="shared" si="77"/>
        <v>43231</v>
      </c>
      <c r="AA1633" s="226">
        <v>65471</v>
      </c>
    </row>
    <row r="1634" spans="1:27" x14ac:dyDescent="0.25">
      <c r="A1634" s="251">
        <v>31013</v>
      </c>
      <c r="B1634" s="251" t="s">
        <v>1602</v>
      </c>
      <c r="C1634" s="251" t="s">
        <v>1606</v>
      </c>
      <c r="D1634" s="251">
        <v>-103.076278</v>
      </c>
      <c r="E1634" s="251">
        <v>42.219889999999999</v>
      </c>
      <c r="F1634">
        <v>0</v>
      </c>
      <c r="G1634">
        <f t="shared" si="76"/>
        <v>0</v>
      </c>
      <c r="H1634">
        <v>10.8</v>
      </c>
      <c r="M1634" s="277">
        <f>(M4714*10000)*TEA!$I$15*10^-6</f>
        <v>36.370316704499999</v>
      </c>
      <c r="N1634" s="277">
        <f>(N4714*10000)*TEA!$J$15*10^-6</f>
        <v>36.370316704499999</v>
      </c>
      <c r="W1634">
        <f t="shared" si="78"/>
        <v>1</v>
      </c>
      <c r="X1634" s="251">
        <v>31013</v>
      </c>
      <c r="Y1634" s="251">
        <v>0</v>
      </c>
      <c r="Z1634" s="251">
        <f t="shared" si="77"/>
        <v>0</v>
      </c>
      <c r="AA1634" s="226">
        <v>29696</v>
      </c>
    </row>
    <row r="1635" spans="1:27" x14ac:dyDescent="0.25">
      <c r="A1635" s="251">
        <v>31015</v>
      </c>
      <c r="B1635" s="251" t="s">
        <v>1602</v>
      </c>
      <c r="C1635" s="251" t="s">
        <v>1205</v>
      </c>
      <c r="D1635" s="251">
        <v>-98.757918599999996</v>
      </c>
      <c r="E1635" s="251">
        <v>42.893949999999997</v>
      </c>
      <c r="F1635">
        <v>3.82</v>
      </c>
      <c r="G1635">
        <f t="shared" si="76"/>
        <v>3.82</v>
      </c>
      <c r="H1635">
        <v>9.73</v>
      </c>
      <c r="M1635" s="277">
        <f>(M4715*10000)*TEA!$I$15*10^-6</f>
        <v>37.226893331699998</v>
      </c>
      <c r="N1635" s="277">
        <f>(N4715*10000)*TEA!$J$15*10^-6</f>
        <v>37.226893331699998</v>
      </c>
      <c r="W1635">
        <f t="shared" si="78"/>
        <v>1</v>
      </c>
      <c r="X1635" s="251">
        <v>31015</v>
      </c>
      <c r="Y1635" s="251">
        <v>11626</v>
      </c>
      <c r="Z1635" s="251">
        <f t="shared" si="77"/>
        <v>11626</v>
      </c>
      <c r="AA1635" s="226">
        <v>17454</v>
      </c>
    </row>
    <row r="1636" spans="1:27" x14ac:dyDescent="0.25">
      <c r="A1636" s="251">
        <v>31017</v>
      </c>
      <c r="B1636" s="251" t="s">
        <v>1602</v>
      </c>
      <c r="C1636" s="251" t="s">
        <v>992</v>
      </c>
      <c r="D1636" s="251">
        <v>-99.934814200000005</v>
      </c>
      <c r="E1636" s="251">
        <v>42.433109999999999</v>
      </c>
      <c r="F1636">
        <v>3.95</v>
      </c>
      <c r="G1636">
        <f t="shared" si="76"/>
        <v>3.95</v>
      </c>
      <c r="H1636">
        <v>13.81</v>
      </c>
      <c r="M1636" s="277">
        <f>(M4716*10000)*TEA!$I$15*10^-6</f>
        <v>37.550344056749999</v>
      </c>
      <c r="N1636" s="277">
        <f>(N4716*10000)*TEA!$J$15*10^-6</f>
        <v>37.550344056749999</v>
      </c>
      <c r="W1636">
        <f t="shared" si="78"/>
        <v>1</v>
      </c>
      <c r="X1636" s="251">
        <v>31017</v>
      </c>
      <c r="Y1636" s="251">
        <v>3330</v>
      </c>
      <c r="Z1636" s="251">
        <f t="shared" si="77"/>
        <v>3330</v>
      </c>
      <c r="AA1636" s="226">
        <v>10689</v>
      </c>
    </row>
    <row r="1637" spans="1:27" x14ac:dyDescent="0.25">
      <c r="A1637" s="251">
        <v>31019</v>
      </c>
      <c r="B1637" s="251" t="s">
        <v>1602</v>
      </c>
      <c r="C1637" s="251" t="s">
        <v>1607</v>
      </c>
      <c r="D1637" s="251">
        <v>-99.080002800000003</v>
      </c>
      <c r="E1637" s="251">
        <v>40.852179999999997</v>
      </c>
      <c r="F1637">
        <v>4.33</v>
      </c>
      <c r="G1637">
        <f t="shared" si="76"/>
        <v>4.33</v>
      </c>
      <c r="H1637">
        <v>14.14</v>
      </c>
      <c r="M1637" s="277">
        <f>(M4717*10000)*TEA!$I$15*10^-6</f>
        <v>39.797679472199995</v>
      </c>
      <c r="N1637" s="277">
        <f>(N4717*10000)*TEA!$J$15*10^-6</f>
        <v>39.797679472199995</v>
      </c>
      <c r="W1637">
        <f t="shared" si="78"/>
        <v>1</v>
      </c>
      <c r="X1637" s="251">
        <v>31019</v>
      </c>
      <c r="Y1637" s="251">
        <v>34342</v>
      </c>
      <c r="Z1637" s="251">
        <f t="shared" si="77"/>
        <v>34342</v>
      </c>
      <c r="AA1637" s="226">
        <v>72930</v>
      </c>
    </row>
    <row r="1638" spans="1:27" x14ac:dyDescent="0.25">
      <c r="A1638" s="251">
        <v>31021</v>
      </c>
      <c r="B1638" s="251" t="s">
        <v>1602</v>
      </c>
      <c r="C1638" s="251" t="s">
        <v>1608</v>
      </c>
      <c r="D1638" s="251">
        <v>-96.334129500000003</v>
      </c>
      <c r="E1638" s="251">
        <v>41.840530000000001</v>
      </c>
      <c r="F1638">
        <v>3.77</v>
      </c>
      <c r="G1638">
        <f t="shared" si="76"/>
        <v>3.77</v>
      </c>
      <c r="H1638">
        <v>13.78</v>
      </c>
      <c r="M1638" s="277">
        <f>(M4718*10000)*TEA!$I$15*10^-6</f>
        <v>38.507396055299992</v>
      </c>
      <c r="N1638" s="277">
        <f>(N4718*10000)*TEA!$J$15*10^-6</f>
        <v>38.507396055299992</v>
      </c>
      <c r="W1638">
        <f t="shared" si="78"/>
        <v>1</v>
      </c>
      <c r="X1638" s="251">
        <v>31021</v>
      </c>
      <c r="Y1638" s="251">
        <v>47274</v>
      </c>
      <c r="Z1638" s="251">
        <f t="shared" si="77"/>
        <v>47274</v>
      </c>
      <c r="AA1638" s="226">
        <v>51707</v>
      </c>
    </row>
    <row r="1639" spans="1:27" x14ac:dyDescent="0.25">
      <c r="A1639" s="251">
        <v>31023</v>
      </c>
      <c r="B1639" s="251" t="s">
        <v>1602</v>
      </c>
      <c r="C1639" s="251" t="s">
        <v>527</v>
      </c>
      <c r="D1639" s="251">
        <v>-97.1264386</v>
      </c>
      <c r="E1639" s="251">
        <v>41.216349999999998</v>
      </c>
      <c r="F1639">
        <v>3.8</v>
      </c>
      <c r="G1639">
        <f t="shared" si="76"/>
        <v>3.8</v>
      </c>
      <c r="H1639">
        <v>13.15</v>
      </c>
      <c r="M1639" s="277">
        <f>(M4719*10000)*TEA!$I$15*10^-6</f>
        <v>39.297259358549994</v>
      </c>
      <c r="N1639" s="277">
        <f>(N4719*10000)*TEA!$J$15*10^-6</f>
        <v>39.297259358549994</v>
      </c>
      <c r="W1639">
        <f t="shared" si="78"/>
        <v>1</v>
      </c>
      <c r="X1639" s="251">
        <v>31023</v>
      </c>
      <c r="Y1639" s="251">
        <v>53282</v>
      </c>
      <c r="Z1639" s="251">
        <f t="shared" si="77"/>
        <v>53282</v>
      </c>
      <c r="AA1639" s="226">
        <v>60885</v>
      </c>
    </row>
    <row r="1640" spans="1:27" x14ac:dyDescent="0.25">
      <c r="A1640" s="251">
        <v>31025</v>
      </c>
      <c r="B1640" s="251" t="s">
        <v>1602</v>
      </c>
      <c r="C1640" s="251" t="s">
        <v>994</v>
      </c>
      <c r="D1640" s="251">
        <v>-96.143426500000004</v>
      </c>
      <c r="E1640" s="251">
        <v>40.899329999999999</v>
      </c>
      <c r="F1640">
        <v>3.48</v>
      </c>
      <c r="G1640">
        <f t="shared" si="76"/>
        <v>3.48</v>
      </c>
      <c r="H1640">
        <v>12.56</v>
      </c>
      <c r="M1640" s="277">
        <f>(M4720*10000)*TEA!$I$15*10^-6</f>
        <v>40.392447939449994</v>
      </c>
      <c r="N1640" s="277">
        <f>(N4720*10000)*TEA!$J$15*10^-6</f>
        <v>40.392447939449994</v>
      </c>
      <c r="W1640">
        <f t="shared" si="78"/>
        <v>1</v>
      </c>
      <c r="X1640" s="251">
        <v>31025</v>
      </c>
      <c r="Y1640" s="251">
        <v>57713</v>
      </c>
      <c r="Z1640" s="251">
        <f t="shared" si="77"/>
        <v>57713</v>
      </c>
      <c r="AA1640" s="226">
        <v>57382</v>
      </c>
    </row>
    <row r="1641" spans="1:27" x14ac:dyDescent="0.25">
      <c r="A1641" s="251">
        <v>31027</v>
      </c>
      <c r="B1641" s="251" t="s">
        <v>1602</v>
      </c>
      <c r="C1641" s="251" t="s">
        <v>1095</v>
      </c>
      <c r="D1641" s="251">
        <v>-97.250346100000002</v>
      </c>
      <c r="E1641" s="251">
        <v>42.588709999999999</v>
      </c>
      <c r="F1641">
        <v>3.58</v>
      </c>
      <c r="G1641">
        <f t="shared" si="76"/>
        <v>3.58</v>
      </c>
      <c r="H1641">
        <v>12.7</v>
      </c>
      <c r="M1641" s="277">
        <f>(M4721*10000)*TEA!$I$15*10^-6</f>
        <v>36.956528567999996</v>
      </c>
      <c r="N1641" s="277">
        <f>(N4721*10000)*TEA!$J$15*10^-6</f>
        <v>36.956528567999996</v>
      </c>
      <c r="W1641">
        <f t="shared" si="78"/>
        <v>1</v>
      </c>
      <c r="X1641" s="251">
        <v>31027</v>
      </c>
      <c r="Y1641" s="251">
        <v>56924</v>
      </c>
      <c r="Z1641" s="251">
        <f t="shared" si="77"/>
        <v>56924</v>
      </c>
      <c r="AA1641" s="226">
        <v>75858</v>
      </c>
    </row>
    <row r="1642" spans="1:27" x14ac:dyDescent="0.25">
      <c r="A1642" s="251">
        <v>31029</v>
      </c>
      <c r="B1642" s="251" t="s">
        <v>1602</v>
      </c>
      <c r="C1642" s="251" t="s">
        <v>1138</v>
      </c>
      <c r="D1642" s="251">
        <v>-101.704656</v>
      </c>
      <c r="E1642" s="251">
        <v>40.521729999999998</v>
      </c>
      <c r="F1642">
        <v>3.94</v>
      </c>
      <c r="G1642">
        <f t="shared" si="76"/>
        <v>3.94</v>
      </c>
      <c r="H1642">
        <v>12.4</v>
      </c>
      <c r="M1642" s="277">
        <f>(M4722*10000)*TEA!$I$15*10^-6</f>
        <v>39.013658639999996</v>
      </c>
      <c r="N1642" s="277">
        <f>(N4722*10000)*TEA!$J$15*10^-6</f>
        <v>39.013658639999996</v>
      </c>
      <c r="W1642">
        <f t="shared" si="78"/>
        <v>1</v>
      </c>
      <c r="X1642" s="251">
        <v>31029</v>
      </c>
      <c r="Y1642" s="251">
        <v>7583</v>
      </c>
      <c r="Z1642" s="251">
        <f t="shared" si="77"/>
        <v>7583</v>
      </c>
      <c r="AA1642" s="226">
        <v>70314</v>
      </c>
    </row>
    <row r="1643" spans="1:27" x14ac:dyDescent="0.25">
      <c r="A1643" s="251">
        <v>31031</v>
      </c>
      <c r="B1643" s="251" t="s">
        <v>1602</v>
      </c>
      <c r="C1643" s="251" t="s">
        <v>1609</v>
      </c>
      <c r="D1643" s="251">
        <v>-101.122067</v>
      </c>
      <c r="E1643" s="251">
        <v>42.54251</v>
      </c>
      <c r="F1643">
        <v>3.23</v>
      </c>
      <c r="G1643">
        <f t="shared" si="76"/>
        <v>3.23</v>
      </c>
      <c r="H1643">
        <v>13.13</v>
      </c>
      <c r="M1643" s="277">
        <f>(M4723*10000)*TEA!$I$15*10^-6</f>
        <v>37.064598695100003</v>
      </c>
      <c r="N1643" s="277">
        <f>(N4723*10000)*TEA!$J$15*10^-6</f>
        <v>37.064598695100003</v>
      </c>
      <c r="W1643">
        <f t="shared" si="78"/>
        <v>1</v>
      </c>
      <c r="X1643" s="251">
        <v>31031</v>
      </c>
      <c r="Y1643" s="251">
        <v>1873</v>
      </c>
      <c r="Z1643" s="251">
        <f t="shared" si="77"/>
        <v>1873</v>
      </c>
      <c r="AA1643" s="226">
        <v>10045</v>
      </c>
    </row>
    <row r="1644" spans="1:27" x14ac:dyDescent="0.25">
      <c r="A1644" s="251">
        <v>31033</v>
      </c>
      <c r="B1644" s="251" t="s">
        <v>1602</v>
      </c>
      <c r="C1644" s="251" t="s">
        <v>729</v>
      </c>
      <c r="D1644" s="251">
        <v>-102.986553</v>
      </c>
      <c r="E1644" s="251">
        <v>41.217820000000003</v>
      </c>
      <c r="F1644">
        <v>3.68</v>
      </c>
      <c r="G1644">
        <f t="shared" si="76"/>
        <v>3.68</v>
      </c>
      <c r="H1644">
        <v>7.7</v>
      </c>
      <c r="M1644" s="277">
        <f>(M4724*10000)*TEA!$I$15*10^-6</f>
        <v>36.952766783099989</v>
      </c>
      <c r="N1644" s="277">
        <f>(N4724*10000)*TEA!$J$15*10^-6</f>
        <v>36.952766783099989</v>
      </c>
      <c r="W1644">
        <f t="shared" si="78"/>
        <v>1</v>
      </c>
      <c r="X1644" s="251">
        <v>31033</v>
      </c>
      <c r="Y1644" s="251">
        <v>2023</v>
      </c>
      <c r="Z1644" s="251">
        <f t="shared" si="77"/>
        <v>2023</v>
      </c>
      <c r="AA1644" s="226">
        <v>20663</v>
      </c>
    </row>
    <row r="1645" spans="1:27" x14ac:dyDescent="0.25">
      <c r="A1645" s="251">
        <v>31035</v>
      </c>
      <c r="B1645" s="251" t="s">
        <v>1602</v>
      </c>
      <c r="C1645" s="251" t="s">
        <v>534</v>
      </c>
      <c r="D1645" s="251">
        <v>-98.065201599999995</v>
      </c>
      <c r="E1645" s="251">
        <v>40.515279999999997</v>
      </c>
      <c r="F1645">
        <v>4.4000000000000004</v>
      </c>
      <c r="G1645">
        <f t="shared" si="76"/>
        <v>4.4000000000000004</v>
      </c>
      <c r="H1645">
        <v>14.07</v>
      </c>
      <c r="M1645" s="277">
        <f>(M4725*10000)*TEA!$I$15*10^-6</f>
        <v>40.450146632100001</v>
      </c>
      <c r="N1645" s="277">
        <f>(N4725*10000)*TEA!$J$15*10^-6</f>
        <v>40.450146632100001</v>
      </c>
      <c r="W1645">
        <f t="shared" si="78"/>
        <v>1</v>
      </c>
      <c r="X1645" s="251">
        <v>31035</v>
      </c>
      <c r="Y1645" s="251">
        <v>35060</v>
      </c>
      <c r="Z1645" s="251">
        <f t="shared" si="77"/>
        <v>35060</v>
      </c>
      <c r="AA1645" s="226">
        <v>62778</v>
      </c>
    </row>
    <row r="1646" spans="1:27" x14ac:dyDescent="0.25">
      <c r="A1646" s="251">
        <v>31037</v>
      </c>
      <c r="B1646" s="251" t="s">
        <v>1602</v>
      </c>
      <c r="C1646" s="251" t="s">
        <v>1610</v>
      </c>
      <c r="D1646" s="251">
        <v>-97.084044599999999</v>
      </c>
      <c r="E1646" s="251">
        <v>41.563859999999998</v>
      </c>
      <c r="F1646">
        <v>3.79</v>
      </c>
      <c r="G1646">
        <f t="shared" si="76"/>
        <v>3.79</v>
      </c>
      <c r="H1646">
        <v>12.68</v>
      </c>
      <c r="M1646" s="277">
        <f>(M4726*10000)*TEA!$I$15*10^-6</f>
        <v>38.575108052099999</v>
      </c>
      <c r="N1646" s="277">
        <f>(N4726*10000)*TEA!$J$15*10^-6</f>
        <v>38.575108052099999</v>
      </c>
      <c r="W1646">
        <f t="shared" si="78"/>
        <v>1</v>
      </c>
      <c r="X1646" s="251">
        <v>31037</v>
      </c>
      <c r="Y1646" s="251">
        <v>37881</v>
      </c>
      <c r="Z1646" s="251">
        <f t="shared" si="77"/>
        <v>37881</v>
      </c>
      <c r="AA1646" s="226">
        <v>46873</v>
      </c>
    </row>
    <row r="1647" spans="1:27" x14ac:dyDescent="0.25">
      <c r="A1647" s="251">
        <v>31039</v>
      </c>
      <c r="B1647" s="251" t="s">
        <v>1602</v>
      </c>
      <c r="C1647" s="251" t="s">
        <v>1611</v>
      </c>
      <c r="D1647" s="251">
        <v>-96.786970999999994</v>
      </c>
      <c r="E1647" s="251">
        <v>41.899279999999997</v>
      </c>
      <c r="F1647">
        <v>4.04</v>
      </c>
      <c r="G1647">
        <f t="shared" si="76"/>
        <v>4.04</v>
      </c>
      <c r="H1647">
        <v>13.7</v>
      </c>
      <c r="M1647" s="277">
        <f>(M4727*10000)*TEA!$I$15*10^-6</f>
        <v>38.167188052500002</v>
      </c>
      <c r="N1647" s="277">
        <f>(N4727*10000)*TEA!$J$15*10^-6</f>
        <v>38.167188052500002</v>
      </c>
      <c r="W1647">
        <f t="shared" si="78"/>
        <v>1</v>
      </c>
      <c r="X1647" s="251">
        <v>31039</v>
      </c>
      <c r="Y1647" s="251">
        <v>54154</v>
      </c>
      <c r="Z1647" s="251">
        <f t="shared" si="77"/>
        <v>54154</v>
      </c>
      <c r="AA1647" s="226">
        <v>63632</v>
      </c>
    </row>
    <row r="1648" spans="1:27" x14ac:dyDescent="0.25">
      <c r="A1648" s="251">
        <v>31041</v>
      </c>
      <c r="B1648" s="251" t="s">
        <v>1602</v>
      </c>
      <c r="C1648" s="251" t="s">
        <v>734</v>
      </c>
      <c r="D1648" s="251">
        <v>-99.734078100000005</v>
      </c>
      <c r="E1648" s="251">
        <v>41.394280000000002</v>
      </c>
      <c r="F1648">
        <v>3.28</v>
      </c>
      <c r="G1648">
        <f t="shared" si="76"/>
        <v>3.28</v>
      </c>
      <c r="H1648">
        <v>11.89</v>
      </c>
      <c r="M1648" s="277">
        <f>(M4728*10000)*TEA!$I$15*10^-6</f>
        <v>38.7520910406</v>
      </c>
      <c r="N1648" s="277">
        <f>(N4728*10000)*TEA!$J$15*10^-6</f>
        <v>38.7520910406</v>
      </c>
      <c r="W1648">
        <f t="shared" si="78"/>
        <v>1</v>
      </c>
      <c r="X1648" s="251">
        <v>31041</v>
      </c>
      <c r="Y1648" s="251">
        <v>33045</v>
      </c>
      <c r="Z1648" s="251">
        <f t="shared" si="77"/>
        <v>33045</v>
      </c>
      <c r="AA1648" s="226">
        <v>92858</v>
      </c>
    </row>
    <row r="1649" spans="1:27" x14ac:dyDescent="0.25">
      <c r="A1649" s="251">
        <v>31043</v>
      </c>
      <c r="B1649" s="251" t="s">
        <v>1602</v>
      </c>
      <c r="C1649" s="251" t="s">
        <v>1436</v>
      </c>
      <c r="D1649" s="251">
        <v>-96.560881199999997</v>
      </c>
      <c r="E1649" s="251">
        <v>42.377850000000002</v>
      </c>
      <c r="F1649">
        <v>3.73</v>
      </c>
      <c r="G1649">
        <f t="shared" si="76"/>
        <v>3.73</v>
      </c>
      <c r="H1649">
        <v>13.16</v>
      </c>
      <c r="M1649" s="277">
        <f>(M4729*10000)*TEA!$I$15*10^-6</f>
        <v>37.317307536449995</v>
      </c>
      <c r="N1649" s="277">
        <f>(N4729*10000)*TEA!$J$15*10^-6</f>
        <v>37.317307536449995</v>
      </c>
      <c r="W1649">
        <f t="shared" si="78"/>
        <v>1</v>
      </c>
      <c r="X1649" s="251">
        <v>31043</v>
      </c>
      <c r="Y1649" s="251">
        <v>24348</v>
      </c>
      <c r="Z1649" s="251">
        <f t="shared" si="77"/>
        <v>24348</v>
      </c>
      <c r="AA1649" s="226">
        <v>29403</v>
      </c>
    </row>
    <row r="1650" spans="1:27" x14ac:dyDescent="0.25">
      <c r="A1650" s="251">
        <v>31045</v>
      </c>
      <c r="B1650" s="251" t="s">
        <v>1602</v>
      </c>
      <c r="C1650" s="251" t="s">
        <v>1612</v>
      </c>
      <c r="D1650" s="251">
        <v>-103.13182500000001</v>
      </c>
      <c r="E1650" s="251">
        <v>42.713679999999997</v>
      </c>
      <c r="F1650">
        <v>2.62</v>
      </c>
      <c r="G1650">
        <f t="shared" si="76"/>
        <v>2.62</v>
      </c>
      <c r="H1650">
        <v>8.49</v>
      </c>
      <c r="M1650" s="277">
        <f>(M4730*10000)*TEA!$I$15*10^-6</f>
        <v>35.843822691749999</v>
      </c>
      <c r="N1650" s="277">
        <f>(N4730*10000)*TEA!$J$15*10^-6</f>
        <v>35.843822691749999</v>
      </c>
      <c r="W1650">
        <f t="shared" si="78"/>
        <v>1</v>
      </c>
      <c r="X1650" s="251">
        <v>31045</v>
      </c>
      <c r="Y1650" s="251">
        <v>352</v>
      </c>
      <c r="Z1650" s="251">
        <f t="shared" si="77"/>
        <v>352</v>
      </c>
      <c r="AA1650" s="226">
        <v>3864</v>
      </c>
    </row>
    <row r="1651" spans="1:27" x14ac:dyDescent="0.25">
      <c r="A1651" s="251">
        <v>31047</v>
      </c>
      <c r="B1651" s="251" t="s">
        <v>1602</v>
      </c>
      <c r="C1651" s="251" t="s">
        <v>871</v>
      </c>
      <c r="D1651" s="251">
        <v>-99.823734900000005</v>
      </c>
      <c r="E1651" s="251">
        <v>40.868659999999998</v>
      </c>
      <c r="F1651">
        <v>4.21</v>
      </c>
      <c r="G1651">
        <f t="shared" si="76"/>
        <v>4.21</v>
      </c>
      <c r="H1651">
        <v>14.83</v>
      </c>
      <c r="M1651" s="277">
        <f>(M4731*10000)*TEA!$I$15*10^-6</f>
        <v>39.603745358099999</v>
      </c>
      <c r="N1651" s="277">
        <f>(N4731*10000)*TEA!$J$15*10^-6</f>
        <v>39.603745358099999</v>
      </c>
      <c r="W1651">
        <f t="shared" si="78"/>
        <v>1</v>
      </c>
      <c r="X1651" s="251">
        <v>31047</v>
      </c>
      <c r="Y1651" s="251">
        <v>27984</v>
      </c>
      <c r="Z1651" s="251">
        <f t="shared" si="77"/>
        <v>27984</v>
      </c>
      <c r="AA1651" s="226">
        <v>68342</v>
      </c>
    </row>
    <row r="1652" spans="1:27" x14ac:dyDescent="0.25">
      <c r="A1652" s="251">
        <v>31049</v>
      </c>
      <c r="B1652" s="251" t="s">
        <v>1602</v>
      </c>
      <c r="C1652" s="251" t="s">
        <v>1613</v>
      </c>
      <c r="D1652" s="251">
        <v>-102.33311</v>
      </c>
      <c r="E1652" s="251">
        <v>41.110770000000002</v>
      </c>
      <c r="F1652">
        <v>2.77</v>
      </c>
      <c r="G1652">
        <f t="shared" si="76"/>
        <v>2.77</v>
      </c>
      <c r="H1652">
        <v>11.22</v>
      </c>
      <c r="M1652" s="277">
        <f>(M4732*10000)*TEA!$I$15*10^-6</f>
        <v>37.698535137150003</v>
      </c>
      <c r="N1652" s="277">
        <f>(N4732*10000)*TEA!$J$15*10^-6</f>
        <v>37.698535137150003</v>
      </c>
      <c r="W1652">
        <f t="shared" si="78"/>
        <v>1</v>
      </c>
      <c r="X1652" s="251">
        <v>31049</v>
      </c>
      <c r="Y1652" s="251">
        <v>1127</v>
      </c>
      <c r="Z1652" s="251">
        <f t="shared" si="77"/>
        <v>1127</v>
      </c>
      <c r="AA1652" s="226">
        <v>15647</v>
      </c>
    </row>
    <row r="1653" spans="1:27" x14ac:dyDescent="0.25">
      <c r="A1653" s="251">
        <v>31051</v>
      </c>
      <c r="B1653" s="251" t="s">
        <v>1602</v>
      </c>
      <c r="C1653" s="251" t="s">
        <v>1614</v>
      </c>
      <c r="D1653" s="251">
        <v>-96.8622187</v>
      </c>
      <c r="E1653" s="251">
        <v>42.478540000000002</v>
      </c>
      <c r="F1653">
        <v>3.63</v>
      </c>
      <c r="G1653">
        <f t="shared" si="76"/>
        <v>3.63</v>
      </c>
      <c r="H1653">
        <v>11.99</v>
      </c>
      <c r="M1653" s="277">
        <f>(M4733*10000)*TEA!$I$15*10^-6</f>
        <v>37.064445876899995</v>
      </c>
      <c r="N1653" s="277">
        <f>(N4733*10000)*TEA!$J$15*10^-6</f>
        <v>37.064445876899995</v>
      </c>
      <c r="W1653">
        <f t="shared" si="78"/>
        <v>1</v>
      </c>
      <c r="X1653" s="251">
        <v>31051</v>
      </c>
      <c r="Y1653" s="251">
        <v>35296</v>
      </c>
      <c r="Z1653" s="251">
        <f t="shared" si="77"/>
        <v>35296</v>
      </c>
      <c r="AA1653" s="226">
        <v>42346</v>
      </c>
    </row>
    <row r="1654" spans="1:27" x14ac:dyDescent="0.25">
      <c r="A1654" s="251">
        <v>31053</v>
      </c>
      <c r="B1654" s="251" t="s">
        <v>1602</v>
      </c>
      <c r="C1654" s="251" t="s">
        <v>873</v>
      </c>
      <c r="D1654" s="251">
        <v>-96.649577100000002</v>
      </c>
      <c r="E1654" s="251">
        <v>41.564970000000002</v>
      </c>
      <c r="F1654">
        <v>3.89</v>
      </c>
      <c r="G1654">
        <f t="shared" si="76"/>
        <v>3.89</v>
      </c>
      <c r="H1654">
        <v>13.33</v>
      </c>
      <c r="M1654" s="277">
        <f>(M4734*10000)*TEA!$I$15*10^-6</f>
        <v>38.879819133299996</v>
      </c>
      <c r="N1654" s="277">
        <f>(N4734*10000)*TEA!$J$15*10^-6</f>
        <v>38.879819133299996</v>
      </c>
      <c r="W1654">
        <f t="shared" si="78"/>
        <v>1</v>
      </c>
      <c r="X1654" s="251">
        <v>31053</v>
      </c>
      <c r="Y1654" s="251">
        <v>56779</v>
      </c>
      <c r="Z1654" s="251">
        <f t="shared" si="77"/>
        <v>56779</v>
      </c>
      <c r="AA1654" s="226">
        <v>64306</v>
      </c>
    </row>
    <row r="1655" spans="1:27" x14ac:dyDescent="0.25">
      <c r="A1655" s="251">
        <v>31055</v>
      </c>
      <c r="B1655" s="251" t="s">
        <v>1602</v>
      </c>
      <c r="C1655" s="251" t="s">
        <v>738</v>
      </c>
      <c r="D1655" s="251">
        <v>-96.138871699999996</v>
      </c>
      <c r="E1655" s="251">
        <v>41.281239999999997</v>
      </c>
      <c r="F1655">
        <v>3.66</v>
      </c>
      <c r="G1655">
        <f t="shared" si="76"/>
        <v>3.66</v>
      </c>
      <c r="H1655">
        <v>11.29</v>
      </c>
      <c r="M1655" s="277">
        <f>(M4735*10000)*TEA!$I$15*10^-6</f>
        <v>39.691916696249997</v>
      </c>
      <c r="N1655" s="277">
        <f>(N4735*10000)*TEA!$J$15*10^-6</f>
        <v>39.691916696249997</v>
      </c>
      <c r="W1655">
        <f t="shared" si="78"/>
        <v>1</v>
      </c>
      <c r="X1655" s="251">
        <v>31055</v>
      </c>
      <c r="Y1655" s="251">
        <v>12826</v>
      </c>
      <c r="Z1655" s="251">
        <f t="shared" si="77"/>
        <v>12826</v>
      </c>
      <c r="AA1655" s="226">
        <v>14449</v>
      </c>
    </row>
    <row r="1656" spans="1:27" x14ac:dyDescent="0.25">
      <c r="A1656" s="251">
        <v>31057</v>
      </c>
      <c r="B1656" s="251" t="s">
        <v>1602</v>
      </c>
      <c r="C1656" s="251" t="s">
        <v>1615</v>
      </c>
      <c r="D1656" s="251">
        <v>-101.689554</v>
      </c>
      <c r="E1656" s="251">
        <v>40.178699999999999</v>
      </c>
      <c r="F1656">
        <v>4.41</v>
      </c>
      <c r="G1656">
        <f t="shared" si="76"/>
        <v>4.41</v>
      </c>
      <c r="H1656">
        <v>10.47</v>
      </c>
      <c r="M1656" s="277">
        <f>(M4736*10000)*TEA!$I$15*10^-6</f>
        <v>39.545394330149996</v>
      </c>
      <c r="N1656" s="277">
        <f>(N4736*10000)*TEA!$J$15*10^-6</f>
        <v>39.545394330149996</v>
      </c>
      <c r="W1656">
        <f t="shared" si="78"/>
        <v>1</v>
      </c>
      <c r="X1656" s="251">
        <v>31057</v>
      </c>
      <c r="Y1656" s="251">
        <v>2030</v>
      </c>
      <c r="Z1656" s="251">
        <f t="shared" si="77"/>
        <v>2030</v>
      </c>
      <c r="AA1656" s="226">
        <v>38079</v>
      </c>
    </row>
    <row r="1657" spans="1:27" x14ac:dyDescent="0.25">
      <c r="A1657" s="251">
        <v>31059</v>
      </c>
      <c r="B1657" s="251" t="s">
        <v>1602</v>
      </c>
      <c r="C1657" s="251" t="s">
        <v>1438</v>
      </c>
      <c r="D1657" s="251">
        <v>-97.604794600000005</v>
      </c>
      <c r="E1657" s="251">
        <v>40.514209999999999</v>
      </c>
      <c r="F1657">
        <v>4.0999999999999996</v>
      </c>
      <c r="G1657">
        <f t="shared" si="76"/>
        <v>4.0999999999999996</v>
      </c>
      <c r="H1657">
        <v>13.55</v>
      </c>
      <c r="M1657" s="277">
        <f>(M4737*10000)*TEA!$I$15*10^-6</f>
        <v>40.583029316849995</v>
      </c>
      <c r="N1657" s="277">
        <f>(N4737*10000)*TEA!$J$15*10^-6</f>
        <v>40.583029316849995</v>
      </c>
      <c r="W1657">
        <f t="shared" si="78"/>
        <v>1</v>
      </c>
      <c r="X1657" s="251">
        <v>31059</v>
      </c>
      <c r="Y1657" s="251">
        <v>45983</v>
      </c>
      <c r="Z1657" s="251">
        <f t="shared" si="77"/>
        <v>45983</v>
      </c>
      <c r="AA1657" s="226">
        <v>71661</v>
      </c>
    </row>
    <row r="1658" spans="1:27" x14ac:dyDescent="0.25">
      <c r="A1658" s="251">
        <v>31061</v>
      </c>
      <c r="B1658" s="251" t="s">
        <v>1602</v>
      </c>
      <c r="C1658" s="251" t="s">
        <v>550</v>
      </c>
      <c r="D1658" s="251">
        <v>-98.950830199999999</v>
      </c>
      <c r="E1658" s="251">
        <v>40.17689</v>
      </c>
      <c r="F1658">
        <v>4.13</v>
      </c>
      <c r="G1658">
        <f t="shared" si="76"/>
        <v>4.13</v>
      </c>
      <c r="H1658">
        <v>12.23</v>
      </c>
      <c r="M1658" s="277">
        <f>(M4738*10000)*TEA!$I$15*10^-6</f>
        <v>41.102320999949995</v>
      </c>
      <c r="N1658" s="277">
        <f>(N4738*10000)*TEA!$J$15*10^-6</f>
        <v>41.102320999949995</v>
      </c>
      <c r="W1658">
        <f t="shared" si="78"/>
        <v>1</v>
      </c>
      <c r="X1658" s="251">
        <v>31061</v>
      </c>
      <c r="Y1658" s="251">
        <v>23571</v>
      </c>
      <c r="Z1658" s="251">
        <f t="shared" si="77"/>
        <v>23571</v>
      </c>
      <c r="AA1658" s="226">
        <v>38569</v>
      </c>
    </row>
    <row r="1659" spans="1:27" x14ac:dyDescent="0.25">
      <c r="A1659" s="251">
        <v>31063</v>
      </c>
      <c r="B1659" s="251" t="s">
        <v>1602</v>
      </c>
      <c r="C1659" s="251" t="s">
        <v>1616</v>
      </c>
      <c r="D1659" s="251">
        <v>-100.393254</v>
      </c>
      <c r="E1659" s="251">
        <v>40.529679999999999</v>
      </c>
      <c r="F1659">
        <v>3.25</v>
      </c>
      <c r="G1659">
        <f t="shared" si="76"/>
        <v>3.25</v>
      </c>
      <c r="H1659">
        <v>8.4</v>
      </c>
      <c r="M1659" s="277">
        <f>(M4739*10000)*TEA!$I$15*10^-6</f>
        <v>40.018642796249999</v>
      </c>
      <c r="N1659" s="277">
        <f>(N4739*10000)*TEA!$J$15*10^-6</f>
        <v>40.018642796249999</v>
      </c>
      <c r="W1659">
        <f t="shared" si="78"/>
        <v>1</v>
      </c>
      <c r="X1659" s="251">
        <v>31063</v>
      </c>
      <c r="Y1659" s="251">
        <v>12164</v>
      </c>
      <c r="Z1659" s="251">
        <f t="shared" si="77"/>
        <v>12164</v>
      </c>
      <c r="AA1659" s="226">
        <v>40692</v>
      </c>
    </row>
    <row r="1660" spans="1:27" x14ac:dyDescent="0.25">
      <c r="A1660" s="251">
        <v>31065</v>
      </c>
      <c r="B1660" s="251" t="s">
        <v>1602</v>
      </c>
      <c r="C1660" s="251" t="s">
        <v>1617</v>
      </c>
      <c r="D1660" s="251">
        <v>-99.908085400000004</v>
      </c>
      <c r="E1660" s="251">
        <v>40.17897</v>
      </c>
      <c r="F1660">
        <v>3.52</v>
      </c>
      <c r="G1660">
        <f t="shared" si="76"/>
        <v>3.52</v>
      </c>
      <c r="H1660">
        <v>10.54</v>
      </c>
      <c r="M1660" s="277">
        <f>(M4740*10000)*TEA!$I$15*10^-6</f>
        <v>40.893983146350003</v>
      </c>
      <c r="N1660" s="277">
        <f>(N4740*10000)*TEA!$J$15*10^-6</f>
        <v>40.893983146350003</v>
      </c>
      <c r="W1660">
        <f t="shared" si="78"/>
        <v>1</v>
      </c>
      <c r="X1660" s="251">
        <v>31065</v>
      </c>
      <c r="Y1660" s="251">
        <v>18976</v>
      </c>
      <c r="Z1660" s="251">
        <f t="shared" si="77"/>
        <v>18976</v>
      </c>
      <c r="AA1660" s="226">
        <v>55053</v>
      </c>
    </row>
    <row r="1661" spans="1:27" x14ac:dyDescent="0.25">
      <c r="A1661" s="251">
        <v>31067</v>
      </c>
      <c r="B1661" s="251" t="s">
        <v>1602</v>
      </c>
      <c r="C1661" s="251" t="s">
        <v>1618</v>
      </c>
      <c r="D1661" s="251">
        <v>-96.687106999999997</v>
      </c>
      <c r="E1661" s="251">
        <v>40.25553</v>
      </c>
      <c r="F1661">
        <v>3.23</v>
      </c>
      <c r="G1661">
        <f t="shared" si="76"/>
        <v>3.23</v>
      </c>
      <c r="H1661">
        <v>10.41</v>
      </c>
      <c r="M1661" s="277">
        <f>(M4741*10000)*TEA!$I$15*10^-6</f>
        <v>41.399841610349995</v>
      </c>
      <c r="N1661" s="277">
        <f>(N4741*10000)*TEA!$J$15*10^-6</f>
        <v>41.399841610349995</v>
      </c>
      <c r="W1661">
        <f t="shared" si="78"/>
        <v>1</v>
      </c>
      <c r="X1661" s="251">
        <v>31067</v>
      </c>
      <c r="Y1661" s="251">
        <v>79788</v>
      </c>
      <c r="Z1661" s="251">
        <f t="shared" si="77"/>
        <v>79788</v>
      </c>
      <c r="AA1661" s="226">
        <v>78167</v>
      </c>
    </row>
    <row r="1662" spans="1:27" x14ac:dyDescent="0.25">
      <c r="A1662" s="251">
        <v>31069</v>
      </c>
      <c r="B1662" s="251" t="s">
        <v>1602</v>
      </c>
      <c r="C1662" s="251" t="s">
        <v>1619</v>
      </c>
      <c r="D1662" s="251">
        <v>-102.332517</v>
      </c>
      <c r="E1662" s="251">
        <v>41.61956</v>
      </c>
      <c r="F1662">
        <v>3.14</v>
      </c>
      <c r="G1662">
        <f t="shared" si="76"/>
        <v>3.14</v>
      </c>
      <c r="H1662">
        <v>11.85</v>
      </c>
      <c r="M1662" s="277">
        <f>(M4742*10000)*TEA!$I$15*10^-6</f>
        <v>37.317506246100002</v>
      </c>
      <c r="N1662" s="277">
        <f>(N4742*10000)*TEA!$J$15*10^-6</f>
        <v>37.317506246100002</v>
      </c>
      <c r="W1662">
        <f t="shared" si="78"/>
        <v>1</v>
      </c>
      <c r="X1662" s="251">
        <v>31069</v>
      </c>
      <c r="Y1662" s="251">
        <v>900</v>
      </c>
      <c r="Z1662" s="251">
        <f t="shared" si="77"/>
        <v>900</v>
      </c>
      <c r="AA1662" s="226">
        <v>13221</v>
      </c>
    </row>
    <row r="1663" spans="1:27" x14ac:dyDescent="0.25">
      <c r="A1663" s="251">
        <v>31071</v>
      </c>
      <c r="B1663" s="251" t="s">
        <v>1602</v>
      </c>
      <c r="C1663" s="251" t="s">
        <v>743</v>
      </c>
      <c r="D1663" s="251">
        <v>-98.993430099999998</v>
      </c>
      <c r="E1663" s="251">
        <v>41.913290000000003</v>
      </c>
      <c r="F1663">
        <v>3.7</v>
      </c>
      <c r="G1663">
        <f t="shared" si="76"/>
        <v>3.7</v>
      </c>
      <c r="H1663">
        <v>13.59</v>
      </c>
      <c r="M1663" s="277">
        <f>(M4743*10000)*TEA!$I$15*10^-6</f>
        <v>38.226391636499997</v>
      </c>
      <c r="N1663" s="277">
        <f>(N4743*10000)*TEA!$J$15*10^-6</f>
        <v>38.226391636499997</v>
      </c>
      <c r="W1663">
        <f t="shared" si="78"/>
        <v>1</v>
      </c>
      <c r="X1663" s="251">
        <v>31071</v>
      </c>
      <c r="Y1663" s="251">
        <v>1251</v>
      </c>
      <c r="Z1663" s="251">
        <f t="shared" si="77"/>
        <v>1251</v>
      </c>
      <c r="AA1663" s="226">
        <v>4686</v>
      </c>
    </row>
    <row r="1664" spans="1:27" x14ac:dyDescent="0.25">
      <c r="A1664" s="251">
        <v>31073</v>
      </c>
      <c r="B1664" s="251" t="s">
        <v>1602</v>
      </c>
      <c r="C1664" s="251" t="s">
        <v>1620</v>
      </c>
      <c r="D1664" s="251">
        <v>-99.834803800000003</v>
      </c>
      <c r="E1664" s="251">
        <v>40.516240000000003</v>
      </c>
      <c r="F1664">
        <v>3.93</v>
      </c>
      <c r="G1664">
        <f t="shared" si="76"/>
        <v>3.93</v>
      </c>
      <c r="H1664">
        <v>13.19</v>
      </c>
      <c r="M1664" s="277">
        <f>(M4744*10000)*TEA!$I$15*10^-6</f>
        <v>40.255819172099997</v>
      </c>
      <c r="N1664" s="277">
        <f>(N4744*10000)*TEA!$J$15*10^-6</f>
        <v>40.255819172099997</v>
      </c>
      <c r="W1664">
        <f t="shared" si="78"/>
        <v>1</v>
      </c>
      <c r="X1664" s="251">
        <v>31073</v>
      </c>
      <c r="Y1664" s="251">
        <v>15045</v>
      </c>
      <c r="Z1664" s="251">
        <f t="shared" si="77"/>
        <v>15045</v>
      </c>
      <c r="AA1664" s="226">
        <v>32202</v>
      </c>
    </row>
    <row r="1665" spans="1:27" x14ac:dyDescent="0.25">
      <c r="A1665" s="251">
        <v>31075</v>
      </c>
      <c r="B1665" s="251" t="s">
        <v>1602</v>
      </c>
      <c r="C1665" s="251" t="s">
        <v>626</v>
      </c>
      <c r="D1665" s="251">
        <v>-101.739887</v>
      </c>
      <c r="E1665" s="251">
        <v>41.910130000000002</v>
      </c>
      <c r="F1665">
        <v>0</v>
      </c>
      <c r="G1665">
        <f t="shared" si="76"/>
        <v>0</v>
      </c>
      <c r="H1665">
        <v>0</v>
      </c>
      <c r="M1665" s="277">
        <f>(M4745*10000)*TEA!$I$15*10^-6</f>
        <v>37.388102965649999</v>
      </c>
      <c r="N1665" s="277">
        <f>(N4745*10000)*TEA!$J$15*10^-6</f>
        <v>37.388102965649999</v>
      </c>
      <c r="W1665">
        <f t="shared" si="78"/>
        <v>1</v>
      </c>
      <c r="X1665" s="251">
        <v>31075</v>
      </c>
      <c r="Y1665" s="251">
        <v>0</v>
      </c>
      <c r="Z1665" s="251">
        <f t="shared" si="77"/>
        <v>0</v>
      </c>
      <c r="AA1665" s="226">
        <v>0</v>
      </c>
    </row>
    <row r="1666" spans="1:27" x14ac:dyDescent="0.25">
      <c r="A1666" s="251">
        <v>31077</v>
      </c>
      <c r="B1666" s="251" t="s">
        <v>1602</v>
      </c>
      <c r="C1666" s="251" t="s">
        <v>1152</v>
      </c>
      <c r="D1666" s="251">
        <v>-98.524749900000003</v>
      </c>
      <c r="E1666" s="251">
        <v>41.562950000000001</v>
      </c>
      <c r="F1666">
        <v>3.86</v>
      </c>
      <c r="G1666">
        <f t="shared" si="76"/>
        <v>3.86</v>
      </c>
      <c r="H1666">
        <v>12.28</v>
      </c>
      <c r="M1666" s="277">
        <f>(M4746*10000)*TEA!$I$15*10^-6</f>
        <v>38.668131170999992</v>
      </c>
      <c r="N1666" s="277">
        <f>(N4746*10000)*TEA!$J$15*10^-6</f>
        <v>38.668131170999992</v>
      </c>
      <c r="W1666">
        <f t="shared" si="78"/>
        <v>1</v>
      </c>
      <c r="X1666" s="251">
        <v>31077</v>
      </c>
      <c r="Y1666" s="251">
        <v>15324</v>
      </c>
      <c r="Z1666" s="251">
        <f t="shared" si="77"/>
        <v>15324</v>
      </c>
      <c r="AA1666" s="226">
        <v>30254</v>
      </c>
    </row>
    <row r="1667" spans="1:27" x14ac:dyDescent="0.25">
      <c r="A1667" s="251">
        <v>31079</v>
      </c>
      <c r="B1667" s="251" t="s">
        <v>1602</v>
      </c>
      <c r="C1667" s="251" t="s">
        <v>891</v>
      </c>
      <c r="D1667" s="251">
        <v>-98.513693000000004</v>
      </c>
      <c r="E1667" s="251">
        <v>40.869070000000001</v>
      </c>
      <c r="F1667">
        <v>4.41</v>
      </c>
      <c r="G1667">
        <f t="shared" si="76"/>
        <v>4.41</v>
      </c>
      <c r="H1667">
        <v>14.65</v>
      </c>
      <c r="M1667" s="277">
        <f>(M4747*10000)*TEA!$I$15*10^-6</f>
        <v>39.776053364549995</v>
      </c>
      <c r="N1667" s="277">
        <f>(N4747*10000)*TEA!$J$15*10^-6</f>
        <v>39.776053364549995</v>
      </c>
      <c r="W1667">
        <f t="shared" si="78"/>
        <v>1</v>
      </c>
      <c r="X1667" s="251">
        <v>31079</v>
      </c>
      <c r="Y1667" s="251">
        <v>20756</v>
      </c>
      <c r="Z1667" s="251">
        <f t="shared" si="77"/>
        <v>20756</v>
      </c>
      <c r="AA1667" s="226">
        <v>80777</v>
      </c>
    </row>
    <row r="1668" spans="1:27" x14ac:dyDescent="0.25">
      <c r="A1668" s="251">
        <v>31081</v>
      </c>
      <c r="B1668" s="251" t="s">
        <v>1602</v>
      </c>
      <c r="C1668" s="251" t="s">
        <v>808</v>
      </c>
      <c r="D1668" s="251">
        <v>-98.033540799999997</v>
      </c>
      <c r="E1668" s="251">
        <v>40.865699999999997</v>
      </c>
      <c r="F1668">
        <v>4.4400000000000004</v>
      </c>
      <c r="G1668">
        <f t="shared" ref="G1668:G1731" si="79">F1668</f>
        <v>4.4400000000000004</v>
      </c>
      <c r="H1668">
        <v>14.85</v>
      </c>
      <c r="M1668" s="277">
        <f>(M4748*10000)*TEA!$I$15*10^-6</f>
        <v>39.790113985799998</v>
      </c>
      <c r="N1668" s="277">
        <f>(N4748*10000)*TEA!$J$15*10^-6</f>
        <v>39.790113985799998</v>
      </c>
      <c r="W1668">
        <f t="shared" si="78"/>
        <v>1</v>
      </c>
      <c r="X1668" s="251">
        <v>31081</v>
      </c>
      <c r="Y1668" s="251">
        <v>32172</v>
      </c>
      <c r="Z1668" s="251">
        <f t="shared" ref="Z1668:Z1731" si="80">Y1668</f>
        <v>32172</v>
      </c>
      <c r="AA1668" s="226">
        <v>77262</v>
      </c>
    </row>
    <row r="1669" spans="1:27" x14ac:dyDescent="0.25">
      <c r="A1669" s="251">
        <v>31083</v>
      </c>
      <c r="B1669" s="251" t="s">
        <v>1602</v>
      </c>
      <c r="C1669" s="251" t="s">
        <v>1226</v>
      </c>
      <c r="D1669" s="251">
        <v>-99.403852099999995</v>
      </c>
      <c r="E1669" s="251">
        <v>40.174680000000002</v>
      </c>
      <c r="F1669">
        <v>4.1399999999999997</v>
      </c>
      <c r="G1669">
        <f t="shared" si="79"/>
        <v>4.1399999999999997</v>
      </c>
      <c r="H1669">
        <v>11.76</v>
      </c>
      <c r="M1669" s="277">
        <f>(M4749*10000)*TEA!$I$15*10^-6</f>
        <v>41.028167578049995</v>
      </c>
      <c r="N1669" s="277">
        <f>(N4749*10000)*TEA!$J$15*10^-6</f>
        <v>41.028167578049995</v>
      </c>
      <c r="W1669">
        <f t="shared" si="78"/>
        <v>1</v>
      </c>
      <c r="X1669" s="251">
        <v>31083</v>
      </c>
      <c r="Y1669" s="251">
        <v>21077</v>
      </c>
      <c r="Z1669" s="251">
        <f t="shared" si="80"/>
        <v>21077</v>
      </c>
      <c r="AA1669" s="226">
        <v>43028</v>
      </c>
    </row>
    <row r="1670" spans="1:27" x14ac:dyDescent="0.25">
      <c r="A1670" s="251">
        <v>31085</v>
      </c>
      <c r="B1670" s="251" t="s">
        <v>1602</v>
      </c>
      <c r="C1670" s="251" t="s">
        <v>1621</v>
      </c>
      <c r="D1670" s="251">
        <v>-101.059738</v>
      </c>
      <c r="E1670" s="251">
        <v>40.525590000000001</v>
      </c>
      <c r="F1670">
        <v>3.44</v>
      </c>
      <c r="G1670">
        <f t="shared" si="79"/>
        <v>3.44</v>
      </c>
      <c r="H1670">
        <v>9.6</v>
      </c>
      <c r="M1670" s="277">
        <f>(M4750*10000)*TEA!$I$15*10^-6</f>
        <v>39.638454865200003</v>
      </c>
      <c r="N1670" s="277">
        <f>(N4750*10000)*TEA!$J$15*10^-6</f>
        <v>39.638454865200003</v>
      </c>
      <c r="W1670">
        <f t="shared" si="78"/>
        <v>1</v>
      </c>
      <c r="X1670" s="251">
        <v>31085</v>
      </c>
      <c r="Y1670" s="251">
        <v>3590</v>
      </c>
      <c r="Z1670" s="251">
        <f t="shared" si="80"/>
        <v>3590</v>
      </c>
      <c r="AA1670" s="226">
        <v>34153</v>
      </c>
    </row>
    <row r="1671" spans="1:27" x14ac:dyDescent="0.25">
      <c r="A1671" s="251">
        <v>31087</v>
      </c>
      <c r="B1671" s="251" t="s">
        <v>1602</v>
      </c>
      <c r="C1671" s="251" t="s">
        <v>1622</v>
      </c>
      <c r="D1671" s="251">
        <v>-101.04111899999999</v>
      </c>
      <c r="E1671" s="251">
        <v>40.182110000000002</v>
      </c>
      <c r="F1671">
        <v>3.74</v>
      </c>
      <c r="G1671">
        <f t="shared" si="79"/>
        <v>3.74</v>
      </c>
      <c r="H1671">
        <v>8.56</v>
      </c>
      <c r="M1671" s="277">
        <f>(M4751*10000)*TEA!$I$15*10^-6</f>
        <v>40.293688717799995</v>
      </c>
      <c r="N1671" s="277">
        <f>(N4751*10000)*TEA!$J$15*10^-6</f>
        <v>40.293688717799995</v>
      </c>
      <c r="W1671">
        <f t="shared" si="78"/>
        <v>1</v>
      </c>
      <c r="X1671" s="251">
        <v>31087</v>
      </c>
      <c r="Y1671" s="251">
        <v>1478</v>
      </c>
      <c r="Z1671" s="251">
        <f t="shared" si="80"/>
        <v>1478</v>
      </c>
      <c r="AA1671" s="226">
        <v>26167</v>
      </c>
    </row>
    <row r="1672" spans="1:27" x14ac:dyDescent="0.25">
      <c r="A1672" s="251">
        <v>31089</v>
      </c>
      <c r="B1672" s="251" t="s">
        <v>1602</v>
      </c>
      <c r="C1672" s="251" t="s">
        <v>1538</v>
      </c>
      <c r="D1672" s="251">
        <v>-98.790476499999997</v>
      </c>
      <c r="E1672" s="251">
        <v>42.452359999999999</v>
      </c>
      <c r="F1672">
        <v>4.01</v>
      </c>
      <c r="G1672">
        <f t="shared" si="79"/>
        <v>4.01</v>
      </c>
      <c r="H1672">
        <v>13.84</v>
      </c>
      <c r="M1672" s="277">
        <f>(M4752*10000)*TEA!$I$15*10^-6</f>
        <v>37.635821169299994</v>
      </c>
      <c r="N1672" s="277">
        <f>(N4752*10000)*TEA!$J$15*10^-6</f>
        <v>37.635821169299994</v>
      </c>
      <c r="W1672">
        <f t="shared" si="78"/>
        <v>1</v>
      </c>
      <c r="X1672" s="251">
        <v>31089</v>
      </c>
      <c r="Y1672" s="251">
        <v>40182</v>
      </c>
      <c r="Z1672" s="251">
        <f t="shared" si="80"/>
        <v>40182</v>
      </c>
      <c r="AA1672" s="226">
        <v>75034</v>
      </c>
    </row>
    <row r="1673" spans="1:27" x14ac:dyDescent="0.25">
      <c r="A1673" s="251">
        <v>31091</v>
      </c>
      <c r="B1673" s="251" t="s">
        <v>1602</v>
      </c>
      <c r="C1673" s="251" t="s">
        <v>1623</v>
      </c>
      <c r="D1673" s="251">
        <v>-101.13346799999999</v>
      </c>
      <c r="E1673" s="251">
        <v>41.916400000000003</v>
      </c>
      <c r="F1673">
        <v>0</v>
      </c>
      <c r="G1673">
        <f t="shared" si="79"/>
        <v>0</v>
      </c>
      <c r="H1673">
        <v>0</v>
      </c>
      <c r="M1673" s="277">
        <f>(M4753*10000)*TEA!$I$15*10^-6</f>
        <v>37.609485160050006</v>
      </c>
      <c r="N1673" s="277">
        <f>(N4753*10000)*TEA!$J$15*10^-6</f>
        <v>37.609485160050006</v>
      </c>
      <c r="W1673">
        <f t="shared" si="78"/>
        <v>1</v>
      </c>
      <c r="X1673" s="251">
        <v>31091</v>
      </c>
      <c r="Y1673" s="251">
        <v>0</v>
      </c>
      <c r="Z1673" s="251">
        <f t="shared" si="80"/>
        <v>0</v>
      </c>
      <c r="AA1673" s="226">
        <v>0</v>
      </c>
    </row>
    <row r="1674" spans="1:27" x14ac:dyDescent="0.25">
      <c r="A1674" s="251">
        <v>31093</v>
      </c>
      <c r="B1674" s="251" t="s">
        <v>1602</v>
      </c>
      <c r="C1674" s="251" t="s">
        <v>629</v>
      </c>
      <c r="D1674" s="251">
        <v>-98.526368199999993</v>
      </c>
      <c r="E1674" s="251">
        <v>41.214350000000003</v>
      </c>
      <c r="F1674">
        <v>3.94</v>
      </c>
      <c r="G1674">
        <f t="shared" si="79"/>
        <v>3.94</v>
      </c>
      <c r="H1674">
        <v>12.57</v>
      </c>
      <c r="M1674" s="277">
        <f>(M4754*10000)*TEA!$I$15*10^-6</f>
        <v>39.195002860199999</v>
      </c>
      <c r="N1674" s="277">
        <f>(N4754*10000)*TEA!$J$15*10^-6</f>
        <v>39.195002860199999</v>
      </c>
      <c r="W1674">
        <f t="shared" si="78"/>
        <v>1</v>
      </c>
      <c r="X1674" s="251">
        <v>31093</v>
      </c>
      <c r="Y1674" s="251">
        <v>15686</v>
      </c>
      <c r="Z1674" s="251">
        <f t="shared" si="80"/>
        <v>15686</v>
      </c>
      <c r="AA1674" s="226">
        <v>39851</v>
      </c>
    </row>
    <row r="1675" spans="1:27" x14ac:dyDescent="0.25">
      <c r="A1675" s="251">
        <v>31095</v>
      </c>
      <c r="B1675" s="251" t="s">
        <v>1602</v>
      </c>
      <c r="C1675" s="251" t="s">
        <v>557</v>
      </c>
      <c r="D1675" s="251">
        <v>-97.140694499999995</v>
      </c>
      <c r="E1675" s="251">
        <v>40.169730000000001</v>
      </c>
      <c r="F1675">
        <v>3.14</v>
      </c>
      <c r="G1675">
        <f t="shared" si="79"/>
        <v>3.14</v>
      </c>
      <c r="H1675">
        <v>10.24</v>
      </c>
      <c r="M1675" s="277">
        <f>(M4755*10000)*TEA!$I$15*10^-6</f>
        <v>41.438732199750007</v>
      </c>
      <c r="N1675" s="277">
        <f>(N4755*10000)*TEA!$J$15*10^-6</f>
        <v>41.438732199750007</v>
      </c>
      <c r="W1675">
        <f t="shared" si="78"/>
        <v>1</v>
      </c>
      <c r="X1675" s="251">
        <v>31095</v>
      </c>
      <c r="Y1675" s="251">
        <v>47761</v>
      </c>
      <c r="Z1675" s="251">
        <f t="shared" si="80"/>
        <v>47761</v>
      </c>
      <c r="AA1675" s="226">
        <v>52302</v>
      </c>
    </row>
    <row r="1676" spans="1:27" x14ac:dyDescent="0.25">
      <c r="A1676" s="251">
        <v>31097</v>
      </c>
      <c r="B1676" s="251" t="s">
        <v>1602</v>
      </c>
      <c r="C1676" s="251" t="s">
        <v>632</v>
      </c>
      <c r="D1676" s="251">
        <v>-96.275526299999996</v>
      </c>
      <c r="E1676" s="251">
        <v>40.38176</v>
      </c>
      <c r="F1676">
        <v>2.93</v>
      </c>
      <c r="G1676">
        <f t="shared" si="79"/>
        <v>2.93</v>
      </c>
      <c r="H1676">
        <v>11.22</v>
      </c>
      <c r="M1676" s="277">
        <f>(M4756*10000)*TEA!$I$15*10^-6</f>
        <v>41.237582813099991</v>
      </c>
      <c r="N1676" s="277">
        <f>(N4756*10000)*TEA!$J$15*10^-6</f>
        <v>41.237582813099991</v>
      </c>
      <c r="W1676">
        <f t="shared" si="78"/>
        <v>1</v>
      </c>
      <c r="X1676" s="251">
        <v>31097</v>
      </c>
      <c r="Y1676" s="251">
        <v>20210</v>
      </c>
      <c r="Z1676" s="251">
        <f t="shared" si="80"/>
        <v>20210</v>
      </c>
      <c r="AA1676" s="226">
        <v>21748</v>
      </c>
    </row>
    <row r="1677" spans="1:27" x14ac:dyDescent="0.25">
      <c r="A1677" s="251">
        <v>31099</v>
      </c>
      <c r="B1677" s="251" t="s">
        <v>1602</v>
      </c>
      <c r="C1677" s="251" t="s">
        <v>1624</v>
      </c>
      <c r="D1677" s="251">
        <v>-98.953281000000004</v>
      </c>
      <c r="E1677" s="251">
        <v>40.503999999999998</v>
      </c>
      <c r="F1677">
        <v>4.43</v>
      </c>
      <c r="G1677">
        <f t="shared" si="79"/>
        <v>4.43</v>
      </c>
      <c r="H1677">
        <v>14.82</v>
      </c>
      <c r="M1677" s="277">
        <f>(M4757*10000)*TEA!$I$15*10^-6</f>
        <v>40.447410424199994</v>
      </c>
      <c r="N1677" s="277">
        <f>(N4757*10000)*TEA!$J$15*10^-6</f>
        <v>40.447410424199994</v>
      </c>
      <c r="W1677">
        <f t="shared" si="78"/>
        <v>1</v>
      </c>
      <c r="X1677" s="251">
        <v>31099</v>
      </c>
      <c r="Y1677" s="251">
        <v>30634</v>
      </c>
      <c r="Z1677" s="251">
        <f t="shared" si="80"/>
        <v>30634</v>
      </c>
      <c r="AA1677" s="226">
        <v>56637</v>
      </c>
    </row>
    <row r="1678" spans="1:27" x14ac:dyDescent="0.25">
      <c r="A1678" s="251">
        <v>31101</v>
      </c>
      <c r="B1678" s="251" t="s">
        <v>1602</v>
      </c>
      <c r="C1678" s="251" t="s">
        <v>1625</v>
      </c>
      <c r="D1678" s="251">
        <v>-101.66687</v>
      </c>
      <c r="E1678" s="251">
        <v>41.198090000000001</v>
      </c>
      <c r="F1678">
        <v>4.32</v>
      </c>
      <c r="G1678">
        <f t="shared" si="79"/>
        <v>4.32</v>
      </c>
      <c r="H1678">
        <v>10.17</v>
      </c>
      <c r="M1678" s="277">
        <f>(M4758*10000)*TEA!$I$15*10^-6</f>
        <v>38.190433566599992</v>
      </c>
      <c r="N1678" s="277">
        <f>(N4758*10000)*TEA!$J$15*10^-6</f>
        <v>38.190433566599992</v>
      </c>
      <c r="W1678">
        <f t="shared" si="78"/>
        <v>1</v>
      </c>
      <c r="X1678" s="251">
        <v>31101</v>
      </c>
      <c r="Y1678" s="251">
        <v>6580</v>
      </c>
      <c r="Z1678" s="251">
        <f t="shared" si="80"/>
        <v>6580</v>
      </c>
      <c r="AA1678" s="226">
        <v>41591</v>
      </c>
    </row>
    <row r="1679" spans="1:27" x14ac:dyDescent="0.25">
      <c r="A1679" s="251">
        <v>31103</v>
      </c>
      <c r="B1679" s="251" t="s">
        <v>1602</v>
      </c>
      <c r="C1679" s="251" t="s">
        <v>1626</v>
      </c>
      <c r="D1679" s="251">
        <v>-99.717342099999996</v>
      </c>
      <c r="E1679" s="251">
        <v>42.878419999999998</v>
      </c>
      <c r="F1679">
        <v>3.38</v>
      </c>
      <c r="G1679">
        <f t="shared" si="79"/>
        <v>3.38</v>
      </c>
      <c r="H1679">
        <v>11.86</v>
      </c>
      <c r="M1679" s="277">
        <f>(M4759*10000)*TEA!$I$15*10^-6</f>
        <v>37.290675844349991</v>
      </c>
      <c r="N1679" s="277">
        <f>(N4759*10000)*TEA!$J$15*10^-6</f>
        <v>37.290675844349991</v>
      </c>
      <c r="W1679">
        <f t="shared" si="78"/>
        <v>1</v>
      </c>
      <c r="X1679" s="251">
        <v>31103</v>
      </c>
      <c r="Y1679" s="251">
        <v>2006</v>
      </c>
      <c r="Z1679" s="251">
        <f t="shared" si="80"/>
        <v>2006</v>
      </c>
      <c r="AA1679" s="226">
        <v>7288</v>
      </c>
    </row>
    <row r="1680" spans="1:27" x14ac:dyDescent="0.25">
      <c r="A1680" s="251">
        <v>31105</v>
      </c>
      <c r="B1680" s="251" t="s">
        <v>1602</v>
      </c>
      <c r="C1680" s="251" t="s">
        <v>1627</v>
      </c>
      <c r="D1680" s="251">
        <v>-103.71375500000001</v>
      </c>
      <c r="E1680" s="251">
        <v>41.200380000000003</v>
      </c>
      <c r="F1680">
        <v>0</v>
      </c>
      <c r="G1680">
        <f t="shared" si="79"/>
        <v>0</v>
      </c>
      <c r="H1680">
        <v>5.74</v>
      </c>
      <c r="M1680" s="277">
        <f>(M4760*10000)*TEA!$I$15*10^-6</f>
        <v>36.159426865799993</v>
      </c>
      <c r="N1680" s="277">
        <f>(N4760*10000)*TEA!$J$15*10^-6</f>
        <v>36.159426865799993</v>
      </c>
      <c r="W1680">
        <f t="shared" si="78"/>
        <v>1</v>
      </c>
      <c r="X1680" s="251">
        <v>31105</v>
      </c>
      <c r="Y1680" s="251">
        <v>0</v>
      </c>
      <c r="Z1680" s="251">
        <f t="shared" si="80"/>
        <v>0</v>
      </c>
      <c r="AA1680" s="226">
        <v>14450</v>
      </c>
    </row>
    <row r="1681" spans="1:27" x14ac:dyDescent="0.25">
      <c r="A1681" s="251">
        <v>31107</v>
      </c>
      <c r="B1681" s="251" t="s">
        <v>1602</v>
      </c>
      <c r="C1681" s="251" t="s">
        <v>1015</v>
      </c>
      <c r="D1681" s="251">
        <v>-97.893486999999993</v>
      </c>
      <c r="E1681" s="251">
        <v>42.622909999999997</v>
      </c>
      <c r="F1681">
        <v>3.48</v>
      </c>
      <c r="G1681">
        <f t="shared" si="79"/>
        <v>3.48</v>
      </c>
      <c r="H1681">
        <v>10.68</v>
      </c>
      <c r="M1681" s="277">
        <f>(M4761*10000)*TEA!$I$15*10^-6</f>
        <v>37.188875041199999</v>
      </c>
      <c r="N1681" s="277">
        <f>(N4761*10000)*TEA!$J$15*10^-6</f>
        <v>37.188875041199999</v>
      </c>
      <c r="W1681">
        <f t="shared" si="78"/>
        <v>1</v>
      </c>
      <c r="X1681" s="251">
        <v>31107</v>
      </c>
      <c r="Y1681" s="251">
        <v>31043</v>
      </c>
      <c r="Z1681" s="251">
        <f t="shared" si="80"/>
        <v>31043</v>
      </c>
      <c r="AA1681" s="226">
        <v>49395</v>
      </c>
    </row>
    <row r="1682" spans="1:27" x14ac:dyDescent="0.25">
      <c r="A1682" s="251">
        <v>31109</v>
      </c>
      <c r="B1682" s="251" t="s">
        <v>1602</v>
      </c>
      <c r="C1682" s="251" t="s">
        <v>1628</v>
      </c>
      <c r="D1682" s="251">
        <v>-96.686390200000005</v>
      </c>
      <c r="E1682" s="251">
        <v>40.768909999999998</v>
      </c>
      <c r="F1682">
        <v>3.26</v>
      </c>
      <c r="G1682">
        <f t="shared" si="79"/>
        <v>3.26</v>
      </c>
      <c r="H1682">
        <v>11.05</v>
      </c>
      <c r="M1682" s="277">
        <f>(M4762*10000)*TEA!$I$15*10^-6</f>
        <v>40.449378237749997</v>
      </c>
      <c r="N1682" s="277">
        <f>(N4762*10000)*TEA!$J$15*10^-6</f>
        <v>40.449378237749997</v>
      </c>
      <c r="W1682">
        <f t="shared" si="78"/>
        <v>1</v>
      </c>
      <c r="X1682" s="251">
        <v>31109</v>
      </c>
      <c r="Y1682" s="251">
        <v>63800</v>
      </c>
      <c r="Z1682" s="251">
        <f t="shared" si="80"/>
        <v>63800</v>
      </c>
      <c r="AA1682" s="226">
        <v>63196</v>
      </c>
    </row>
    <row r="1683" spans="1:27" x14ac:dyDescent="0.25">
      <c r="A1683" s="251">
        <v>31111</v>
      </c>
      <c r="B1683" s="251" t="s">
        <v>1602</v>
      </c>
      <c r="C1683" s="251" t="s">
        <v>634</v>
      </c>
      <c r="D1683" s="251">
        <v>-100.75098699999999</v>
      </c>
      <c r="E1683" s="251">
        <v>41.046700000000001</v>
      </c>
      <c r="F1683">
        <v>4.03</v>
      </c>
      <c r="G1683">
        <f t="shared" si="79"/>
        <v>4.03</v>
      </c>
      <c r="H1683">
        <v>12.3</v>
      </c>
      <c r="M1683" s="277">
        <f>(M4763*10000)*TEA!$I$15*10^-6</f>
        <v>38.93334383925</v>
      </c>
      <c r="N1683" s="277">
        <f>(N4763*10000)*TEA!$J$15*10^-6</f>
        <v>38.93334383925</v>
      </c>
      <c r="W1683">
        <f t="shared" si="78"/>
        <v>1</v>
      </c>
      <c r="X1683" s="251">
        <v>31111</v>
      </c>
      <c r="Y1683" s="251">
        <v>26278</v>
      </c>
      <c r="Z1683" s="251">
        <f t="shared" si="80"/>
        <v>26278</v>
      </c>
      <c r="AA1683" s="226">
        <v>81503</v>
      </c>
    </row>
    <row r="1684" spans="1:27" x14ac:dyDescent="0.25">
      <c r="A1684" s="251">
        <v>31113</v>
      </c>
      <c r="B1684" s="251" t="s">
        <v>1602</v>
      </c>
      <c r="C1684" s="251" t="s">
        <v>636</v>
      </c>
      <c r="D1684" s="251">
        <v>-100.479603</v>
      </c>
      <c r="E1684" s="251">
        <v>41.570219999999999</v>
      </c>
      <c r="F1684">
        <v>3.71</v>
      </c>
      <c r="G1684">
        <f t="shared" si="79"/>
        <v>3.71</v>
      </c>
      <c r="H1684">
        <v>12.43</v>
      </c>
      <c r="M1684" s="277">
        <f>(M4764*10000)*TEA!$I$15*10^-6</f>
        <v>38.15856203669999</v>
      </c>
      <c r="N1684" s="277">
        <f>(N4764*10000)*TEA!$J$15*10^-6</f>
        <v>38.15856203669999</v>
      </c>
      <c r="W1684">
        <f t="shared" si="78"/>
        <v>1</v>
      </c>
      <c r="X1684" s="251">
        <v>31113</v>
      </c>
      <c r="Y1684" s="251">
        <v>1646</v>
      </c>
      <c r="Z1684" s="251">
        <f t="shared" si="80"/>
        <v>1646</v>
      </c>
      <c r="AA1684" s="226">
        <v>5167</v>
      </c>
    </row>
    <row r="1685" spans="1:27" x14ac:dyDescent="0.25">
      <c r="A1685" s="251">
        <v>31115</v>
      </c>
      <c r="B1685" s="251" t="s">
        <v>1602</v>
      </c>
      <c r="C1685" s="251" t="s">
        <v>1629</v>
      </c>
      <c r="D1685" s="251">
        <v>-99.457731300000006</v>
      </c>
      <c r="E1685" s="251">
        <v>41.912939999999999</v>
      </c>
      <c r="F1685">
        <v>3.43</v>
      </c>
      <c r="G1685">
        <f t="shared" si="79"/>
        <v>3.43</v>
      </c>
      <c r="H1685">
        <v>11.17</v>
      </c>
      <c r="M1685" s="277">
        <f>(M4765*10000)*TEA!$I$15*10^-6</f>
        <v>38.165646040650003</v>
      </c>
      <c r="N1685" s="277">
        <f>(N4765*10000)*TEA!$J$15*10^-6</f>
        <v>38.165646040650003</v>
      </c>
      <c r="W1685">
        <f t="shared" si="78"/>
        <v>1</v>
      </c>
      <c r="X1685" s="251">
        <v>31115</v>
      </c>
      <c r="Y1685" s="251">
        <v>325</v>
      </c>
      <c r="Z1685" s="251">
        <f t="shared" si="80"/>
        <v>325</v>
      </c>
      <c r="AA1685" s="226">
        <v>1751</v>
      </c>
    </row>
    <row r="1686" spans="1:27" x14ac:dyDescent="0.25">
      <c r="A1686" s="251">
        <v>31117</v>
      </c>
      <c r="B1686" s="251" t="s">
        <v>1602</v>
      </c>
      <c r="C1686" s="251" t="s">
        <v>1164</v>
      </c>
      <c r="D1686" s="251">
        <v>-101.05685800000001</v>
      </c>
      <c r="E1686" s="251">
        <v>41.571190000000001</v>
      </c>
      <c r="F1686">
        <v>0</v>
      </c>
      <c r="G1686">
        <f t="shared" si="79"/>
        <v>0</v>
      </c>
      <c r="H1686">
        <v>15.74</v>
      </c>
      <c r="M1686" s="277">
        <f>(M4766*10000)*TEA!$I$15*10^-6</f>
        <v>38.024196470100001</v>
      </c>
      <c r="N1686" s="277">
        <f>(N4766*10000)*TEA!$J$15*10^-6</f>
        <v>38.024196470100001</v>
      </c>
      <c r="W1686">
        <f t="shared" si="78"/>
        <v>1</v>
      </c>
      <c r="X1686" s="251">
        <v>31117</v>
      </c>
      <c r="Y1686" s="251">
        <v>0</v>
      </c>
      <c r="Z1686" s="251">
        <f t="shared" si="80"/>
        <v>0</v>
      </c>
      <c r="AA1686" s="226">
        <v>705</v>
      </c>
    </row>
    <row r="1687" spans="1:27" x14ac:dyDescent="0.25">
      <c r="A1687" s="251">
        <v>31119</v>
      </c>
      <c r="B1687" s="251" t="s">
        <v>1602</v>
      </c>
      <c r="C1687" s="251" t="s">
        <v>565</v>
      </c>
      <c r="D1687" s="251">
        <v>-97.601352399999996</v>
      </c>
      <c r="E1687" s="251">
        <v>41.903619999999997</v>
      </c>
      <c r="F1687">
        <v>3.84</v>
      </c>
      <c r="G1687">
        <f t="shared" si="79"/>
        <v>3.84</v>
      </c>
      <c r="H1687">
        <v>13.42</v>
      </c>
      <c r="M1687" s="277">
        <f>(M4767*10000)*TEA!$I$15*10^-6</f>
        <v>37.987041050549998</v>
      </c>
      <c r="N1687" s="277">
        <f>(N4767*10000)*TEA!$J$15*10^-6</f>
        <v>37.987041050549998</v>
      </c>
      <c r="W1687">
        <f t="shared" si="78"/>
        <v>1</v>
      </c>
      <c r="X1687" s="251">
        <v>31119</v>
      </c>
      <c r="Y1687" s="251">
        <v>49790</v>
      </c>
      <c r="Z1687" s="251">
        <f t="shared" si="80"/>
        <v>49790</v>
      </c>
      <c r="AA1687" s="226">
        <v>56658</v>
      </c>
    </row>
    <row r="1688" spans="1:27" x14ac:dyDescent="0.25">
      <c r="A1688" s="251">
        <v>31121</v>
      </c>
      <c r="B1688" s="251" t="s">
        <v>1602</v>
      </c>
      <c r="C1688" s="251" t="s">
        <v>1630</v>
      </c>
      <c r="D1688" s="251">
        <v>-98.054008899999999</v>
      </c>
      <c r="E1688" s="251">
        <v>41.158819999999999</v>
      </c>
      <c r="F1688">
        <v>4.2</v>
      </c>
      <c r="G1688">
        <f t="shared" si="79"/>
        <v>4.2</v>
      </c>
      <c r="H1688">
        <v>13.04</v>
      </c>
      <c r="M1688" s="277">
        <f>(M4768*10000)*TEA!$I$15*10^-6</f>
        <v>39.272664005099998</v>
      </c>
      <c r="N1688" s="277">
        <f>(N4768*10000)*TEA!$J$15*10^-6</f>
        <v>39.272664005099998</v>
      </c>
      <c r="W1688">
        <f t="shared" si="78"/>
        <v>1</v>
      </c>
      <c r="X1688" s="251">
        <v>31121</v>
      </c>
      <c r="Y1688" s="251">
        <v>26645</v>
      </c>
      <c r="Z1688" s="251">
        <f t="shared" si="80"/>
        <v>26645</v>
      </c>
      <c r="AA1688" s="226">
        <v>44169</v>
      </c>
    </row>
    <row r="1689" spans="1:27" x14ac:dyDescent="0.25">
      <c r="A1689" s="251">
        <v>31123</v>
      </c>
      <c r="B1689" s="251" t="s">
        <v>1602</v>
      </c>
      <c r="C1689" s="251" t="s">
        <v>1631</v>
      </c>
      <c r="D1689" s="251">
        <v>-103.001386</v>
      </c>
      <c r="E1689" s="251">
        <v>41.713740000000001</v>
      </c>
      <c r="F1689">
        <v>3.59</v>
      </c>
      <c r="G1689">
        <f t="shared" si="79"/>
        <v>3.59</v>
      </c>
      <c r="H1689">
        <v>11.65</v>
      </c>
      <c r="M1689" s="277">
        <f>(M4769*10000)*TEA!$I$15*10^-6</f>
        <v>36.747917435249995</v>
      </c>
      <c r="N1689" s="277">
        <f>(N4769*10000)*TEA!$J$15*10^-6</f>
        <v>36.747917435249995</v>
      </c>
      <c r="W1689">
        <f t="shared" si="78"/>
        <v>1</v>
      </c>
      <c r="X1689" s="251">
        <v>31123</v>
      </c>
      <c r="Y1689" s="251">
        <v>125</v>
      </c>
      <c r="Z1689" s="251">
        <f t="shared" si="80"/>
        <v>125</v>
      </c>
      <c r="AA1689" s="226">
        <v>31981</v>
      </c>
    </row>
    <row r="1690" spans="1:27" x14ac:dyDescent="0.25">
      <c r="A1690" s="251">
        <v>31125</v>
      </c>
      <c r="B1690" s="251" t="s">
        <v>1602</v>
      </c>
      <c r="C1690" s="251" t="s">
        <v>1632</v>
      </c>
      <c r="D1690" s="251">
        <v>-97.996278599999997</v>
      </c>
      <c r="E1690" s="251">
        <v>41.392769999999999</v>
      </c>
      <c r="F1690">
        <v>3.88</v>
      </c>
      <c r="G1690">
        <f t="shared" si="79"/>
        <v>3.88</v>
      </c>
      <c r="H1690">
        <v>12.25</v>
      </c>
      <c r="M1690" s="277">
        <f>(M4770*10000)*TEA!$I$15*10^-6</f>
        <v>38.867779936799991</v>
      </c>
      <c r="N1690" s="277">
        <f>(N4770*10000)*TEA!$J$15*10^-6</f>
        <v>38.867779936799991</v>
      </c>
      <c r="W1690">
        <f t="shared" ref="W1690:W1753" si="81">IF(X1690=A1690,1,0)</f>
        <v>1</v>
      </c>
      <c r="X1690" s="251">
        <v>31125</v>
      </c>
      <c r="Y1690" s="251">
        <v>22191</v>
      </c>
      <c r="Z1690" s="251">
        <f t="shared" si="80"/>
        <v>22191</v>
      </c>
      <c r="AA1690" s="226">
        <v>32553</v>
      </c>
    </row>
    <row r="1691" spans="1:27" x14ac:dyDescent="0.25">
      <c r="A1691" s="251">
        <v>31127</v>
      </c>
      <c r="B1691" s="251" t="s">
        <v>1602</v>
      </c>
      <c r="C1691" s="251" t="s">
        <v>1168</v>
      </c>
      <c r="D1691" s="251">
        <v>-95.854093899999995</v>
      </c>
      <c r="E1691" s="251">
        <v>40.385260000000002</v>
      </c>
      <c r="F1691">
        <v>3.36</v>
      </c>
      <c r="G1691">
        <f t="shared" si="79"/>
        <v>3.36</v>
      </c>
      <c r="H1691">
        <v>11.81</v>
      </c>
      <c r="M1691" s="277">
        <f>(M4771*10000)*TEA!$I$15*10^-6</f>
        <v>41.211573924149995</v>
      </c>
      <c r="N1691" s="277">
        <f>(N4771*10000)*TEA!$J$15*10^-6</f>
        <v>41.211573924149995</v>
      </c>
      <c r="W1691">
        <f t="shared" si="81"/>
        <v>1</v>
      </c>
      <c r="X1691" s="251">
        <v>31127</v>
      </c>
      <c r="Y1691" s="251">
        <v>43607</v>
      </c>
      <c r="Z1691" s="251">
        <f t="shared" si="80"/>
        <v>43607</v>
      </c>
      <c r="AA1691" s="226">
        <v>41520</v>
      </c>
    </row>
    <row r="1692" spans="1:27" x14ac:dyDescent="0.25">
      <c r="A1692" s="251">
        <v>31129</v>
      </c>
      <c r="B1692" s="251" t="s">
        <v>1602</v>
      </c>
      <c r="C1692" s="251" t="s">
        <v>1633</v>
      </c>
      <c r="D1692" s="251">
        <v>-98.054905599999998</v>
      </c>
      <c r="E1692" s="251">
        <v>40.17116</v>
      </c>
      <c r="F1692">
        <v>3.75</v>
      </c>
      <c r="G1692">
        <f t="shared" si="79"/>
        <v>3.75</v>
      </c>
      <c r="H1692">
        <v>11.85</v>
      </c>
      <c r="M1692" s="277">
        <f>(M4772*10000)*TEA!$I$15*10^-6</f>
        <v>41.201408130299995</v>
      </c>
      <c r="N1692" s="277">
        <f>(N4772*10000)*TEA!$J$15*10^-6</f>
        <v>41.201408130299995</v>
      </c>
      <c r="W1692">
        <f t="shared" si="81"/>
        <v>1</v>
      </c>
      <c r="X1692" s="251">
        <v>31129</v>
      </c>
      <c r="Y1692" s="251">
        <v>33089</v>
      </c>
      <c r="Z1692" s="251">
        <f t="shared" si="80"/>
        <v>33089</v>
      </c>
      <c r="AA1692" s="226">
        <v>52475</v>
      </c>
    </row>
    <row r="1693" spans="1:27" x14ac:dyDescent="0.25">
      <c r="A1693" s="251">
        <v>31131</v>
      </c>
      <c r="B1693" s="251" t="s">
        <v>1602</v>
      </c>
      <c r="C1693" s="251" t="s">
        <v>1634</v>
      </c>
      <c r="D1693" s="251">
        <v>-96.136435500000005</v>
      </c>
      <c r="E1693" s="251">
        <v>40.635759999999998</v>
      </c>
      <c r="F1693">
        <v>3.26</v>
      </c>
      <c r="G1693">
        <f t="shared" si="79"/>
        <v>3.26</v>
      </c>
      <c r="H1693">
        <v>11.48</v>
      </c>
      <c r="M1693" s="277">
        <f>(M4773*10000)*TEA!$I$15*10^-6</f>
        <v>40.81367935035</v>
      </c>
      <c r="N1693" s="277">
        <f>(N4773*10000)*TEA!$J$15*10^-6</f>
        <v>40.81367935035</v>
      </c>
      <c r="W1693">
        <f t="shared" si="81"/>
        <v>1</v>
      </c>
      <c r="X1693" s="251">
        <v>31131</v>
      </c>
      <c r="Y1693" s="251">
        <v>61316</v>
      </c>
      <c r="Z1693" s="251">
        <f t="shared" si="80"/>
        <v>61316</v>
      </c>
      <c r="AA1693" s="226">
        <v>61340</v>
      </c>
    </row>
    <row r="1694" spans="1:27" x14ac:dyDescent="0.25">
      <c r="A1694" s="251">
        <v>31133</v>
      </c>
      <c r="B1694" s="251" t="s">
        <v>1602</v>
      </c>
      <c r="C1694" s="251" t="s">
        <v>1175</v>
      </c>
      <c r="D1694" s="251">
        <v>-96.243979800000005</v>
      </c>
      <c r="E1694" s="251">
        <v>40.128810000000001</v>
      </c>
      <c r="F1694">
        <v>2.4900000000000002</v>
      </c>
      <c r="G1694">
        <f t="shared" si="79"/>
        <v>2.4900000000000002</v>
      </c>
      <c r="H1694">
        <v>9.0500000000000007</v>
      </c>
      <c r="M1694" s="277">
        <f>(M4774*10000)*TEA!$I$15*10^-6</f>
        <v>41.665909791149993</v>
      </c>
      <c r="N1694" s="277">
        <f>(N4774*10000)*TEA!$J$15*10^-6</f>
        <v>41.665909791149993</v>
      </c>
      <c r="W1694">
        <f t="shared" si="81"/>
        <v>1</v>
      </c>
      <c r="X1694" s="251">
        <v>31133</v>
      </c>
      <c r="Y1694" s="251">
        <v>31855</v>
      </c>
      <c r="Z1694" s="251">
        <f t="shared" si="80"/>
        <v>31855</v>
      </c>
      <c r="AA1694" s="226">
        <v>27650</v>
      </c>
    </row>
    <row r="1695" spans="1:27" x14ac:dyDescent="0.25">
      <c r="A1695" s="251">
        <v>31135</v>
      </c>
      <c r="B1695" s="251" t="s">
        <v>1602</v>
      </c>
      <c r="C1695" s="251" t="s">
        <v>1635</v>
      </c>
      <c r="D1695" s="251">
        <v>-101.66027699999999</v>
      </c>
      <c r="E1695" s="251">
        <v>40.8491</v>
      </c>
      <c r="F1695">
        <v>4.3600000000000003</v>
      </c>
      <c r="G1695">
        <f t="shared" si="79"/>
        <v>4.3600000000000003</v>
      </c>
      <c r="H1695">
        <v>10</v>
      </c>
      <c r="M1695" s="277">
        <f>(M4775*10000)*TEA!$I$15*10^-6</f>
        <v>38.622296058750003</v>
      </c>
      <c r="N1695" s="277">
        <f>(N4775*10000)*TEA!$J$15*10^-6</f>
        <v>38.622296058750003</v>
      </c>
      <c r="W1695">
        <f t="shared" si="81"/>
        <v>1</v>
      </c>
      <c r="X1695" s="251">
        <v>31135</v>
      </c>
      <c r="Y1695" s="251">
        <v>11864</v>
      </c>
      <c r="Z1695" s="251">
        <f t="shared" si="80"/>
        <v>11864</v>
      </c>
      <c r="AA1695" s="226">
        <v>88327</v>
      </c>
    </row>
    <row r="1696" spans="1:27" x14ac:dyDescent="0.25">
      <c r="A1696" s="251">
        <v>31137</v>
      </c>
      <c r="B1696" s="251" t="s">
        <v>1602</v>
      </c>
      <c r="C1696" s="251" t="s">
        <v>1550</v>
      </c>
      <c r="D1696" s="251">
        <v>-99.4191249</v>
      </c>
      <c r="E1696" s="251">
        <v>40.510570000000001</v>
      </c>
      <c r="F1696">
        <v>4.47</v>
      </c>
      <c r="G1696">
        <f t="shared" si="79"/>
        <v>4.47</v>
      </c>
      <c r="H1696">
        <v>15.13</v>
      </c>
      <c r="M1696" s="277">
        <f>(M4776*10000)*TEA!$I$15*10^-6</f>
        <v>40.371530406299996</v>
      </c>
      <c r="N1696" s="277">
        <f>(N4776*10000)*TEA!$J$15*10^-6</f>
        <v>40.371530406299996</v>
      </c>
      <c r="W1696">
        <f t="shared" si="81"/>
        <v>1</v>
      </c>
      <c r="X1696" s="251">
        <v>31137</v>
      </c>
      <c r="Y1696" s="251">
        <v>35761</v>
      </c>
      <c r="Z1696" s="251">
        <f t="shared" si="80"/>
        <v>35761</v>
      </c>
      <c r="AA1696" s="226">
        <v>65112</v>
      </c>
    </row>
    <row r="1697" spans="1:27" x14ac:dyDescent="0.25">
      <c r="A1697" s="251">
        <v>31139</v>
      </c>
      <c r="B1697" s="251" t="s">
        <v>1602</v>
      </c>
      <c r="C1697" s="251" t="s">
        <v>916</v>
      </c>
      <c r="D1697" s="251">
        <v>-97.601397899999995</v>
      </c>
      <c r="E1697" s="251">
        <v>42.248179999999998</v>
      </c>
      <c r="F1697">
        <v>3.53</v>
      </c>
      <c r="G1697">
        <f t="shared" si="79"/>
        <v>3.53</v>
      </c>
      <c r="H1697">
        <v>12.75</v>
      </c>
      <c r="M1697" s="277">
        <f>(M4777*10000)*TEA!$I$15*10^-6</f>
        <v>37.527187237649997</v>
      </c>
      <c r="N1697" s="277">
        <f>(N4777*10000)*TEA!$J$15*10^-6</f>
        <v>37.527187237649997</v>
      </c>
      <c r="W1697">
        <f t="shared" si="81"/>
        <v>1</v>
      </c>
      <c r="X1697" s="251">
        <v>31139</v>
      </c>
      <c r="Y1697" s="251">
        <v>39930</v>
      </c>
      <c r="Z1697" s="251">
        <f t="shared" si="80"/>
        <v>39930</v>
      </c>
      <c r="AA1697" s="226">
        <v>52764</v>
      </c>
    </row>
    <row r="1698" spans="1:27" x14ac:dyDescent="0.25">
      <c r="A1698" s="251">
        <v>31141</v>
      </c>
      <c r="B1698" s="251" t="s">
        <v>1602</v>
      </c>
      <c r="C1698" s="251" t="s">
        <v>1551</v>
      </c>
      <c r="D1698" s="251">
        <v>-97.525970900000004</v>
      </c>
      <c r="E1698" s="251">
        <v>41.564219999999999</v>
      </c>
      <c r="F1698">
        <v>3.91</v>
      </c>
      <c r="G1698">
        <f t="shared" si="79"/>
        <v>3.91</v>
      </c>
      <c r="H1698">
        <v>13.64</v>
      </c>
      <c r="M1698" s="277">
        <f>(M4778*10000)*TEA!$I$15*10^-6</f>
        <v>38.497119162749996</v>
      </c>
      <c r="N1698" s="277">
        <f>(N4778*10000)*TEA!$J$15*10^-6</f>
        <v>38.497119162749996</v>
      </c>
      <c r="W1698">
        <f t="shared" si="81"/>
        <v>1</v>
      </c>
      <c r="X1698" s="251">
        <v>31141</v>
      </c>
      <c r="Y1698" s="251">
        <v>53503</v>
      </c>
      <c r="Z1698" s="251">
        <f t="shared" si="80"/>
        <v>53503</v>
      </c>
      <c r="AA1698" s="226">
        <v>69970</v>
      </c>
    </row>
    <row r="1699" spans="1:27" x14ac:dyDescent="0.25">
      <c r="A1699" s="251">
        <v>31143</v>
      </c>
      <c r="B1699" s="251" t="s">
        <v>1602</v>
      </c>
      <c r="C1699" s="251" t="s">
        <v>645</v>
      </c>
      <c r="D1699" s="251">
        <v>-97.574166099999999</v>
      </c>
      <c r="E1699" s="251">
        <v>41.180689999999998</v>
      </c>
      <c r="F1699">
        <v>4.26</v>
      </c>
      <c r="G1699">
        <f t="shared" si="79"/>
        <v>4.26</v>
      </c>
      <c r="H1699">
        <v>14.39</v>
      </c>
      <c r="M1699" s="277">
        <f>(M4779*10000)*TEA!$I$15*10^-6</f>
        <v>39.228507067949998</v>
      </c>
      <c r="N1699" s="277">
        <f>(N4779*10000)*TEA!$J$15*10^-6</f>
        <v>39.228507067949998</v>
      </c>
      <c r="W1699">
        <f t="shared" si="81"/>
        <v>1</v>
      </c>
      <c r="X1699" s="251">
        <v>31143</v>
      </c>
      <c r="Y1699" s="251">
        <v>35479</v>
      </c>
      <c r="Z1699" s="251">
        <f t="shared" si="80"/>
        <v>35479</v>
      </c>
      <c r="AA1699" s="226">
        <v>46748</v>
      </c>
    </row>
    <row r="1700" spans="1:27" x14ac:dyDescent="0.25">
      <c r="A1700" s="251">
        <v>31145</v>
      </c>
      <c r="B1700" s="251" t="s">
        <v>1602</v>
      </c>
      <c r="C1700" s="251" t="s">
        <v>1636</v>
      </c>
      <c r="D1700" s="251">
        <v>-100.47233199999999</v>
      </c>
      <c r="E1700" s="251">
        <v>40.178449999999998</v>
      </c>
      <c r="F1700">
        <v>4.0999999999999996</v>
      </c>
      <c r="G1700">
        <f t="shared" si="79"/>
        <v>4.0999999999999996</v>
      </c>
      <c r="H1700">
        <v>9.9700000000000006</v>
      </c>
      <c r="M1700" s="277">
        <f>(M4780*10000)*TEA!$I$15*10^-6</f>
        <v>40.6620885906</v>
      </c>
      <c r="N1700" s="277">
        <f>(N4780*10000)*TEA!$J$15*10^-6</f>
        <v>40.6620885906</v>
      </c>
      <c r="W1700">
        <f t="shared" si="81"/>
        <v>1</v>
      </c>
      <c r="X1700" s="251">
        <v>31145</v>
      </c>
      <c r="Y1700" s="251">
        <v>7308</v>
      </c>
      <c r="Z1700" s="251">
        <f t="shared" si="80"/>
        <v>7308</v>
      </c>
      <c r="AA1700" s="226">
        <v>39773</v>
      </c>
    </row>
    <row r="1701" spans="1:27" x14ac:dyDescent="0.25">
      <c r="A1701" s="251">
        <v>31147</v>
      </c>
      <c r="B1701" s="251" t="s">
        <v>1602</v>
      </c>
      <c r="C1701" s="251" t="s">
        <v>1637</v>
      </c>
      <c r="D1701" s="251">
        <v>-95.717616699999994</v>
      </c>
      <c r="E1701" s="251">
        <v>40.131779999999999</v>
      </c>
      <c r="F1701">
        <v>3.25</v>
      </c>
      <c r="G1701">
        <f t="shared" si="79"/>
        <v>3.25</v>
      </c>
      <c r="H1701">
        <v>11.42</v>
      </c>
      <c r="M1701" s="277">
        <f>(M4781*10000)*TEA!$I$15*10^-6</f>
        <v>41.636598228900006</v>
      </c>
      <c r="N1701" s="277">
        <f>(N4781*10000)*TEA!$J$15*10^-6</f>
        <v>41.636598228900006</v>
      </c>
      <c r="W1701">
        <f t="shared" si="81"/>
        <v>1</v>
      </c>
      <c r="X1701" s="251">
        <v>31147</v>
      </c>
      <c r="Y1701" s="251">
        <v>47092</v>
      </c>
      <c r="Z1701" s="251">
        <f t="shared" si="80"/>
        <v>47092</v>
      </c>
      <c r="AA1701" s="226">
        <v>48872</v>
      </c>
    </row>
    <row r="1702" spans="1:27" x14ac:dyDescent="0.25">
      <c r="A1702" s="251">
        <v>31149</v>
      </c>
      <c r="B1702" s="251" t="s">
        <v>1602</v>
      </c>
      <c r="C1702" s="251" t="s">
        <v>1470</v>
      </c>
      <c r="D1702" s="251">
        <v>-99.4543453</v>
      </c>
      <c r="E1702" s="251">
        <v>42.420789999999997</v>
      </c>
      <c r="F1702">
        <v>3.24</v>
      </c>
      <c r="G1702">
        <f t="shared" si="79"/>
        <v>3.24</v>
      </c>
      <c r="H1702">
        <v>12.91</v>
      </c>
      <c r="M1702" s="277">
        <f>(M4782*10000)*TEA!$I$15*10^-6</f>
        <v>37.682714938499998</v>
      </c>
      <c r="N1702" s="277">
        <f>(N4782*10000)*TEA!$J$15*10^-6</f>
        <v>37.682714938499998</v>
      </c>
      <c r="W1702">
        <f t="shared" si="81"/>
        <v>1</v>
      </c>
      <c r="X1702" s="251">
        <v>31149</v>
      </c>
      <c r="Y1702" s="251">
        <v>6295</v>
      </c>
      <c r="Z1702" s="251">
        <f t="shared" si="80"/>
        <v>6295</v>
      </c>
      <c r="AA1702" s="226">
        <v>8229</v>
      </c>
    </row>
    <row r="1703" spans="1:27" x14ac:dyDescent="0.25">
      <c r="A1703" s="251">
        <v>31151</v>
      </c>
      <c r="B1703" s="251" t="s">
        <v>1602</v>
      </c>
      <c r="C1703" s="251" t="s">
        <v>650</v>
      </c>
      <c r="D1703" s="251">
        <v>-97.142670800000005</v>
      </c>
      <c r="E1703" s="251">
        <v>40.511369999999999</v>
      </c>
      <c r="F1703">
        <v>3.45</v>
      </c>
      <c r="G1703">
        <f t="shared" si="79"/>
        <v>3.45</v>
      </c>
      <c r="H1703">
        <v>11.71</v>
      </c>
      <c r="M1703" s="277">
        <f>(M4783*10000)*TEA!$I$15*10^-6</f>
        <v>40.736409514649999</v>
      </c>
      <c r="N1703" s="277">
        <f>(N4783*10000)*TEA!$J$15*10^-6</f>
        <v>40.736409514649999</v>
      </c>
      <c r="W1703">
        <f t="shared" si="81"/>
        <v>1</v>
      </c>
      <c r="X1703" s="251">
        <v>31151</v>
      </c>
      <c r="Y1703" s="251">
        <v>49865</v>
      </c>
      <c r="Z1703" s="251">
        <f t="shared" si="80"/>
        <v>49865</v>
      </c>
      <c r="AA1703" s="226">
        <v>62243</v>
      </c>
    </row>
    <row r="1704" spans="1:27" x14ac:dyDescent="0.25">
      <c r="A1704" s="251">
        <v>31153</v>
      </c>
      <c r="B1704" s="251" t="s">
        <v>1602</v>
      </c>
      <c r="C1704" s="251" t="s">
        <v>1638</v>
      </c>
      <c r="D1704" s="251">
        <v>-96.112937900000006</v>
      </c>
      <c r="E1704" s="251">
        <v>41.103630000000003</v>
      </c>
      <c r="F1704">
        <v>3.66</v>
      </c>
      <c r="G1704">
        <f t="shared" si="79"/>
        <v>3.66</v>
      </c>
      <c r="H1704">
        <v>13.29</v>
      </c>
      <c r="M1704" s="277">
        <f>(M4784*10000)*TEA!$I$15*10^-6</f>
        <v>40.050668786849997</v>
      </c>
      <c r="N1704" s="277">
        <f>(N4784*10000)*TEA!$J$15*10^-6</f>
        <v>40.050668786849997</v>
      </c>
      <c r="W1704">
        <f t="shared" si="81"/>
        <v>1</v>
      </c>
      <c r="X1704" s="251">
        <v>31153</v>
      </c>
      <c r="Y1704" s="251">
        <v>18224</v>
      </c>
      <c r="Z1704" s="251">
        <f t="shared" si="80"/>
        <v>18224</v>
      </c>
      <c r="AA1704" s="226">
        <v>16509</v>
      </c>
    </row>
    <row r="1705" spans="1:27" x14ac:dyDescent="0.25">
      <c r="A1705" s="251">
        <v>31155</v>
      </c>
      <c r="B1705" s="251" t="s">
        <v>1602</v>
      </c>
      <c r="C1705" s="251" t="s">
        <v>1639</v>
      </c>
      <c r="D1705" s="251">
        <v>-96.632786499999995</v>
      </c>
      <c r="E1705" s="251">
        <v>41.213520000000003</v>
      </c>
      <c r="F1705">
        <v>3.72</v>
      </c>
      <c r="G1705">
        <f t="shared" si="79"/>
        <v>3.72</v>
      </c>
      <c r="H1705">
        <v>13.01</v>
      </c>
      <c r="M1705" s="277">
        <f>(M4785*10000)*TEA!$I$15*10^-6</f>
        <v>39.63993413355</v>
      </c>
      <c r="N1705" s="277">
        <f>(N4785*10000)*TEA!$J$15*10^-6</f>
        <v>39.63993413355</v>
      </c>
      <c r="W1705">
        <f t="shared" si="81"/>
        <v>1</v>
      </c>
      <c r="X1705" s="251">
        <v>31155</v>
      </c>
      <c r="Y1705" s="251">
        <v>70533</v>
      </c>
      <c r="Z1705" s="251">
        <f t="shared" si="80"/>
        <v>70533</v>
      </c>
      <c r="AA1705" s="226">
        <v>84738</v>
      </c>
    </row>
    <row r="1706" spans="1:27" x14ac:dyDescent="0.25">
      <c r="A1706" s="251">
        <v>31157</v>
      </c>
      <c r="B1706" s="251" t="s">
        <v>1602</v>
      </c>
      <c r="C1706" s="251" t="s">
        <v>1640</v>
      </c>
      <c r="D1706" s="251">
        <v>-103.70392099999999</v>
      </c>
      <c r="E1706" s="251">
        <v>41.853340000000003</v>
      </c>
      <c r="F1706">
        <v>0</v>
      </c>
      <c r="G1706">
        <f t="shared" si="79"/>
        <v>0</v>
      </c>
      <c r="H1706">
        <v>12.44</v>
      </c>
      <c r="M1706" s="277">
        <f>(M4786*10000)*TEA!$I$15*10^-6</f>
        <v>36.238117201199998</v>
      </c>
      <c r="N1706" s="277">
        <f>(N4786*10000)*TEA!$J$15*10^-6</f>
        <v>36.238117201199998</v>
      </c>
      <c r="W1706">
        <f t="shared" si="81"/>
        <v>1</v>
      </c>
      <c r="X1706" s="251">
        <v>31157</v>
      </c>
      <c r="Y1706" s="251">
        <v>0</v>
      </c>
      <c r="Z1706" s="251">
        <f t="shared" si="80"/>
        <v>0</v>
      </c>
      <c r="AA1706" s="226">
        <v>30619</v>
      </c>
    </row>
    <row r="1707" spans="1:27" x14ac:dyDescent="0.25">
      <c r="A1707" s="251">
        <v>31159</v>
      </c>
      <c r="B1707" s="251" t="s">
        <v>1602</v>
      </c>
      <c r="C1707" s="251" t="s">
        <v>1184</v>
      </c>
      <c r="D1707" s="251">
        <v>-97.139263200000002</v>
      </c>
      <c r="E1707" s="251">
        <v>40.860489999999999</v>
      </c>
      <c r="F1707">
        <v>3.72</v>
      </c>
      <c r="G1707">
        <f t="shared" si="79"/>
        <v>3.72</v>
      </c>
      <c r="H1707">
        <v>12.78</v>
      </c>
      <c r="M1707" s="277">
        <f>(M4787*10000)*TEA!$I$15*10^-6</f>
        <v>40.033942059600001</v>
      </c>
      <c r="N1707" s="277">
        <f>(N4787*10000)*TEA!$J$15*10^-6</f>
        <v>40.033942059600001</v>
      </c>
      <c r="W1707">
        <f t="shared" si="81"/>
        <v>1</v>
      </c>
      <c r="X1707" s="251">
        <v>31159</v>
      </c>
      <c r="Y1707" s="251">
        <v>50160</v>
      </c>
      <c r="Z1707" s="251">
        <f t="shared" si="80"/>
        <v>50160</v>
      </c>
      <c r="AA1707" s="226">
        <v>58729</v>
      </c>
    </row>
    <row r="1708" spans="1:27" x14ac:dyDescent="0.25">
      <c r="A1708" s="251">
        <v>31161</v>
      </c>
      <c r="B1708" s="251" t="s">
        <v>1602</v>
      </c>
      <c r="C1708" s="251" t="s">
        <v>1186</v>
      </c>
      <c r="D1708" s="251">
        <v>-102.402109</v>
      </c>
      <c r="E1708" s="251">
        <v>42.50488</v>
      </c>
      <c r="F1708">
        <v>2.86</v>
      </c>
      <c r="G1708">
        <f t="shared" si="79"/>
        <v>2.86</v>
      </c>
      <c r="H1708">
        <v>10.57</v>
      </c>
      <c r="M1708" s="277">
        <f>(M4788*10000)*TEA!$I$15*10^-6</f>
        <v>36.498120877799998</v>
      </c>
      <c r="N1708" s="277">
        <f>(N4788*10000)*TEA!$J$15*10^-6</f>
        <v>36.498120877799998</v>
      </c>
      <c r="W1708">
        <f t="shared" si="81"/>
        <v>1</v>
      </c>
      <c r="X1708" s="251">
        <v>31161</v>
      </c>
      <c r="Y1708" s="251">
        <v>606</v>
      </c>
      <c r="Z1708" s="251">
        <f t="shared" si="80"/>
        <v>606</v>
      </c>
      <c r="AA1708" s="226">
        <v>20881</v>
      </c>
    </row>
    <row r="1709" spans="1:27" x14ac:dyDescent="0.25">
      <c r="A1709" s="251">
        <v>31163</v>
      </c>
      <c r="B1709" s="251" t="s">
        <v>1602</v>
      </c>
      <c r="C1709" s="251" t="s">
        <v>1187</v>
      </c>
      <c r="D1709" s="251">
        <v>-98.981323200000006</v>
      </c>
      <c r="E1709" s="251">
        <v>41.218589999999999</v>
      </c>
      <c r="F1709">
        <v>4.16</v>
      </c>
      <c r="G1709">
        <f t="shared" si="79"/>
        <v>4.16</v>
      </c>
      <c r="H1709">
        <v>13.13</v>
      </c>
      <c r="M1709" s="277">
        <f>(M4789*10000)*TEA!$I$15*10^-6</f>
        <v>39.190045269599992</v>
      </c>
      <c r="N1709" s="277">
        <f>(N4789*10000)*TEA!$J$15*10^-6</f>
        <v>39.190045269599992</v>
      </c>
      <c r="W1709">
        <f t="shared" si="81"/>
        <v>1</v>
      </c>
      <c r="X1709" s="251">
        <v>31163</v>
      </c>
      <c r="Y1709" s="251">
        <v>16725</v>
      </c>
      <c r="Z1709" s="251">
        <f t="shared" si="80"/>
        <v>16725</v>
      </c>
      <c r="AA1709" s="226">
        <v>31815</v>
      </c>
    </row>
    <row r="1710" spans="1:27" x14ac:dyDescent="0.25">
      <c r="A1710" s="251">
        <v>31165</v>
      </c>
      <c r="B1710" s="251" t="s">
        <v>1602</v>
      </c>
      <c r="C1710" s="251" t="s">
        <v>1125</v>
      </c>
      <c r="D1710" s="251">
        <v>-103.76118</v>
      </c>
      <c r="E1710" s="251">
        <v>42.485590000000002</v>
      </c>
      <c r="F1710">
        <v>0</v>
      </c>
      <c r="G1710">
        <f t="shared" si="79"/>
        <v>0</v>
      </c>
      <c r="H1710">
        <v>11.73</v>
      </c>
      <c r="M1710" s="277">
        <f>(M4790*10000)*TEA!$I$15*10^-6</f>
        <v>35.631879057900001</v>
      </c>
      <c r="N1710" s="277">
        <f>(N4790*10000)*TEA!$J$15*10^-6</f>
        <v>35.631879057900001</v>
      </c>
      <c r="W1710">
        <f t="shared" si="81"/>
        <v>1</v>
      </c>
      <c r="X1710" s="251">
        <v>31165</v>
      </c>
      <c r="Y1710" s="251">
        <v>0</v>
      </c>
      <c r="Z1710" s="251">
        <f t="shared" si="80"/>
        <v>0</v>
      </c>
      <c r="AA1710" s="226">
        <v>6456</v>
      </c>
    </row>
    <row r="1711" spans="1:27" x14ac:dyDescent="0.25">
      <c r="A1711" s="251">
        <v>31167</v>
      </c>
      <c r="B1711" s="251" t="s">
        <v>1602</v>
      </c>
      <c r="C1711" s="251" t="s">
        <v>1190</v>
      </c>
      <c r="D1711" s="251">
        <v>-97.196449099999995</v>
      </c>
      <c r="E1711" s="251">
        <v>41.900889999999997</v>
      </c>
      <c r="F1711">
        <v>3.84</v>
      </c>
      <c r="G1711">
        <f t="shared" si="79"/>
        <v>3.84</v>
      </c>
      <c r="H1711">
        <v>12.95</v>
      </c>
      <c r="M1711" s="277">
        <f>(M4791*10000)*TEA!$I$15*10^-6</f>
        <v>37.974128339699995</v>
      </c>
      <c r="N1711" s="277">
        <f>(N4791*10000)*TEA!$J$15*10^-6</f>
        <v>37.974128339699995</v>
      </c>
      <c r="W1711">
        <f t="shared" si="81"/>
        <v>1</v>
      </c>
      <c r="X1711" s="251">
        <v>31167</v>
      </c>
      <c r="Y1711" s="251">
        <v>31511</v>
      </c>
      <c r="Z1711" s="251">
        <f t="shared" si="80"/>
        <v>31511</v>
      </c>
      <c r="AA1711" s="226">
        <v>36197</v>
      </c>
    </row>
    <row r="1712" spans="1:27" x14ac:dyDescent="0.25">
      <c r="A1712" s="251">
        <v>31169</v>
      </c>
      <c r="B1712" s="251" t="s">
        <v>1602</v>
      </c>
      <c r="C1712" s="251" t="s">
        <v>1641</v>
      </c>
      <c r="D1712" s="251">
        <v>-97.599091200000004</v>
      </c>
      <c r="E1712" s="251">
        <v>40.171129999999998</v>
      </c>
      <c r="F1712">
        <v>3.66</v>
      </c>
      <c r="G1712">
        <f t="shared" si="79"/>
        <v>3.66</v>
      </c>
      <c r="H1712">
        <v>12.75</v>
      </c>
      <c r="M1712" s="277">
        <f>(M4792*10000)*TEA!$I$15*10^-6</f>
        <v>41.318026911449998</v>
      </c>
      <c r="N1712" s="277">
        <f>(N4792*10000)*TEA!$J$15*10^-6</f>
        <v>41.318026911449998</v>
      </c>
      <c r="W1712">
        <f t="shared" si="81"/>
        <v>1</v>
      </c>
      <c r="X1712" s="251">
        <v>31169</v>
      </c>
      <c r="Y1712" s="251">
        <v>38662</v>
      </c>
      <c r="Z1712" s="251">
        <f t="shared" si="80"/>
        <v>38662</v>
      </c>
      <c r="AA1712" s="226">
        <v>52185</v>
      </c>
    </row>
    <row r="1713" spans="1:27" x14ac:dyDescent="0.25">
      <c r="A1713" s="251">
        <v>31171</v>
      </c>
      <c r="B1713" s="251" t="s">
        <v>1602</v>
      </c>
      <c r="C1713" s="251" t="s">
        <v>931</v>
      </c>
      <c r="D1713" s="251">
        <v>-100.55407200000001</v>
      </c>
      <c r="E1713" s="251">
        <v>41.916460000000001</v>
      </c>
      <c r="F1713">
        <v>0</v>
      </c>
      <c r="G1713">
        <f t="shared" si="79"/>
        <v>0</v>
      </c>
      <c r="H1713">
        <v>0</v>
      </c>
      <c r="M1713" s="277">
        <f>(M4793*10000)*TEA!$I$15*10^-6</f>
        <v>37.704200973749998</v>
      </c>
      <c r="N1713" s="277">
        <f>(N4793*10000)*TEA!$J$15*10^-6</f>
        <v>37.704200973749998</v>
      </c>
      <c r="W1713">
        <f t="shared" si="81"/>
        <v>1</v>
      </c>
      <c r="X1713" s="251">
        <v>31171</v>
      </c>
      <c r="Y1713" s="251">
        <v>0</v>
      </c>
      <c r="Z1713" s="251">
        <f t="shared" si="80"/>
        <v>0</v>
      </c>
      <c r="AA1713" s="226">
        <v>0</v>
      </c>
    </row>
    <row r="1714" spans="1:27" x14ac:dyDescent="0.25">
      <c r="A1714" s="251">
        <v>31173</v>
      </c>
      <c r="B1714" s="251" t="s">
        <v>1602</v>
      </c>
      <c r="C1714" s="251" t="s">
        <v>1642</v>
      </c>
      <c r="D1714" s="251">
        <v>-96.538300300000003</v>
      </c>
      <c r="E1714" s="251">
        <v>42.144260000000003</v>
      </c>
      <c r="F1714">
        <v>3.74</v>
      </c>
      <c r="G1714">
        <f t="shared" si="79"/>
        <v>3.74</v>
      </c>
      <c r="H1714">
        <v>12.78</v>
      </c>
      <c r="M1714" s="277">
        <f>(M4794*10000)*TEA!$I$15*10^-6</f>
        <v>37.823532047999997</v>
      </c>
      <c r="N1714" s="277">
        <f>(N4794*10000)*TEA!$J$15*10^-6</f>
        <v>37.823532047999997</v>
      </c>
      <c r="W1714">
        <f t="shared" si="81"/>
        <v>1</v>
      </c>
      <c r="X1714" s="251">
        <v>31173</v>
      </c>
      <c r="Y1714" s="251">
        <v>33360</v>
      </c>
      <c r="Z1714" s="251">
        <f t="shared" si="80"/>
        <v>33360</v>
      </c>
      <c r="AA1714" s="226">
        <v>38818</v>
      </c>
    </row>
    <row r="1715" spans="1:27" x14ac:dyDescent="0.25">
      <c r="A1715" s="251">
        <v>31175</v>
      </c>
      <c r="B1715" s="251" t="s">
        <v>1602</v>
      </c>
      <c r="C1715" s="251" t="s">
        <v>988</v>
      </c>
      <c r="D1715" s="251">
        <v>-98.988482399999995</v>
      </c>
      <c r="E1715" s="251">
        <v>41.564869999999999</v>
      </c>
      <c r="F1715">
        <v>3.87</v>
      </c>
      <c r="G1715">
        <f t="shared" si="79"/>
        <v>3.87</v>
      </c>
      <c r="H1715">
        <v>13.37</v>
      </c>
      <c r="M1715" s="277">
        <f>(M4795*10000)*TEA!$I$15*10^-6</f>
        <v>38.674557255149999</v>
      </c>
      <c r="N1715" s="277">
        <f>(N4795*10000)*TEA!$J$15*10^-6</f>
        <v>38.674557255149999</v>
      </c>
      <c r="W1715">
        <f t="shared" si="81"/>
        <v>1</v>
      </c>
      <c r="X1715" s="251">
        <v>31175</v>
      </c>
      <c r="Y1715" s="251">
        <v>17425</v>
      </c>
      <c r="Z1715" s="251">
        <f t="shared" si="80"/>
        <v>17425</v>
      </c>
      <c r="AA1715" s="226">
        <v>30925</v>
      </c>
    </row>
    <row r="1716" spans="1:27" x14ac:dyDescent="0.25">
      <c r="A1716" s="251">
        <v>31177</v>
      </c>
      <c r="B1716" s="251" t="s">
        <v>1602</v>
      </c>
      <c r="C1716" s="251" t="s">
        <v>585</v>
      </c>
      <c r="D1716" s="251">
        <v>-96.215163000000004</v>
      </c>
      <c r="E1716" s="251">
        <v>41.515270000000001</v>
      </c>
      <c r="F1716">
        <v>3.6</v>
      </c>
      <c r="G1716">
        <f t="shared" si="79"/>
        <v>3.6</v>
      </c>
      <c r="H1716">
        <v>12.6</v>
      </c>
      <c r="M1716" s="277">
        <f>(M4796*10000)*TEA!$I$15*10^-6</f>
        <v>39.216320013599997</v>
      </c>
      <c r="N1716" s="277">
        <f>(N4796*10000)*TEA!$J$15*10^-6</f>
        <v>39.216320013599997</v>
      </c>
      <c r="W1716">
        <f t="shared" si="81"/>
        <v>1</v>
      </c>
      <c r="X1716" s="251">
        <v>31177</v>
      </c>
      <c r="Y1716" s="251">
        <v>37586</v>
      </c>
      <c r="Z1716" s="251">
        <f t="shared" si="80"/>
        <v>37586</v>
      </c>
      <c r="AA1716" s="226">
        <v>39575</v>
      </c>
    </row>
    <row r="1717" spans="1:27" x14ac:dyDescent="0.25">
      <c r="A1717" s="251">
        <v>31179</v>
      </c>
      <c r="B1717" s="251" t="s">
        <v>1602</v>
      </c>
      <c r="C1717" s="251" t="s">
        <v>942</v>
      </c>
      <c r="D1717" s="251">
        <v>-97.110505900000007</v>
      </c>
      <c r="E1717" s="251">
        <v>42.190980000000003</v>
      </c>
      <c r="F1717">
        <v>3.67</v>
      </c>
      <c r="G1717">
        <f t="shared" si="79"/>
        <v>3.67</v>
      </c>
      <c r="H1717">
        <v>13.07</v>
      </c>
      <c r="M1717" s="277">
        <f>(M4797*10000)*TEA!$I$15*10^-6</f>
        <v>37.576572252299997</v>
      </c>
      <c r="N1717" s="277">
        <f>(N4797*10000)*TEA!$J$15*10^-6</f>
        <v>37.576572252299997</v>
      </c>
      <c r="W1717">
        <f t="shared" si="81"/>
        <v>1</v>
      </c>
      <c r="X1717" s="251">
        <v>31179</v>
      </c>
      <c r="Y1717" s="251">
        <v>42260</v>
      </c>
      <c r="Z1717" s="251">
        <f t="shared" si="80"/>
        <v>42260</v>
      </c>
      <c r="AA1717" s="226">
        <v>49921</v>
      </c>
    </row>
    <row r="1718" spans="1:27" x14ac:dyDescent="0.25">
      <c r="A1718" s="251">
        <v>31181</v>
      </c>
      <c r="B1718" s="251" t="s">
        <v>1602</v>
      </c>
      <c r="C1718" s="251" t="s">
        <v>943</v>
      </c>
      <c r="D1718" s="251">
        <v>-98.505580899999998</v>
      </c>
      <c r="E1718" s="251">
        <v>40.173290000000001</v>
      </c>
      <c r="F1718">
        <v>3.66</v>
      </c>
      <c r="G1718">
        <f t="shared" si="79"/>
        <v>3.66</v>
      </c>
      <c r="H1718">
        <v>12.11</v>
      </c>
      <c r="M1718" s="277">
        <f>(M4798*10000)*TEA!$I$15*10^-6</f>
        <v>41.150660596200005</v>
      </c>
      <c r="N1718" s="277">
        <f>(N4798*10000)*TEA!$J$15*10^-6</f>
        <v>41.150660596200005</v>
      </c>
      <c r="W1718">
        <f t="shared" si="81"/>
        <v>1</v>
      </c>
      <c r="X1718" s="251">
        <v>31181</v>
      </c>
      <c r="Y1718" s="251">
        <v>24143</v>
      </c>
      <c r="Z1718" s="251">
        <f t="shared" si="80"/>
        <v>24143</v>
      </c>
      <c r="AA1718" s="226">
        <v>32626</v>
      </c>
    </row>
    <row r="1719" spans="1:27" x14ac:dyDescent="0.25">
      <c r="A1719" s="251">
        <v>31183</v>
      </c>
      <c r="B1719" s="251" t="s">
        <v>1602</v>
      </c>
      <c r="C1719" s="251" t="s">
        <v>944</v>
      </c>
      <c r="D1719" s="251">
        <v>-98.526617799999997</v>
      </c>
      <c r="E1719" s="251">
        <v>41.910789999999999</v>
      </c>
      <c r="F1719">
        <v>4.03</v>
      </c>
      <c r="G1719">
        <f t="shared" si="79"/>
        <v>4.03</v>
      </c>
      <c r="H1719">
        <v>12.61</v>
      </c>
      <c r="M1719" s="277">
        <f>(M4799*10000)*TEA!$I$15*10^-6</f>
        <v>38.200558429350004</v>
      </c>
      <c r="N1719" s="277">
        <f>(N4799*10000)*TEA!$J$15*10^-6</f>
        <v>38.200558429350004</v>
      </c>
      <c r="W1719">
        <f t="shared" si="81"/>
        <v>1</v>
      </c>
      <c r="X1719" s="251">
        <v>31183</v>
      </c>
      <c r="Y1719" s="251">
        <v>3892</v>
      </c>
      <c r="Z1719" s="251">
        <f t="shared" si="80"/>
        <v>3892</v>
      </c>
      <c r="AA1719" s="226">
        <v>9338</v>
      </c>
    </row>
    <row r="1720" spans="1:27" x14ac:dyDescent="0.25">
      <c r="A1720" s="251">
        <v>31185</v>
      </c>
      <c r="B1720" s="251" t="s">
        <v>1602</v>
      </c>
      <c r="C1720" s="251" t="s">
        <v>1331</v>
      </c>
      <c r="D1720" s="251">
        <v>-97.604934900000003</v>
      </c>
      <c r="E1720" s="251">
        <v>40.863370000000003</v>
      </c>
      <c r="F1720">
        <v>4.3099999999999996</v>
      </c>
      <c r="G1720">
        <f t="shared" si="79"/>
        <v>4.3099999999999996</v>
      </c>
      <c r="H1720">
        <v>14.4</v>
      </c>
      <c r="M1720" s="277">
        <f>(M4800*10000)*TEA!$I$15*10^-6</f>
        <v>39.871987781850002</v>
      </c>
      <c r="N1720" s="277">
        <f>(N4800*10000)*TEA!$J$15*10^-6</f>
        <v>39.871987781850002</v>
      </c>
      <c r="W1720">
        <f t="shared" si="81"/>
        <v>1</v>
      </c>
      <c r="X1720" s="251">
        <v>31185</v>
      </c>
      <c r="Y1720" s="251">
        <v>43874</v>
      </c>
      <c r="Z1720" s="251">
        <f t="shared" si="80"/>
        <v>43874</v>
      </c>
      <c r="AA1720" s="226">
        <v>83362</v>
      </c>
    </row>
    <row r="1721" spans="1:27" x14ac:dyDescent="0.25">
      <c r="A1721" s="251">
        <v>32001</v>
      </c>
      <c r="B1721" s="251" t="s">
        <v>1643</v>
      </c>
      <c r="C1721" s="251" t="s">
        <v>1644</v>
      </c>
      <c r="D1721" s="251">
        <v>-118.351152</v>
      </c>
      <c r="E1721" s="251">
        <v>39.577669999999998</v>
      </c>
      <c r="F1721">
        <v>0</v>
      </c>
      <c r="G1721">
        <f t="shared" si="79"/>
        <v>0</v>
      </c>
      <c r="H1721">
        <v>0</v>
      </c>
      <c r="M1721" s="277">
        <f>(M4801*10000)*TEA!$I$15*10^-6</f>
        <v>38.823552634949998</v>
      </c>
      <c r="N1721" s="277">
        <f>(N4801*10000)*TEA!$J$15*10^-6</f>
        <v>38.823552634949998</v>
      </c>
      <c r="W1721">
        <f t="shared" si="81"/>
        <v>1</v>
      </c>
      <c r="X1721" s="251">
        <v>32001</v>
      </c>
      <c r="Y1721" s="251">
        <v>0</v>
      </c>
      <c r="Z1721" s="251">
        <f t="shared" si="80"/>
        <v>0</v>
      </c>
      <c r="AA1721" s="226">
        <v>0</v>
      </c>
    </row>
    <row r="1722" spans="1:27" x14ac:dyDescent="0.25">
      <c r="A1722" s="251">
        <v>32003</v>
      </c>
      <c r="B1722" s="251" t="s">
        <v>1643</v>
      </c>
      <c r="C1722" s="251" t="s">
        <v>613</v>
      </c>
      <c r="D1722" s="251">
        <v>-115.02048000000001</v>
      </c>
      <c r="E1722" s="251">
        <v>36.219630000000002</v>
      </c>
      <c r="F1722">
        <v>0</v>
      </c>
      <c r="G1722">
        <f t="shared" si="79"/>
        <v>0</v>
      </c>
      <c r="H1722">
        <v>0</v>
      </c>
      <c r="M1722" s="277">
        <f>(M4802*10000)*TEA!$I$15*10^-6</f>
        <v>44.673432082649995</v>
      </c>
      <c r="N1722" s="277">
        <f>(N4802*10000)*TEA!$J$15*10^-6</f>
        <v>44.673432082649995</v>
      </c>
      <c r="W1722">
        <f t="shared" si="81"/>
        <v>1</v>
      </c>
      <c r="X1722" s="251">
        <v>32003</v>
      </c>
      <c r="Y1722" s="251">
        <v>0</v>
      </c>
      <c r="Z1722" s="251">
        <f t="shared" si="80"/>
        <v>0</v>
      </c>
      <c r="AA1722" s="226">
        <v>0</v>
      </c>
    </row>
    <row r="1723" spans="1:27" x14ac:dyDescent="0.25">
      <c r="A1723" s="251">
        <v>32005</v>
      </c>
      <c r="B1723" s="251" t="s">
        <v>1643</v>
      </c>
      <c r="C1723" s="251" t="s">
        <v>738</v>
      </c>
      <c r="D1723" s="251">
        <v>-119.612264</v>
      </c>
      <c r="E1723" s="251">
        <v>38.906529999999997</v>
      </c>
      <c r="F1723">
        <v>0</v>
      </c>
      <c r="G1723">
        <f t="shared" si="79"/>
        <v>0</v>
      </c>
      <c r="H1723">
        <v>0</v>
      </c>
      <c r="M1723" s="277">
        <f>(M4803*10000)*TEA!$I$15*10^-6</f>
        <v>45.499061348999994</v>
      </c>
      <c r="N1723" s="277">
        <f>(N4803*10000)*TEA!$J$15*10^-6</f>
        <v>45.499061348999994</v>
      </c>
      <c r="W1723">
        <f t="shared" si="81"/>
        <v>1</v>
      </c>
      <c r="X1723" s="251">
        <v>32005</v>
      </c>
      <c r="Y1723" s="251">
        <v>0</v>
      </c>
      <c r="Z1723" s="251">
        <f t="shared" si="80"/>
        <v>0</v>
      </c>
      <c r="AA1723" s="226">
        <v>0</v>
      </c>
    </row>
    <row r="1724" spans="1:27" x14ac:dyDescent="0.25">
      <c r="A1724" s="251">
        <v>32007</v>
      </c>
      <c r="B1724" s="251" t="s">
        <v>1643</v>
      </c>
      <c r="C1724" s="251" t="s">
        <v>1645</v>
      </c>
      <c r="D1724" s="251">
        <v>-115.358071</v>
      </c>
      <c r="E1724" s="251">
        <v>41.155180000000001</v>
      </c>
      <c r="F1724">
        <v>0</v>
      </c>
      <c r="G1724">
        <f t="shared" si="79"/>
        <v>0</v>
      </c>
      <c r="H1724">
        <v>0</v>
      </c>
      <c r="M1724" s="277">
        <f>(M4804*10000)*TEA!$I$15*10^-6</f>
        <v>27.131881675634997</v>
      </c>
      <c r="N1724" s="277">
        <f>(N4804*10000)*TEA!$J$15*10^-6</f>
        <v>27.131881675634997</v>
      </c>
      <c r="W1724">
        <f t="shared" si="81"/>
        <v>1</v>
      </c>
      <c r="X1724" s="251">
        <v>32007</v>
      </c>
      <c r="Y1724" s="251">
        <v>0</v>
      </c>
      <c r="Z1724" s="251">
        <f t="shared" si="80"/>
        <v>0</v>
      </c>
      <c r="AA1724" s="226">
        <v>0</v>
      </c>
    </row>
    <row r="1725" spans="1:27" x14ac:dyDescent="0.25">
      <c r="A1725" s="251">
        <v>32009</v>
      </c>
      <c r="B1725" s="251" t="s">
        <v>1643</v>
      </c>
      <c r="C1725" s="251" t="s">
        <v>1646</v>
      </c>
      <c r="D1725" s="251">
        <v>-117.637809</v>
      </c>
      <c r="E1725" s="251">
        <v>37.786349999999999</v>
      </c>
      <c r="F1725">
        <v>0</v>
      </c>
      <c r="G1725">
        <f t="shared" si="79"/>
        <v>0</v>
      </c>
      <c r="H1725">
        <v>0</v>
      </c>
      <c r="M1725" s="277">
        <f>(M4805*10000)*TEA!$I$15*10^-6</f>
        <v>43.915244293349993</v>
      </c>
      <c r="N1725" s="277">
        <f>(N4805*10000)*TEA!$J$15*10^-6</f>
        <v>43.915244293349993</v>
      </c>
      <c r="W1725">
        <f t="shared" si="81"/>
        <v>1</v>
      </c>
      <c r="X1725" s="251">
        <v>32009</v>
      </c>
      <c r="Y1725" s="251">
        <v>0</v>
      </c>
      <c r="Z1725" s="251">
        <f t="shared" si="80"/>
        <v>0</v>
      </c>
      <c r="AA1725" s="226">
        <v>0</v>
      </c>
    </row>
    <row r="1726" spans="1:27" x14ac:dyDescent="0.25">
      <c r="A1726" s="251">
        <v>32011</v>
      </c>
      <c r="B1726" s="251" t="s">
        <v>1643</v>
      </c>
      <c r="C1726" s="251" t="s">
        <v>1647</v>
      </c>
      <c r="D1726" s="251">
        <v>-116.235975</v>
      </c>
      <c r="E1726" s="251">
        <v>39.960709999999999</v>
      </c>
      <c r="F1726">
        <v>0</v>
      </c>
      <c r="G1726">
        <f t="shared" si="79"/>
        <v>0</v>
      </c>
      <c r="H1726">
        <v>0</v>
      </c>
      <c r="M1726" s="277">
        <f>(M4806*10000)*TEA!$I$15*10^-6</f>
        <v>29.600655991154994</v>
      </c>
      <c r="N1726" s="277">
        <f>(N4806*10000)*TEA!$J$15*10^-6</f>
        <v>29.600655991154994</v>
      </c>
      <c r="W1726">
        <f t="shared" si="81"/>
        <v>1</v>
      </c>
      <c r="X1726" s="251">
        <v>32011</v>
      </c>
      <c r="Y1726" s="251">
        <v>0</v>
      </c>
      <c r="Z1726" s="251">
        <f t="shared" si="80"/>
        <v>0</v>
      </c>
      <c r="AA1726" s="226">
        <v>0</v>
      </c>
    </row>
    <row r="1727" spans="1:27" x14ac:dyDescent="0.25">
      <c r="A1727" s="251">
        <v>32013</v>
      </c>
      <c r="B1727" s="251" t="s">
        <v>1643</v>
      </c>
      <c r="C1727" s="251" t="s">
        <v>674</v>
      </c>
      <c r="D1727" s="251">
        <v>-118.109576</v>
      </c>
      <c r="E1727" s="251">
        <v>41.412880000000001</v>
      </c>
      <c r="F1727">
        <v>0</v>
      </c>
      <c r="G1727">
        <f t="shared" si="79"/>
        <v>0</v>
      </c>
      <c r="H1727">
        <v>0</v>
      </c>
      <c r="M1727" s="277">
        <f>(M4807*10000)*TEA!$I$15*10^-6</f>
        <v>34.636273773749998</v>
      </c>
      <c r="N1727" s="277">
        <f>(N4807*10000)*TEA!$J$15*10^-6</f>
        <v>34.636273773749998</v>
      </c>
      <c r="W1727">
        <f t="shared" si="81"/>
        <v>1</v>
      </c>
      <c r="X1727" s="251">
        <v>32013</v>
      </c>
      <c r="Y1727" s="251">
        <v>0</v>
      </c>
      <c r="Z1727" s="251">
        <f t="shared" si="80"/>
        <v>0</v>
      </c>
      <c r="AA1727" s="226">
        <v>0</v>
      </c>
    </row>
    <row r="1728" spans="1:27" x14ac:dyDescent="0.25">
      <c r="A1728" s="251">
        <v>32015</v>
      </c>
      <c r="B1728" s="251" t="s">
        <v>1643</v>
      </c>
      <c r="C1728" s="251" t="s">
        <v>1648</v>
      </c>
      <c r="D1728" s="251">
        <v>-117.04025799999999</v>
      </c>
      <c r="E1728" s="251">
        <v>39.94229</v>
      </c>
      <c r="F1728">
        <v>0</v>
      </c>
      <c r="G1728">
        <f t="shared" si="79"/>
        <v>0</v>
      </c>
      <c r="H1728">
        <v>0</v>
      </c>
      <c r="M1728" s="277">
        <f>(M4808*10000)*TEA!$I$15*10^-6</f>
        <v>33.265404346499999</v>
      </c>
      <c r="N1728" s="277">
        <f>(N4808*10000)*TEA!$J$15*10^-6</f>
        <v>33.265404346499999</v>
      </c>
      <c r="W1728">
        <f t="shared" si="81"/>
        <v>1</v>
      </c>
      <c r="X1728" s="251">
        <v>32015</v>
      </c>
      <c r="Y1728" s="251">
        <v>0</v>
      </c>
      <c r="Z1728" s="251">
        <f t="shared" si="80"/>
        <v>0</v>
      </c>
      <c r="AA1728" s="226">
        <v>0</v>
      </c>
    </row>
    <row r="1729" spans="1:27" x14ac:dyDescent="0.25">
      <c r="A1729" s="251">
        <v>32017</v>
      </c>
      <c r="B1729" s="251" t="s">
        <v>1643</v>
      </c>
      <c r="C1729" s="251" t="s">
        <v>634</v>
      </c>
      <c r="D1729" s="251">
        <v>-114.872153</v>
      </c>
      <c r="E1729" s="251">
        <v>37.638199999999998</v>
      </c>
      <c r="F1729">
        <v>0</v>
      </c>
      <c r="G1729">
        <f t="shared" si="79"/>
        <v>0</v>
      </c>
      <c r="H1729">
        <v>8.07</v>
      </c>
      <c r="M1729" s="277">
        <f>(M4809*10000)*TEA!$I$15*10^-6</f>
        <v>40.418982559800007</v>
      </c>
      <c r="N1729" s="277">
        <f>(N4809*10000)*TEA!$J$15*10^-6</f>
        <v>40.418982559800007</v>
      </c>
      <c r="W1729">
        <f t="shared" si="81"/>
        <v>1</v>
      </c>
      <c r="X1729" s="251">
        <v>32017</v>
      </c>
      <c r="Y1729" s="251">
        <v>0</v>
      </c>
      <c r="Z1729" s="251">
        <f t="shared" si="80"/>
        <v>0</v>
      </c>
      <c r="AA1729" s="226">
        <v>911</v>
      </c>
    </row>
    <row r="1730" spans="1:27" x14ac:dyDescent="0.25">
      <c r="A1730" s="251">
        <v>32019</v>
      </c>
      <c r="B1730" s="251" t="s">
        <v>1643</v>
      </c>
      <c r="C1730" s="251" t="s">
        <v>1111</v>
      </c>
      <c r="D1730" s="251">
        <v>-119.195583</v>
      </c>
      <c r="E1730" s="251">
        <v>39.02017</v>
      </c>
      <c r="F1730">
        <v>0</v>
      </c>
      <c r="G1730">
        <f t="shared" si="79"/>
        <v>0</v>
      </c>
      <c r="H1730">
        <v>0</v>
      </c>
      <c r="M1730" s="277">
        <f>(M4810*10000)*TEA!$I$15*10^-6</f>
        <v>43.506630731699993</v>
      </c>
      <c r="N1730" s="277">
        <f>(N4810*10000)*TEA!$J$15*10^-6</f>
        <v>43.506630731699993</v>
      </c>
      <c r="W1730">
        <f t="shared" si="81"/>
        <v>1</v>
      </c>
      <c r="X1730" s="251">
        <v>32019</v>
      </c>
      <c r="Y1730" s="251">
        <v>0</v>
      </c>
      <c r="Z1730" s="251">
        <f t="shared" si="80"/>
        <v>0</v>
      </c>
      <c r="AA1730" s="226">
        <v>0</v>
      </c>
    </row>
    <row r="1731" spans="1:27" x14ac:dyDescent="0.25">
      <c r="A1731" s="251">
        <v>32021</v>
      </c>
      <c r="B1731" s="251" t="s">
        <v>1643</v>
      </c>
      <c r="C1731" s="251" t="s">
        <v>755</v>
      </c>
      <c r="D1731" s="251">
        <v>-118.439104</v>
      </c>
      <c r="E1731" s="251">
        <v>38.528329999999997</v>
      </c>
      <c r="F1731">
        <v>0</v>
      </c>
      <c r="G1731">
        <f t="shared" si="79"/>
        <v>0</v>
      </c>
      <c r="H1731">
        <v>0</v>
      </c>
      <c r="M1731" s="277">
        <f>(M4811*10000)*TEA!$I$15*10^-6</f>
        <v>43.123055078699998</v>
      </c>
      <c r="N1731" s="277">
        <f>(N4811*10000)*TEA!$J$15*10^-6</f>
        <v>43.123055078699998</v>
      </c>
      <c r="W1731">
        <f t="shared" si="81"/>
        <v>1</v>
      </c>
      <c r="X1731" s="251">
        <v>32021</v>
      </c>
      <c r="Y1731" s="251">
        <v>0</v>
      </c>
      <c r="Z1731" s="251">
        <f t="shared" si="80"/>
        <v>0</v>
      </c>
      <c r="AA1731" s="226">
        <v>0</v>
      </c>
    </row>
    <row r="1732" spans="1:27" x14ac:dyDescent="0.25">
      <c r="A1732" s="251">
        <v>32023</v>
      </c>
      <c r="B1732" s="251" t="s">
        <v>1643</v>
      </c>
      <c r="C1732" s="251" t="s">
        <v>1649</v>
      </c>
      <c r="D1732" s="251">
        <v>-116.47218100000001</v>
      </c>
      <c r="E1732" s="251">
        <v>38.045200000000001</v>
      </c>
      <c r="F1732">
        <v>0</v>
      </c>
      <c r="G1732">
        <f t="shared" ref="G1732:G1795" si="82">F1732</f>
        <v>0</v>
      </c>
      <c r="H1732">
        <v>0</v>
      </c>
      <c r="M1732" s="277">
        <f>(M4812*10000)*TEA!$I$15*10^-6</f>
        <v>40.129792085249996</v>
      </c>
      <c r="N1732" s="277">
        <f>(N4812*10000)*TEA!$J$15*10^-6</f>
        <v>40.129792085249996</v>
      </c>
      <c r="W1732">
        <f t="shared" si="81"/>
        <v>1</v>
      </c>
      <c r="X1732" s="251">
        <v>32023</v>
      </c>
      <c r="Y1732" s="251">
        <v>0</v>
      </c>
      <c r="Z1732" s="251">
        <f t="shared" ref="Z1732:Z1795" si="83">Y1732</f>
        <v>0</v>
      </c>
      <c r="AA1732" s="226">
        <v>0</v>
      </c>
    </row>
    <row r="1733" spans="1:27" x14ac:dyDescent="0.25">
      <c r="A1733" s="251">
        <v>32027</v>
      </c>
      <c r="B1733" s="251" t="s">
        <v>1643</v>
      </c>
      <c r="C1733" s="251" t="s">
        <v>1650</v>
      </c>
      <c r="D1733" s="251">
        <v>-118.409932</v>
      </c>
      <c r="E1733" s="251">
        <v>40.453200000000002</v>
      </c>
      <c r="F1733">
        <v>0</v>
      </c>
      <c r="G1733">
        <f t="shared" si="82"/>
        <v>0</v>
      </c>
      <c r="H1733">
        <v>10.87</v>
      </c>
      <c r="M1733" s="277">
        <f>(M4813*10000)*TEA!$I$15*10^-6</f>
        <v>36.711545816700003</v>
      </c>
      <c r="N1733" s="277">
        <f>(N4813*10000)*TEA!$J$15*10^-6</f>
        <v>36.711545816700003</v>
      </c>
      <c r="W1733">
        <f t="shared" si="81"/>
        <v>1</v>
      </c>
      <c r="X1733" s="251">
        <v>32027</v>
      </c>
      <c r="Y1733" s="251">
        <v>0</v>
      </c>
      <c r="Z1733" s="251">
        <f t="shared" si="83"/>
        <v>0</v>
      </c>
      <c r="AA1733" s="226">
        <v>1388</v>
      </c>
    </row>
    <row r="1734" spans="1:27" x14ac:dyDescent="0.25">
      <c r="A1734" s="251">
        <v>32029</v>
      </c>
      <c r="B1734" s="251" t="s">
        <v>1643</v>
      </c>
      <c r="C1734" s="251" t="s">
        <v>1651</v>
      </c>
      <c r="D1734" s="251">
        <v>-119.53251</v>
      </c>
      <c r="E1734" s="251">
        <v>39.445770000000003</v>
      </c>
      <c r="F1734">
        <v>0</v>
      </c>
      <c r="G1734">
        <f t="shared" si="82"/>
        <v>0</v>
      </c>
      <c r="H1734">
        <v>0</v>
      </c>
      <c r="M1734" s="277">
        <f>(M4814*10000)*TEA!$I$15*10^-6</f>
        <v>42.51398621805</v>
      </c>
      <c r="N1734" s="277">
        <f>(N4814*10000)*TEA!$J$15*10^-6</f>
        <v>42.51398621805</v>
      </c>
      <c r="W1734">
        <f t="shared" si="81"/>
        <v>1</v>
      </c>
      <c r="X1734" s="251">
        <v>32029</v>
      </c>
      <c r="Y1734" s="251">
        <v>0</v>
      </c>
      <c r="Z1734" s="251">
        <f t="shared" si="83"/>
        <v>0</v>
      </c>
      <c r="AA1734" s="226">
        <v>0</v>
      </c>
    </row>
    <row r="1735" spans="1:27" x14ac:dyDescent="0.25">
      <c r="A1735" s="251">
        <v>32031</v>
      </c>
      <c r="B1735" s="251" t="s">
        <v>1643</v>
      </c>
      <c r="C1735" s="251" t="s">
        <v>1652</v>
      </c>
      <c r="D1735" s="251">
        <v>-119.663297</v>
      </c>
      <c r="E1735" s="251">
        <v>40.671529999999997</v>
      </c>
      <c r="F1735">
        <v>0</v>
      </c>
      <c r="G1735">
        <f t="shared" si="82"/>
        <v>0</v>
      </c>
      <c r="H1735">
        <v>0</v>
      </c>
      <c r="M1735" s="277">
        <f>(M4815*10000)*TEA!$I$15*10^-6</f>
        <v>38.553075458549998</v>
      </c>
      <c r="N1735" s="277">
        <f>(N4815*10000)*TEA!$J$15*10^-6</f>
        <v>38.553075458549998</v>
      </c>
      <c r="W1735">
        <f t="shared" si="81"/>
        <v>1</v>
      </c>
      <c r="X1735" s="251">
        <v>32031</v>
      </c>
      <c r="Y1735" s="251">
        <v>0</v>
      </c>
      <c r="Z1735" s="251">
        <f t="shared" si="83"/>
        <v>0</v>
      </c>
      <c r="AA1735" s="226">
        <v>0</v>
      </c>
    </row>
    <row r="1736" spans="1:27" x14ac:dyDescent="0.25">
      <c r="A1736" s="251">
        <v>32033</v>
      </c>
      <c r="B1736" s="251" t="s">
        <v>1643</v>
      </c>
      <c r="C1736" s="251" t="s">
        <v>1653</v>
      </c>
      <c r="D1736" s="251">
        <v>-114.86507400000001</v>
      </c>
      <c r="E1736" s="251">
        <v>39.44003</v>
      </c>
      <c r="F1736">
        <v>0</v>
      </c>
      <c r="G1736">
        <f t="shared" si="82"/>
        <v>0</v>
      </c>
      <c r="H1736">
        <v>0</v>
      </c>
      <c r="M1736" s="277">
        <f>(M4816*10000)*TEA!$I$15*10^-6</f>
        <v>33.511030432199995</v>
      </c>
      <c r="N1736" s="277">
        <f>(N4816*10000)*TEA!$J$15*10^-6</f>
        <v>33.511030432199995</v>
      </c>
      <c r="W1736">
        <f t="shared" si="81"/>
        <v>1</v>
      </c>
      <c r="X1736" s="251">
        <v>32033</v>
      </c>
      <c r="Y1736" s="251">
        <v>0</v>
      </c>
      <c r="Z1736" s="251">
        <f t="shared" si="83"/>
        <v>0</v>
      </c>
      <c r="AA1736" s="226">
        <v>0</v>
      </c>
    </row>
    <row r="1737" spans="1:27" x14ac:dyDescent="0.25">
      <c r="A1737" s="251">
        <v>32510</v>
      </c>
      <c r="B1737" s="251" t="s">
        <v>1643</v>
      </c>
      <c r="C1737" s="251" t="s">
        <v>1654</v>
      </c>
      <c r="D1737" s="251">
        <v>-119.742705</v>
      </c>
      <c r="E1737" s="251">
        <v>39.15137</v>
      </c>
      <c r="F1737">
        <v>0</v>
      </c>
      <c r="G1737">
        <f t="shared" si="82"/>
        <v>0</v>
      </c>
      <c r="H1737">
        <v>0</v>
      </c>
      <c r="M1737" s="277">
        <f>(M4817*10000)*TEA!$I$15*10^-6</f>
        <v>44.796804396749991</v>
      </c>
      <c r="N1737" s="277">
        <f>(N4817*10000)*TEA!$J$15*10^-6</f>
        <v>44.796804396749991</v>
      </c>
      <c r="W1737">
        <f t="shared" si="81"/>
        <v>1</v>
      </c>
      <c r="X1737" s="251">
        <v>32510</v>
      </c>
      <c r="Y1737" s="251">
        <v>0</v>
      </c>
      <c r="Z1737" s="251">
        <f t="shared" si="83"/>
        <v>0</v>
      </c>
      <c r="AA1737" s="226">
        <v>0</v>
      </c>
    </row>
    <row r="1738" spans="1:27" x14ac:dyDescent="0.25">
      <c r="A1738" s="251">
        <v>33001</v>
      </c>
      <c r="B1738" s="251" t="s">
        <v>1655</v>
      </c>
      <c r="C1738" s="251" t="s">
        <v>1656</v>
      </c>
      <c r="D1738" s="251">
        <v>-71.422273200000006</v>
      </c>
      <c r="E1738" s="251">
        <v>43.517510000000001</v>
      </c>
      <c r="F1738">
        <v>0</v>
      </c>
      <c r="G1738">
        <f t="shared" si="82"/>
        <v>0</v>
      </c>
      <c r="H1738">
        <v>0</v>
      </c>
      <c r="M1738" s="277">
        <f>(M4818*10000)*TEA!$I$15*10^-6</f>
        <v>30.110096001959995</v>
      </c>
      <c r="N1738" s="277">
        <f>(N4818*10000)*TEA!$J$15*10^-6</f>
        <v>30.110096001959995</v>
      </c>
      <c r="W1738">
        <f t="shared" si="81"/>
        <v>1</v>
      </c>
      <c r="X1738" s="251">
        <v>33001</v>
      </c>
      <c r="Y1738" s="251">
        <v>0</v>
      </c>
      <c r="Z1738" s="251">
        <f t="shared" si="83"/>
        <v>0</v>
      </c>
      <c r="AA1738" s="226">
        <v>0</v>
      </c>
    </row>
    <row r="1739" spans="1:27" x14ac:dyDescent="0.25">
      <c r="A1739" s="251">
        <v>33003</v>
      </c>
      <c r="B1739" s="251" t="s">
        <v>1655</v>
      </c>
      <c r="C1739" s="251" t="s">
        <v>611</v>
      </c>
      <c r="D1739" s="251">
        <v>-71.199648300000007</v>
      </c>
      <c r="E1739" s="251">
        <v>43.882469999999998</v>
      </c>
      <c r="F1739">
        <v>0</v>
      </c>
      <c r="G1739">
        <f t="shared" si="82"/>
        <v>0</v>
      </c>
      <c r="H1739">
        <v>0</v>
      </c>
      <c r="M1739" s="277">
        <f>(M4819*10000)*TEA!$I$15*10^-6</f>
        <v>29.226871323359997</v>
      </c>
      <c r="N1739" s="277">
        <f>(N4819*10000)*TEA!$J$15*10^-6</f>
        <v>29.226871323359997</v>
      </c>
      <c r="W1739">
        <f t="shared" si="81"/>
        <v>1</v>
      </c>
      <c r="X1739" s="251">
        <v>33003</v>
      </c>
      <c r="Y1739" s="251">
        <v>0</v>
      </c>
      <c r="Z1739" s="251">
        <f t="shared" si="83"/>
        <v>0</v>
      </c>
      <c r="AA1739" s="226">
        <v>0</v>
      </c>
    </row>
    <row r="1740" spans="1:27" x14ac:dyDescent="0.25">
      <c r="A1740" s="251">
        <v>33005</v>
      </c>
      <c r="B1740" s="251" t="s">
        <v>1655</v>
      </c>
      <c r="C1740" s="251" t="s">
        <v>1657</v>
      </c>
      <c r="D1740" s="251">
        <v>-72.254193700000002</v>
      </c>
      <c r="E1740" s="251">
        <v>42.920290000000001</v>
      </c>
      <c r="F1740">
        <v>0</v>
      </c>
      <c r="G1740">
        <f t="shared" si="82"/>
        <v>0</v>
      </c>
      <c r="H1740">
        <v>0</v>
      </c>
      <c r="M1740" s="277">
        <f>(M4820*10000)*TEA!$I$15*10^-6</f>
        <v>31.091915793464999</v>
      </c>
      <c r="N1740" s="277">
        <f>(N4820*10000)*TEA!$J$15*10^-6</f>
        <v>31.091915793464999</v>
      </c>
      <c r="W1740">
        <f t="shared" si="81"/>
        <v>1</v>
      </c>
      <c r="X1740" s="251">
        <v>33005</v>
      </c>
      <c r="Y1740" s="251">
        <v>0</v>
      </c>
      <c r="Z1740" s="251">
        <f t="shared" si="83"/>
        <v>0</v>
      </c>
      <c r="AA1740" s="226">
        <v>0</v>
      </c>
    </row>
    <row r="1741" spans="1:27" x14ac:dyDescent="0.25">
      <c r="A1741" s="251">
        <v>33007</v>
      </c>
      <c r="B1741" s="251" t="s">
        <v>1655</v>
      </c>
      <c r="C1741" s="251" t="s">
        <v>1658</v>
      </c>
      <c r="D1741" s="251">
        <v>-71.307696399999998</v>
      </c>
      <c r="E1741" s="251">
        <v>44.706530000000001</v>
      </c>
      <c r="F1741">
        <v>0</v>
      </c>
      <c r="G1741">
        <f t="shared" si="82"/>
        <v>0</v>
      </c>
      <c r="H1741">
        <v>0</v>
      </c>
      <c r="M1741" s="277">
        <f>(M4821*10000)*TEA!$I$15*10^-6</f>
        <v>27.111844752435001</v>
      </c>
      <c r="N1741" s="277">
        <f>(N4821*10000)*TEA!$J$15*10^-6</f>
        <v>27.111844752435001</v>
      </c>
      <c r="W1741">
        <f t="shared" si="81"/>
        <v>1</v>
      </c>
      <c r="X1741" s="251">
        <v>33007</v>
      </c>
      <c r="Y1741" s="251">
        <v>0</v>
      </c>
      <c r="Z1741" s="251">
        <f t="shared" si="83"/>
        <v>0</v>
      </c>
      <c r="AA1741" s="226">
        <v>0</v>
      </c>
    </row>
    <row r="1742" spans="1:27" x14ac:dyDescent="0.25">
      <c r="A1742" s="251">
        <v>33009</v>
      </c>
      <c r="B1742" s="251" t="s">
        <v>1655</v>
      </c>
      <c r="C1742" s="251" t="s">
        <v>1659</v>
      </c>
      <c r="D1742" s="251">
        <v>-71.8162734</v>
      </c>
      <c r="E1742" s="251">
        <v>43.936520000000002</v>
      </c>
      <c r="F1742">
        <v>0</v>
      </c>
      <c r="G1742">
        <f t="shared" si="82"/>
        <v>0</v>
      </c>
      <c r="H1742">
        <v>0</v>
      </c>
      <c r="M1742" s="277">
        <f>(M4822*10000)*TEA!$I$15*10^-6</f>
        <v>28.27241597934</v>
      </c>
      <c r="N1742" s="277">
        <f>(N4822*10000)*TEA!$J$15*10^-6</f>
        <v>28.27241597934</v>
      </c>
      <c r="W1742">
        <f t="shared" si="81"/>
        <v>1</v>
      </c>
      <c r="X1742" s="251">
        <v>33009</v>
      </c>
      <c r="Y1742" s="251">
        <v>0</v>
      </c>
      <c r="Z1742" s="251">
        <f t="shared" si="83"/>
        <v>0</v>
      </c>
      <c r="AA1742" s="226">
        <v>0</v>
      </c>
    </row>
    <row r="1743" spans="1:27" x14ac:dyDescent="0.25">
      <c r="A1743" s="251">
        <v>33011</v>
      </c>
      <c r="B1743" s="251" t="s">
        <v>1655</v>
      </c>
      <c r="C1743" s="251" t="s">
        <v>813</v>
      </c>
      <c r="D1743" s="251">
        <v>-71.712710299999998</v>
      </c>
      <c r="E1743" s="251">
        <v>42.917490000000001</v>
      </c>
      <c r="F1743">
        <v>0</v>
      </c>
      <c r="G1743">
        <f t="shared" si="82"/>
        <v>0</v>
      </c>
      <c r="H1743">
        <v>0</v>
      </c>
      <c r="M1743" s="277">
        <f>(M4823*10000)*TEA!$I$15*10^-6</f>
        <v>31.918713140114995</v>
      </c>
      <c r="N1743" s="277">
        <f>(N4823*10000)*TEA!$J$15*10^-6</f>
        <v>31.918713140114995</v>
      </c>
      <c r="W1743">
        <f t="shared" si="81"/>
        <v>1</v>
      </c>
      <c r="X1743" s="251">
        <v>33011</v>
      </c>
      <c r="Y1743" s="251">
        <v>0</v>
      </c>
      <c r="Z1743" s="251">
        <f t="shared" si="83"/>
        <v>0</v>
      </c>
      <c r="AA1743" s="226">
        <v>0</v>
      </c>
    </row>
    <row r="1744" spans="1:27" x14ac:dyDescent="0.25">
      <c r="A1744" s="251">
        <v>33013</v>
      </c>
      <c r="B1744" s="251" t="s">
        <v>1655</v>
      </c>
      <c r="C1744" s="251" t="s">
        <v>1660</v>
      </c>
      <c r="D1744" s="251">
        <v>-71.680970799999997</v>
      </c>
      <c r="E1744" s="251">
        <v>43.298670000000001</v>
      </c>
      <c r="F1744">
        <v>0</v>
      </c>
      <c r="G1744">
        <f t="shared" si="82"/>
        <v>0</v>
      </c>
      <c r="H1744">
        <v>0</v>
      </c>
      <c r="M1744" s="277">
        <f>(M4824*10000)*TEA!$I$15*10^-6</f>
        <v>30.530352497129996</v>
      </c>
      <c r="N1744" s="277">
        <f>(N4824*10000)*TEA!$J$15*10^-6</f>
        <v>30.530352497129996</v>
      </c>
      <c r="W1744">
        <f t="shared" si="81"/>
        <v>1</v>
      </c>
      <c r="X1744" s="251">
        <v>33013</v>
      </c>
      <c r="Y1744" s="251">
        <v>0</v>
      </c>
      <c r="Z1744" s="251">
        <f t="shared" si="83"/>
        <v>0</v>
      </c>
      <c r="AA1744" s="226">
        <v>0</v>
      </c>
    </row>
    <row r="1745" spans="1:27" x14ac:dyDescent="0.25">
      <c r="A1745" s="251">
        <v>33015</v>
      </c>
      <c r="B1745" s="251" t="s">
        <v>1655</v>
      </c>
      <c r="C1745" s="251" t="s">
        <v>1661</v>
      </c>
      <c r="D1745" s="251">
        <v>-71.121588099999997</v>
      </c>
      <c r="E1745" s="251">
        <v>42.990169999999999</v>
      </c>
      <c r="F1745">
        <v>0</v>
      </c>
      <c r="G1745">
        <f t="shared" si="82"/>
        <v>0</v>
      </c>
      <c r="H1745">
        <v>0</v>
      </c>
      <c r="M1745" s="277">
        <f>(M4825*10000)*TEA!$I$15*10^-6</f>
        <v>32.329766484404999</v>
      </c>
      <c r="N1745" s="277">
        <f>(N4825*10000)*TEA!$J$15*10^-6</f>
        <v>32.329766484404999</v>
      </c>
      <c r="W1745">
        <f t="shared" si="81"/>
        <v>1</v>
      </c>
      <c r="X1745" s="251">
        <v>33015</v>
      </c>
      <c r="Y1745" s="251">
        <v>0</v>
      </c>
      <c r="Z1745" s="251">
        <f t="shared" si="83"/>
        <v>0</v>
      </c>
      <c r="AA1745" s="226">
        <v>0</v>
      </c>
    </row>
    <row r="1746" spans="1:27" x14ac:dyDescent="0.25">
      <c r="A1746" s="251">
        <v>33017</v>
      </c>
      <c r="B1746" s="251" t="s">
        <v>1655</v>
      </c>
      <c r="C1746" s="251" t="s">
        <v>1662</v>
      </c>
      <c r="D1746" s="251">
        <v>-71.031011199999995</v>
      </c>
      <c r="E1746" s="251">
        <v>43.303440000000002</v>
      </c>
      <c r="F1746">
        <v>0</v>
      </c>
      <c r="G1746">
        <f t="shared" si="82"/>
        <v>0</v>
      </c>
      <c r="H1746">
        <v>0</v>
      </c>
      <c r="M1746" s="277">
        <f>(M4826*10000)*TEA!$I$15*10^-6</f>
        <v>31.229096053185</v>
      </c>
      <c r="N1746" s="277">
        <f>(N4826*10000)*TEA!$J$15*10^-6</f>
        <v>31.229096053185</v>
      </c>
      <c r="W1746">
        <f t="shared" si="81"/>
        <v>1</v>
      </c>
      <c r="X1746" s="251">
        <v>33017</v>
      </c>
      <c r="Y1746" s="251">
        <v>0</v>
      </c>
      <c r="Z1746" s="251">
        <f t="shared" si="83"/>
        <v>0</v>
      </c>
      <c r="AA1746" s="226">
        <v>0</v>
      </c>
    </row>
    <row r="1747" spans="1:27" x14ac:dyDescent="0.25">
      <c r="A1747" s="251">
        <v>33019</v>
      </c>
      <c r="B1747" s="251" t="s">
        <v>1655</v>
      </c>
      <c r="C1747" s="251" t="s">
        <v>1076</v>
      </c>
      <c r="D1747" s="251">
        <v>-72.222761800000001</v>
      </c>
      <c r="E1747" s="251">
        <v>43.362650000000002</v>
      </c>
      <c r="F1747">
        <v>0</v>
      </c>
      <c r="G1747">
        <f t="shared" si="82"/>
        <v>0</v>
      </c>
      <c r="H1747">
        <v>0</v>
      </c>
      <c r="M1747" s="277">
        <f>(M4827*10000)*TEA!$I$15*10^-6</f>
        <v>29.446795335824998</v>
      </c>
      <c r="N1747" s="277">
        <f>(N4827*10000)*TEA!$J$15*10^-6</f>
        <v>29.446795335824998</v>
      </c>
      <c r="W1747">
        <f t="shared" si="81"/>
        <v>1</v>
      </c>
      <c r="X1747" s="251">
        <v>33019</v>
      </c>
      <c r="Y1747" s="251">
        <v>0</v>
      </c>
      <c r="Z1747" s="251">
        <f t="shared" si="83"/>
        <v>0</v>
      </c>
      <c r="AA1747" s="226">
        <v>0</v>
      </c>
    </row>
    <row r="1748" spans="1:27" x14ac:dyDescent="0.25">
      <c r="A1748" s="251">
        <v>34001</v>
      </c>
      <c r="B1748" s="251" t="s">
        <v>1663</v>
      </c>
      <c r="C1748" s="251" t="s">
        <v>1664</v>
      </c>
      <c r="D1748" s="251">
        <v>-74.674175199999993</v>
      </c>
      <c r="E1748" s="251">
        <v>39.480589999999999</v>
      </c>
      <c r="F1748">
        <v>3.46</v>
      </c>
      <c r="G1748">
        <f t="shared" si="82"/>
        <v>3.46</v>
      </c>
      <c r="H1748">
        <v>9.1999999999999993</v>
      </c>
      <c r="M1748" s="277">
        <f>(M4828*10000)*TEA!$I$15*10^-6</f>
        <v>43.602543402299993</v>
      </c>
      <c r="N1748" s="277">
        <f>(N4828*10000)*TEA!$J$15*10^-6</f>
        <v>43.602543402299993</v>
      </c>
      <c r="W1748">
        <f t="shared" si="81"/>
        <v>1</v>
      </c>
      <c r="X1748" s="251">
        <v>34001</v>
      </c>
      <c r="Y1748" s="251">
        <v>104</v>
      </c>
      <c r="Z1748" s="251">
        <f t="shared" si="83"/>
        <v>104</v>
      </c>
      <c r="AA1748" s="226">
        <v>274</v>
      </c>
    </row>
    <row r="1749" spans="1:27" x14ac:dyDescent="0.25">
      <c r="A1749" s="251">
        <v>34003</v>
      </c>
      <c r="B1749" s="251" t="s">
        <v>1663</v>
      </c>
      <c r="C1749" s="251" t="s">
        <v>1665</v>
      </c>
      <c r="D1749" s="251">
        <v>-74.073779299999998</v>
      </c>
      <c r="E1749" s="251">
        <v>40.961620000000003</v>
      </c>
      <c r="F1749">
        <v>3.36</v>
      </c>
      <c r="G1749">
        <f t="shared" si="82"/>
        <v>3.36</v>
      </c>
      <c r="H1749">
        <v>0</v>
      </c>
      <c r="M1749" s="277">
        <f>(M4829*10000)*TEA!$I$15*10^-6</f>
        <v>37.983655365299995</v>
      </c>
      <c r="N1749" s="277">
        <f>(N4829*10000)*TEA!$J$15*10^-6</f>
        <v>37.983655365299995</v>
      </c>
      <c r="W1749">
        <f t="shared" si="81"/>
        <v>1</v>
      </c>
      <c r="X1749" s="251">
        <v>34003</v>
      </c>
      <c r="Y1749" s="251">
        <v>15</v>
      </c>
      <c r="Z1749" s="251">
        <f t="shared" si="83"/>
        <v>15</v>
      </c>
      <c r="AA1749" s="226">
        <v>15</v>
      </c>
    </row>
    <row r="1750" spans="1:27" x14ac:dyDescent="0.25">
      <c r="A1750" s="251">
        <v>34005</v>
      </c>
      <c r="B1750" s="251" t="s">
        <v>1663</v>
      </c>
      <c r="C1750" s="251" t="s">
        <v>1666</v>
      </c>
      <c r="D1750" s="251">
        <v>-74.665792800000006</v>
      </c>
      <c r="E1750" s="251">
        <v>39.884529999999998</v>
      </c>
      <c r="F1750">
        <v>2.62</v>
      </c>
      <c r="G1750">
        <f t="shared" si="82"/>
        <v>2.62</v>
      </c>
      <c r="H1750">
        <v>9.9</v>
      </c>
      <c r="M1750" s="277">
        <f>(M4830*10000)*TEA!$I$15*10^-6</f>
        <v>42.119212361399995</v>
      </c>
      <c r="N1750" s="277">
        <f>(N4830*10000)*TEA!$J$15*10^-6</f>
        <v>42.119212361399995</v>
      </c>
      <c r="W1750">
        <f t="shared" si="81"/>
        <v>1</v>
      </c>
      <c r="X1750" s="251">
        <v>34005</v>
      </c>
      <c r="Y1750" s="251">
        <v>7617</v>
      </c>
      <c r="Z1750" s="251">
        <f t="shared" si="83"/>
        <v>7617</v>
      </c>
      <c r="AA1750" s="226">
        <v>2235</v>
      </c>
    </row>
    <row r="1751" spans="1:27" x14ac:dyDescent="0.25">
      <c r="A1751" s="251">
        <v>34007</v>
      </c>
      <c r="B1751" s="251" t="s">
        <v>1663</v>
      </c>
      <c r="C1751" s="251" t="s">
        <v>856</v>
      </c>
      <c r="D1751" s="251">
        <v>-74.946799299999995</v>
      </c>
      <c r="E1751" s="251">
        <v>39.797580000000004</v>
      </c>
      <c r="F1751">
        <v>0</v>
      </c>
      <c r="G1751">
        <f t="shared" si="82"/>
        <v>0</v>
      </c>
      <c r="H1751">
        <v>5.88</v>
      </c>
      <c r="M1751" s="277">
        <f>(M4831*10000)*TEA!$I$15*10^-6</f>
        <v>42.146184050999999</v>
      </c>
      <c r="N1751" s="277">
        <f>(N4831*10000)*TEA!$J$15*10^-6</f>
        <v>42.146184050999999</v>
      </c>
      <c r="W1751">
        <f t="shared" si="81"/>
        <v>1</v>
      </c>
      <c r="X1751" s="251">
        <v>34007</v>
      </c>
      <c r="Y1751" s="251">
        <v>0</v>
      </c>
      <c r="Z1751" s="251">
        <f t="shared" si="83"/>
        <v>0</v>
      </c>
      <c r="AA1751" s="226">
        <v>144</v>
      </c>
    </row>
    <row r="1752" spans="1:27" x14ac:dyDescent="0.25">
      <c r="A1752" s="251">
        <v>34009</v>
      </c>
      <c r="B1752" s="251" t="s">
        <v>1663</v>
      </c>
      <c r="C1752" s="251" t="s">
        <v>1667</v>
      </c>
      <c r="D1752" s="251">
        <v>-74.807862400000005</v>
      </c>
      <c r="E1752" s="251">
        <v>39.151040000000002</v>
      </c>
      <c r="F1752">
        <v>3.39</v>
      </c>
      <c r="G1752">
        <f t="shared" si="82"/>
        <v>3.39</v>
      </c>
      <c r="H1752">
        <v>7.06</v>
      </c>
      <c r="M1752" s="277">
        <f>(M4832*10000)*TEA!$I$15*10^-6</f>
        <v>44.701327678499993</v>
      </c>
      <c r="N1752" s="277">
        <f>(N4832*10000)*TEA!$J$15*10^-6</f>
        <v>44.701327678499993</v>
      </c>
      <c r="W1752">
        <f t="shared" si="81"/>
        <v>1</v>
      </c>
      <c r="X1752" s="251">
        <v>34009</v>
      </c>
      <c r="Y1752" s="251">
        <v>117</v>
      </c>
      <c r="Z1752" s="251">
        <f t="shared" si="83"/>
        <v>117</v>
      </c>
      <c r="AA1752" s="226">
        <v>78</v>
      </c>
    </row>
    <row r="1753" spans="1:27" x14ac:dyDescent="0.25">
      <c r="A1753" s="251">
        <v>34011</v>
      </c>
      <c r="B1753" s="251" t="s">
        <v>1663</v>
      </c>
      <c r="C1753" s="251" t="s">
        <v>999</v>
      </c>
      <c r="D1753" s="251">
        <v>-75.111154499999998</v>
      </c>
      <c r="E1753" s="251">
        <v>39.370640000000002</v>
      </c>
      <c r="F1753">
        <v>3.01</v>
      </c>
      <c r="G1753">
        <f t="shared" si="82"/>
        <v>3.01</v>
      </c>
      <c r="H1753">
        <v>10.35</v>
      </c>
      <c r="M1753" s="277">
        <f>(M4833*10000)*TEA!$I$15*10^-6</f>
        <v>43.806459514499998</v>
      </c>
      <c r="N1753" s="277">
        <f>(N4833*10000)*TEA!$J$15*10^-6</f>
        <v>43.806459514499998</v>
      </c>
      <c r="W1753">
        <f t="shared" si="81"/>
        <v>1</v>
      </c>
      <c r="X1753" s="251">
        <v>34011</v>
      </c>
      <c r="Y1753" s="251">
        <v>4374</v>
      </c>
      <c r="Z1753" s="251">
        <f t="shared" si="83"/>
        <v>4374</v>
      </c>
      <c r="AA1753" s="226">
        <v>2591</v>
      </c>
    </row>
    <row r="1754" spans="1:27" x14ac:dyDescent="0.25">
      <c r="A1754" s="251">
        <v>34013</v>
      </c>
      <c r="B1754" s="251" t="s">
        <v>1663</v>
      </c>
      <c r="C1754" s="251" t="s">
        <v>1355</v>
      </c>
      <c r="D1754" s="251">
        <v>-74.248670399999995</v>
      </c>
      <c r="E1754" s="251">
        <v>40.79101</v>
      </c>
      <c r="F1754">
        <v>0</v>
      </c>
      <c r="G1754">
        <f t="shared" si="82"/>
        <v>0</v>
      </c>
      <c r="H1754">
        <v>0</v>
      </c>
      <c r="M1754" s="277">
        <f>(M4834*10000)*TEA!$I$15*10^-6</f>
        <v>38.728709527499994</v>
      </c>
      <c r="N1754" s="277">
        <f>(N4834*10000)*TEA!$J$15*10^-6</f>
        <v>38.728709527499994</v>
      </c>
      <c r="W1754">
        <f t="shared" ref="W1754:W1817" si="84">IF(X1754=A1754,1,0)</f>
        <v>1</v>
      </c>
      <c r="X1754" s="251">
        <v>34013</v>
      </c>
      <c r="Y1754" s="251">
        <v>0</v>
      </c>
      <c r="Z1754" s="251">
        <f t="shared" si="83"/>
        <v>0</v>
      </c>
      <c r="AA1754" s="226">
        <v>0</v>
      </c>
    </row>
    <row r="1755" spans="1:27" x14ac:dyDescent="0.25">
      <c r="A1755" s="251">
        <v>34015</v>
      </c>
      <c r="B1755" s="251" t="s">
        <v>1663</v>
      </c>
      <c r="C1755" s="251" t="s">
        <v>1668</v>
      </c>
      <c r="D1755" s="251">
        <v>-75.137394499999999</v>
      </c>
      <c r="E1755" s="251">
        <v>39.714939999999999</v>
      </c>
      <c r="F1755">
        <v>2.83</v>
      </c>
      <c r="G1755">
        <f t="shared" si="82"/>
        <v>2.83</v>
      </c>
      <c r="H1755">
        <v>10.39</v>
      </c>
      <c r="M1755" s="277">
        <f>(M4835*10000)*TEA!$I$15*10^-6</f>
        <v>42.299486887050001</v>
      </c>
      <c r="N1755" s="277">
        <f>(N4835*10000)*TEA!$J$15*10^-6</f>
        <v>42.299486887050001</v>
      </c>
      <c r="W1755">
        <f t="shared" si="84"/>
        <v>1</v>
      </c>
      <c r="X1755" s="251">
        <v>34015</v>
      </c>
      <c r="Y1755" s="251">
        <v>3991</v>
      </c>
      <c r="Z1755" s="251">
        <f t="shared" si="83"/>
        <v>3991</v>
      </c>
      <c r="AA1755" s="226">
        <v>2289</v>
      </c>
    </row>
    <row r="1756" spans="1:27" x14ac:dyDescent="0.25">
      <c r="A1756" s="251">
        <v>34017</v>
      </c>
      <c r="B1756" s="251" t="s">
        <v>1663</v>
      </c>
      <c r="C1756" s="251" t="s">
        <v>1669</v>
      </c>
      <c r="D1756" s="251">
        <v>-74.092982000000006</v>
      </c>
      <c r="E1756" s="251">
        <v>40.741540000000001</v>
      </c>
      <c r="F1756">
        <v>0</v>
      </c>
      <c r="G1756">
        <f t="shared" si="82"/>
        <v>0</v>
      </c>
      <c r="H1756">
        <v>0</v>
      </c>
      <c r="M1756" s="277">
        <f>(M4836*10000)*TEA!$I$15*10^-6</f>
        <v>39.231992682899993</v>
      </c>
      <c r="N1756" s="277">
        <f>(N4836*10000)*TEA!$J$15*10^-6</f>
        <v>39.231992682899993</v>
      </c>
      <c r="W1756">
        <f t="shared" si="84"/>
        <v>1</v>
      </c>
      <c r="X1756" s="251">
        <v>34017</v>
      </c>
      <c r="Y1756" s="251">
        <v>0</v>
      </c>
      <c r="Z1756" s="251">
        <f t="shared" si="83"/>
        <v>0</v>
      </c>
      <c r="AA1756" s="226">
        <v>0</v>
      </c>
    </row>
    <row r="1757" spans="1:27" x14ac:dyDescent="0.25">
      <c r="A1757" s="251">
        <v>34019</v>
      </c>
      <c r="B1757" s="251" t="s">
        <v>1663</v>
      </c>
      <c r="C1757" s="251" t="s">
        <v>1670</v>
      </c>
      <c r="D1757" s="251">
        <v>-74.913991899999999</v>
      </c>
      <c r="E1757" s="251">
        <v>40.573090000000001</v>
      </c>
      <c r="F1757">
        <v>3</v>
      </c>
      <c r="G1757">
        <f t="shared" si="82"/>
        <v>3</v>
      </c>
      <c r="H1757">
        <v>11.2</v>
      </c>
      <c r="M1757" s="277">
        <f>(M4837*10000)*TEA!$I$15*10^-6</f>
        <v>37.951276335749995</v>
      </c>
      <c r="N1757" s="277">
        <f>(N4837*10000)*TEA!$J$15*10^-6</f>
        <v>37.951276335749995</v>
      </c>
      <c r="W1757">
        <f t="shared" si="84"/>
        <v>1</v>
      </c>
      <c r="X1757" s="251">
        <v>34019</v>
      </c>
      <c r="Y1757" s="251">
        <v>3232</v>
      </c>
      <c r="Z1757" s="251">
        <f t="shared" si="83"/>
        <v>3232</v>
      </c>
      <c r="AA1757" s="226">
        <v>3659</v>
      </c>
    </row>
    <row r="1758" spans="1:27" x14ac:dyDescent="0.25">
      <c r="A1758" s="251">
        <v>34021</v>
      </c>
      <c r="B1758" s="251" t="s">
        <v>1663</v>
      </c>
      <c r="C1758" s="251" t="s">
        <v>1025</v>
      </c>
      <c r="D1758" s="251">
        <v>-74.694547600000007</v>
      </c>
      <c r="E1758" s="251">
        <v>40.286340000000003</v>
      </c>
      <c r="F1758">
        <v>2.5499999999999998</v>
      </c>
      <c r="G1758">
        <f t="shared" si="82"/>
        <v>2.5499999999999998</v>
      </c>
      <c r="H1758">
        <v>9.83</v>
      </c>
      <c r="M1758" s="277">
        <f>(M4838*10000)*TEA!$I$15*10^-6</f>
        <v>40.230662970600001</v>
      </c>
      <c r="N1758" s="277">
        <f>(N4838*10000)*TEA!$J$15*10^-6</f>
        <v>40.230662970600001</v>
      </c>
      <c r="W1758">
        <f t="shared" si="84"/>
        <v>1</v>
      </c>
      <c r="X1758" s="251">
        <v>34021</v>
      </c>
      <c r="Y1758" s="251">
        <v>2226</v>
      </c>
      <c r="Z1758" s="251">
        <f t="shared" si="83"/>
        <v>2226</v>
      </c>
      <c r="AA1758" s="226">
        <v>848</v>
      </c>
    </row>
    <row r="1759" spans="1:27" x14ac:dyDescent="0.25">
      <c r="A1759" s="251">
        <v>34023</v>
      </c>
      <c r="B1759" s="251" t="s">
        <v>1663</v>
      </c>
      <c r="C1759" s="251" t="s">
        <v>779</v>
      </c>
      <c r="D1759" s="251">
        <v>-74.417475999999994</v>
      </c>
      <c r="E1759" s="251">
        <v>40.4467</v>
      </c>
      <c r="F1759">
        <v>2.85</v>
      </c>
      <c r="G1759">
        <f t="shared" si="82"/>
        <v>2.85</v>
      </c>
      <c r="H1759">
        <v>10.38</v>
      </c>
      <c r="M1759" s="277">
        <f>(M4839*10000)*TEA!$I$15*10^-6</f>
        <v>40.177569683699993</v>
      </c>
      <c r="N1759" s="277">
        <f>(N4839*10000)*TEA!$J$15*10^-6</f>
        <v>40.177569683699993</v>
      </c>
      <c r="W1759">
        <f t="shared" si="84"/>
        <v>1</v>
      </c>
      <c r="X1759" s="251">
        <v>34023</v>
      </c>
      <c r="Y1759" s="251">
        <v>1317</v>
      </c>
      <c r="Z1759" s="251">
        <f t="shared" si="83"/>
        <v>1317</v>
      </c>
      <c r="AA1759" s="226">
        <v>1103</v>
      </c>
    </row>
    <row r="1760" spans="1:27" x14ac:dyDescent="0.25">
      <c r="A1760" s="251">
        <v>34025</v>
      </c>
      <c r="B1760" s="251" t="s">
        <v>1663</v>
      </c>
      <c r="C1760" s="251" t="s">
        <v>1671</v>
      </c>
      <c r="D1760" s="251">
        <v>-74.208995000000002</v>
      </c>
      <c r="E1760" s="251">
        <v>40.261159999999997</v>
      </c>
      <c r="F1760">
        <v>2.79</v>
      </c>
      <c r="G1760">
        <f t="shared" si="82"/>
        <v>2.79</v>
      </c>
      <c r="H1760">
        <v>11.06</v>
      </c>
      <c r="M1760" s="277">
        <f>(M4840*10000)*TEA!$I$15*10^-6</f>
        <v>41.563302783299996</v>
      </c>
      <c r="N1760" s="277">
        <f>(N4840*10000)*TEA!$J$15*10^-6</f>
        <v>41.563302783299996</v>
      </c>
      <c r="W1760">
        <f t="shared" si="84"/>
        <v>1</v>
      </c>
      <c r="X1760" s="251">
        <v>34025</v>
      </c>
      <c r="Y1760" s="251">
        <v>2634</v>
      </c>
      <c r="Z1760" s="251">
        <f t="shared" si="83"/>
        <v>2634</v>
      </c>
      <c r="AA1760" s="226">
        <v>701</v>
      </c>
    </row>
    <row r="1761" spans="1:27" x14ac:dyDescent="0.25">
      <c r="A1761" s="251">
        <v>34027</v>
      </c>
      <c r="B1761" s="251" t="s">
        <v>1663</v>
      </c>
      <c r="C1761" s="251" t="s">
        <v>1166</v>
      </c>
      <c r="D1761" s="251">
        <v>-74.556986600000002</v>
      </c>
      <c r="E1761" s="251">
        <v>40.861629999999998</v>
      </c>
      <c r="F1761">
        <v>2.93</v>
      </c>
      <c r="G1761">
        <f t="shared" si="82"/>
        <v>2.93</v>
      </c>
      <c r="H1761">
        <v>8.43</v>
      </c>
      <c r="M1761" s="277">
        <f>(M4841*10000)*TEA!$I$15*10^-6</f>
        <v>37.229926405050001</v>
      </c>
      <c r="N1761" s="277">
        <f>(N4841*10000)*TEA!$J$15*10^-6</f>
        <v>37.229926405050001</v>
      </c>
      <c r="W1761">
        <f t="shared" si="84"/>
        <v>1</v>
      </c>
      <c r="X1761" s="251">
        <v>34027</v>
      </c>
      <c r="Y1761" s="251">
        <v>97</v>
      </c>
      <c r="Z1761" s="251">
        <f t="shared" si="83"/>
        <v>97</v>
      </c>
      <c r="AA1761" s="226">
        <v>271</v>
      </c>
    </row>
    <row r="1762" spans="1:27" x14ac:dyDescent="0.25">
      <c r="A1762" s="251">
        <v>34029</v>
      </c>
      <c r="B1762" s="251" t="s">
        <v>1663</v>
      </c>
      <c r="C1762" s="251" t="s">
        <v>1672</v>
      </c>
      <c r="D1762" s="251">
        <v>-74.283856299999997</v>
      </c>
      <c r="E1762" s="251">
        <v>39.914160000000003</v>
      </c>
      <c r="F1762">
        <v>0</v>
      </c>
      <c r="G1762">
        <f t="shared" si="82"/>
        <v>0</v>
      </c>
      <c r="H1762">
        <v>0</v>
      </c>
      <c r="M1762" s="277">
        <f>(M4842*10000)*TEA!$I$15*10^-6</f>
        <v>42.556308614099997</v>
      </c>
      <c r="N1762" s="277">
        <f>(N4842*10000)*TEA!$J$15*10^-6</f>
        <v>42.556308614099997</v>
      </c>
      <c r="W1762">
        <f t="shared" si="84"/>
        <v>1</v>
      </c>
      <c r="X1762" s="251">
        <v>34029</v>
      </c>
      <c r="Y1762" s="251">
        <v>0</v>
      </c>
      <c r="Z1762" s="251">
        <f t="shared" si="83"/>
        <v>0</v>
      </c>
      <c r="AA1762" s="226">
        <v>32</v>
      </c>
    </row>
    <row r="1763" spans="1:27" x14ac:dyDescent="0.25">
      <c r="A1763" s="251">
        <v>34031</v>
      </c>
      <c r="B1763" s="251" t="s">
        <v>1663</v>
      </c>
      <c r="C1763" s="251" t="s">
        <v>1673</v>
      </c>
      <c r="D1763" s="251">
        <v>-74.298664500000001</v>
      </c>
      <c r="E1763" s="251">
        <v>41.032319999999999</v>
      </c>
      <c r="F1763">
        <v>0</v>
      </c>
      <c r="G1763">
        <f t="shared" si="82"/>
        <v>0</v>
      </c>
      <c r="H1763">
        <v>0</v>
      </c>
      <c r="M1763" s="277">
        <f>(M4843*10000)*TEA!$I$15*10^-6</f>
        <v>36.96461975295</v>
      </c>
      <c r="N1763" s="277">
        <f>(N4843*10000)*TEA!$J$15*10^-6</f>
        <v>36.96461975295</v>
      </c>
      <c r="W1763">
        <f t="shared" si="84"/>
        <v>1</v>
      </c>
      <c r="X1763" s="251">
        <v>34031</v>
      </c>
      <c r="Y1763" s="251">
        <v>0</v>
      </c>
      <c r="Z1763" s="251">
        <f t="shared" si="83"/>
        <v>0</v>
      </c>
      <c r="AA1763" s="226">
        <v>0</v>
      </c>
    </row>
    <row r="1764" spans="1:27" x14ac:dyDescent="0.25">
      <c r="A1764" s="251">
        <v>34033</v>
      </c>
      <c r="B1764" s="251" t="s">
        <v>1663</v>
      </c>
      <c r="C1764" s="251" t="s">
        <v>1674</v>
      </c>
      <c r="D1764" s="251">
        <v>-75.342768199999995</v>
      </c>
      <c r="E1764" s="251">
        <v>39.593200000000003</v>
      </c>
      <c r="F1764">
        <v>3.06</v>
      </c>
      <c r="G1764">
        <f t="shared" si="82"/>
        <v>3.06</v>
      </c>
      <c r="H1764">
        <v>12.01</v>
      </c>
      <c r="M1764" s="277">
        <f>(M4844*10000)*TEA!$I$15*10^-6</f>
        <v>42.848453059200004</v>
      </c>
      <c r="N1764" s="277">
        <f>(N4844*10000)*TEA!$J$15*10^-6</f>
        <v>42.848453059200004</v>
      </c>
      <c r="W1764">
        <f t="shared" si="84"/>
        <v>1</v>
      </c>
      <c r="X1764" s="251">
        <v>34033</v>
      </c>
      <c r="Y1764" s="251">
        <v>11673</v>
      </c>
      <c r="Z1764" s="251">
        <f t="shared" si="83"/>
        <v>11673</v>
      </c>
      <c r="AA1764" s="226">
        <v>7325</v>
      </c>
    </row>
    <row r="1765" spans="1:27" x14ac:dyDescent="0.25">
      <c r="A1765" s="251">
        <v>34035</v>
      </c>
      <c r="B1765" s="251" t="s">
        <v>1663</v>
      </c>
      <c r="C1765" s="251" t="s">
        <v>1329</v>
      </c>
      <c r="D1765" s="251">
        <v>-74.622390699999997</v>
      </c>
      <c r="E1765" s="251">
        <v>40.567720000000001</v>
      </c>
      <c r="F1765">
        <v>2.81</v>
      </c>
      <c r="G1765">
        <f t="shared" si="82"/>
        <v>2.81</v>
      </c>
      <c r="H1765">
        <v>9.6199999999999992</v>
      </c>
      <c r="M1765" s="277">
        <f>(M4845*10000)*TEA!$I$15*10^-6</f>
        <v>38.825562529350002</v>
      </c>
      <c r="N1765" s="277">
        <f>(N4845*10000)*TEA!$J$15*10^-6</f>
        <v>38.825562529350002</v>
      </c>
      <c r="W1765">
        <f t="shared" si="84"/>
        <v>1</v>
      </c>
      <c r="X1765" s="251">
        <v>34035</v>
      </c>
      <c r="Y1765" s="251">
        <v>935</v>
      </c>
      <c r="Z1765" s="251">
        <f t="shared" si="83"/>
        <v>935</v>
      </c>
      <c r="AA1765" s="226">
        <v>450</v>
      </c>
    </row>
    <row r="1766" spans="1:27" x14ac:dyDescent="0.25">
      <c r="A1766" s="251">
        <v>34037</v>
      </c>
      <c r="B1766" s="251" t="s">
        <v>1663</v>
      </c>
      <c r="C1766" s="251" t="s">
        <v>787</v>
      </c>
      <c r="D1766" s="251">
        <v>-74.695246699999998</v>
      </c>
      <c r="E1766" s="251">
        <v>41.140839999999997</v>
      </c>
      <c r="F1766">
        <v>2.5</v>
      </c>
      <c r="G1766">
        <f t="shared" si="82"/>
        <v>2.5</v>
      </c>
      <c r="H1766">
        <v>9.5299999999999994</v>
      </c>
      <c r="M1766" s="277">
        <f>(M4846*10000)*TEA!$I$15*10^-6</f>
        <v>34.971029629199997</v>
      </c>
      <c r="N1766" s="277">
        <f>(N4846*10000)*TEA!$J$15*10^-6</f>
        <v>34.971029629199997</v>
      </c>
      <c r="W1766">
        <f t="shared" si="84"/>
        <v>1</v>
      </c>
      <c r="X1766" s="251">
        <v>34037</v>
      </c>
      <c r="Y1766" s="251">
        <v>270</v>
      </c>
      <c r="Z1766" s="251">
        <f t="shared" si="83"/>
        <v>270</v>
      </c>
      <c r="AA1766" s="226">
        <v>1091</v>
      </c>
    </row>
    <row r="1767" spans="1:27" x14ac:dyDescent="0.25">
      <c r="A1767" s="251">
        <v>34039</v>
      </c>
      <c r="B1767" s="251" t="s">
        <v>1663</v>
      </c>
      <c r="C1767" s="251" t="s">
        <v>657</v>
      </c>
      <c r="D1767" s="251">
        <v>-74.314978600000003</v>
      </c>
      <c r="E1767" s="251">
        <v>40.667549999999999</v>
      </c>
      <c r="F1767">
        <v>0</v>
      </c>
      <c r="G1767">
        <f t="shared" si="82"/>
        <v>0</v>
      </c>
      <c r="H1767">
        <v>0</v>
      </c>
      <c r="M1767" s="277">
        <f>(M4847*10000)*TEA!$I$15*10^-6</f>
        <v>39.211586689950003</v>
      </c>
      <c r="N1767" s="277">
        <f>(N4847*10000)*TEA!$J$15*10^-6</f>
        <v>39.211586689950003</v>
      </c>
      <c r="W1767">
        <f t="shared" si="84"/>
        <v>1</v>
      </c>
      <c r="X1767" s="251">
        <v>34039</v>
      </c>
      <c r="Y1767" s="251">
        <v>0</v>
      </c>
      <c r="Z1767" s="251">
        <f t="shared" si="83"/>
        <v>0</v>
      </c>
      <c r="AA1767" s="226">
        <v>0</v>
      </c>
    </row>
    <row r="1768" spans="1:27" x14ac:dyDescent="0.25">
      <c r="A1768" s="251">
        <v>34041</v>
      </c>
      <c r="B1768" s="251" t="s">
        <v>1663</v>
      </c>
      <c r="C1768" s="251" t="s">
        <v>941</v>
      </c>
      <c r="D1768" s="251">
        <v>-75.001657600000001</v>
      </c>
      <c r="E1768" s="251">
        <v>40.862430000000003</v>
      </c>
      <c r="F1768">
        <v>3.22</v>
      </c>
      <c r="G1768">
        <f t="shared" si="82"/>
        <v>3.22</v>
      </c>
      <c r="H1768">
        <v>10.85</v>
      </c>
      <c r="M1768" s="277">
        <f>(M4848*10000)*TEA!$I$15*10^-6</f>
        <v>35.58671303445</v>
      </c>
      <c r="N1768" s="277">
        <f>(N4848*10000)*TEA!$J$15*10^-6</f>
        <v>35.58671303445</v>
      </c>
      <c r="W1768">
        <f t="shared" si="84"/>
        <v>1</v>
      </c>
      <c r="X1768" s="251">
        <v>34041</v>
      </c>
      <c r="Y1768" s="251">
        <v>3353</v>
      </c>
      <c r="Z1768" s="251">
        <f t="shared" si="83"/>
        <v>3353</v>
      </c>
      <c r="AA1768" s="226">
        <v>7163</v>
      </c>
    </row>
    <row r="1769" spans="1:27" x14ac:dyDescent="0.25">
      <c r="A1769" s="251">
        <v>35001</v>
      </c>
      <c r="B1769" s="251" t="s">
        <v>1675</v>
      </c>
      <c r="C1769" s="251" t="s">
        <v>1676</v>
      </c>
      <c r="D1769" s="251">
        <v>-106.676743</v>
      </c>
      <c r="E1769" s="251">
        <v>35.046909999999997</v>
      </c>
      <c r="F1769">
        <v>0</v>
      </c>
      <c r="G1769">
        <f t="shared" si="82"/>
        <v>0</v>
      </c>
      <c r="H1769">
        <v>0</v>
      </c>
      <c r="M1769" s="277">
        <f>(M4849*10000)*TEA!$I$15*10^-6</f>
        <v>43.334394831000004</v>
      </c>
      <c r="N1769" s="277">
        <f>(N4849*10000)*TEA!$J$15*10^-6</f>
        <v>43.334394831000004</v>
      </c>
      <c r="W1769">
        <f t="shared" si="84"/>
        <v>1</v>
      </c>
      <c r="X1769" s="251">
        <v>35001</v>
      </c>
      <c r="Y1769" s="251">
        <v>0</v>
      </c>
      <c r="Z1769" s="251">
        <f t="shared" si="83"/>
        <v>0</v>
      </c>
      <c r="AA1769" s="226">
        <v>0</v>
      </c>
    </row>
    <row r="1770" spans="1:27" x14ac:dyDescent="0.25">
      <c r="A1770" s="251">
        <v>35003</v>
      </c>
      <c r="B1770" s="251" t="s">
        <v>1675</v>
      </c>
      <c r="C1770" s="251" t="s">
        <v>1677</v>
      </c>
      <c r="D1770" s="251">
        <v>-108.41106600000001</v>
      </c>
      <c r="E1770" s="251">
        <v>33.913640000000001</v>
      </c>
      <c r="F1770">
        <v>0</v>
      </c>
      <c r="G1770">
        <f t="shared" si="82"/>
        <v>0</v>
      </c>
      <c r="H1770">
        <v>0</v>
      </c>
      <c r="M1770" s="277">
        <f>(M4850*10000)*TEA!$I$15*10^-6</f>
        <v>50.743785060899995</v>
      </c>
      <c r="N1770" s="277">
        <f>(N4850*10000)*TEA!$J$15*10^-6</f>
        <v>50.743785060899995</v>
      </c>
      <c r="W1770">
        <f t="shared" si="84"/>
        <v>1</v>
      </c>
      <c r="X1770" s="251">
        <v>35003</v>
      </c>
      <c r="Y1770" s="251">
        <v>0</v>
      </c>
      <c r="Z1770" s="251">
        <f t="shared" si="83"/>
        <v>0</v>
      </c>
      <c r="AA1770" s="226">
        <v>0</v>
      </c>
    </row>
    <row r="1771" spans="1:27" x14ac:dyDescent="0.25">
      <c r="A1771" s="251">
        <v>35005</v>
      </c>
      <c r="B1771" s="251" t="s">
        <v>1675</v>
      </c>
      <c r="C1771" s="251" t="s">
        <v>1678</v>
      </c>
      <c r="D1771" s="251">
        <v>-104.46531299999999</v>
      </c>
      <c r="E1771" s="251">
        <v>33.358640000000001</v>
      </c>
      <c r="F1771">
        <v>0</v>
      </c>
      <c r="G1771">
        <f t="shared" si="82"/>
        <v>0</v>
      </c>
      <c r="H1771">
        <v>0</v>
      </c>
      <c r="M1771" s="277">
        <f>(M4851*10000)*TEA!$I$15*10^-6</f>
        <v>51.652250759699989</v>
      </c>
      <c r="N1771" s="277">
        <f>(N4851*10000)*TEA!$J$15*10^-6</f>
        <v>51.652250759699989</v>
      </c>
      <c r="W1771">
        <f t="shared" si="84"/>
        <v>1</v>
      </c>
      <c r="X1771" s="251">
        <v>35005</v>
      </c>
      <c r="Y1771" s="251">
        <v>0</v>
      </c>
      <c r="Z1771" s="251">
        <f t="shared" si="83"/>
        <v>0</v>
      </c>
      <c r="AA1771" s="226">
        <v>0</v>
      </c>
    </row>
    <row r="1772" spans="1:27" x14ac:dyDescent="0.25">
      <c r="A1772" s="251">
        <v>35006</v>
      </c>
      <c r="B1772" s="251" t="s">
        <v>1675</v>
      </c>
      <c r="C1772" s="251" t="s">
        <v>1679</v>
      </c>
      <c r="D1772" s="251">
        <v>-108.003204</v>
      </c>
      <c r="E1772" s="251">
        <v>34.90849</v>
      </c>
      <c r="F1772">
        <v>0</v>
      </c>
      <c r="G1772">
        <f t="shared" si="82"/>
        <v>0</v>
      </c>
      <c r="H1772">
        <v>0</v>
      </c>
      <c r="M1772" s="277">
        <f>(M4852*10000)*TEA!$I$15*10^-6</f>
        <v>46.119768603300002</v>
      </c>
      <c r="N1772" s="277">
        <f>(N4852*10000)*TEA!$J$15*10^-6</f>
        <v>46.119768603300002</v>
      </c>
      <c r="W1772">
        <f t="shared" si="84"/>
        <v>1</v>
      </c>
      <c r="X1772" s="251">
        <v>35006</v>
      </c>
      <c r="Y1772" s="251">
        <v>0</v>
      </c>
      <c r="Z1772" s="251">
        <f t="shared" si="83"/>
        <v>0</v>
      </c>
      <c r="AA1772" s="226">
        <v>0</v>
      </c>
    </row>
    <row r="1773" spans="1:27" x14ac:dyDescent="0.25">
      <c r="A1773" s="251">
        <v>35007</v>
      </c>
      <c r="B1773" s="251" t="s">
        <v>1675</v>
      </c>
      <c r="C1773" s="251" t="s">
        <v>1610</v>
      </c>
      <c r="D1773" s="251">
        <v>-104.647345</v>
      </c>
      <c r="E1773" s="251">
        <v>36.59554</v>
      </c>
      <c r="F1773">
        <v>0</v>
      </c>
      <c r="G1773">
        <f t="shared" si="82"/>
        <v>0</v>
      </c>
      <c r="H1773">
        <v>0</v>
      </c>
      <c r="M1773" s="277">
        <f>(M4853*10000)*TEA!$I$15*10^-6</f>
        <v>38.241963357749995</v>
      </c>
      <c r="N1773" s="277">
        <f>(N4853*10000)*TEA!$J$15*10^-6</f>
        <v>38.241963357749995</v>
      </c>
      <c r="W1773">
        <f t="shared" si="84"/>
        <v>1</v>
      </c>
      <c r="X1773" s="251">
        <v>35007</v>
      </c>
      <c r="Y1773" s="251">
        <v>0</v>
      </c>
      <c r="Z1773" s="251">
        <f t="shared" si="83"/>
        <v>0</v>
      </c>
      <c r="AA1773" s="226">
        <v>0</v>
      </c>
    </row>
    <row r="1774" spans="1:27" x14ac:dyDescent="0.25">
      <c r="A1774" s="251">
        <v>35009</v>
      </c>
      <c r="B1774" s="251" t="s">
        <v>1675</v>
      </c>
      <c r="C1774" s="251" t="s">
        <v>1680</v>
      </c>
      <c r="D1774" s="251">
        <v>-103.351073</v>
      </c>
      <c r="E1774" s="251">
        <v>34.575330000000001</v>
      </c>
      <c r="F1774">
        <v>0</v>
      </c>
      <c r="G1774">
        <f t="shared" si="82"/>
        <v>0</v>
      </c>
      <c r="H1774">
        <v>4.3600000000000003</v>
      </c>
      <c r="M1774" s="277">
        <f>(M4854*10000)*TEA!$I$15*10^-6</f>
        <v>50.438555278199999</v>
      </c>
      <c r="N1774" s="277">
        <f>(N4854*10000)*TEA!$J$15*10^-6</f>
        <v>50.438555278199999</v>
      </c>
      <c r="W1774">
        <f t="shared" si="84"/>
        <v>1</v>
      </c>
      <c r="X1774" s="251">
        <v>35009</v>
      </c>
      <c r="Y1774" s="251">
        <v>0</v>
      </c>
      <c r="Z1774" s="251">
        <f t="shared" si="83"/>
        <v>0</v>
      </c>
      <c r="AA1774" s="226">
        <v>2489</v>
      </c>
    </row>
    <row r="1775" spans="1:27" x14ac:dyDescent="0.25">
      <c r="A1775" s="251">
        <v>35011</v>
      </c>
      <c r="B1775" s="251" t="s">
        <v>1675</v>
      </c>
      <c r="C1775" s="251" t="s">
        <v>1681</v>
      </c>
      <c r="D1775" s="251">
        <v>-104.414751</v>
      </c>
      <c r="E1775" s="251">
        <v>34.342669999999998</v>
      </c>
      <c r="F1775">
        <v>0</v>
      </c>
      <c r="G1775">
        <f t="shared" si="82"/>
        <v>0</v>
      </c>
      <c r="H1775">
        <v>0</v>
      </c>
      <c r="M1775" s="277">
        <f>(M4855*10000)*TEA!$I$15*10^-6</f>
        <v>48.843609759450004</v>
      </c>
      <c r="N1775" s="277">
        <f>(N4855*10000)*TEA!$J$15*10^-6</f>
        <v>48.843609759450004</v>
      </c>
      <c r="W1775">
        <f t="shared" si="84"/>
        <v>1</v>
      </c>
      <c r="X1775" s="251">
        <v>35011</v>
      </c>
      <c r="Y1775" s="251">
        <v>0</v>
      </c>
      <c r="Z1775" s="251">
        <f t="shared" si="83"/>
        <v>0</v>
      </c>
      <c r="AA1775" s="226">
        <v>0</v>
      </c>
    </row>
    <row r="1776" spans="1:27" x14ac:dyDescent="0.25">
      <c r="A1776" s="251">
        <v>35013</v>
      </c>
      <c r="B1776" s="251" t="s">
        <v>1675</v>
      </c>
      <c r="C1776" s="251" t="s">
        <v>1682</v>
      </c>
      <c r="D1776" s="251">
        <v>-106.84166</v>
      </c>
      <c r="E1776" s="251">
        <v>32.346490000000003</v>
      </c>
      <c r="F1776">
        <v>0</v>
      </c>
      <c r="G1776">
        <f t="shared" si="82"/>
        <v>0</v>
      </c>
      <c r="H1776">
        <v>0</v>
      </c>
      <c r="M1776" s="277">
        <f>(M4856*10000)*TEA!$I$15*10^-6</f>
        <v>54.055339161300004</v>
      </c>
      <c r="N1776" s="277">
        <f>(N4856*10000)*TEA!$J$15*10^-6</f>
        <v>54.055339161300004</v>
      </c>
      <c r="W1776">
        <f t="shared" si="84"/>
        <v>1</v>
      </c>
      <c r="X1776" s="251">
        <v>35013</v>
      </c>
      <c r="Y1776" s="251">
        <v>0</v>
      </c>
      <c r="Z1776" s="251">
        <f t="shared" si="83"/>
        <v>0</v>
      </c>
      <c r="AA1776" s="226">
        <v>0</v>
      </c>
    </row>
    <row r="1777" spans="1:27" x14ac:dyDescent="0.25">
      <c r="A1777" s="251">
        <v>35015</v>
      </c>
      <c r="B1777" s="251" t="s">
        <v>1675</v>
      </c>
      <c r="C1777" s="251" t="s">
        <v>1683</v>
      </c>
      <c r="D1777" s="251">
        <v>-104.30304</v>
      </c>
      <c r="E1777" s="251">
        <v>32.466859999999997</v>
      </c>
      <c r="F1777">
        <v>0</v>
      </c>
      <c r="G1777">
        <f t="shared" si="82"/>
        <v>0</v>
      </c>
      <c r="H1777">
        <v>0</v>
      </c>
      <c r="M1777" s="277">
        <f>(M4857*10000)*TEA!$I$15*10^-6</f>
        <v>53.905515403050003</v>
      </c>
      <c r="N1777" s="277">
        <f>(N4857*10000)*TEA!$J$15*10^-6</f>
        <v>53.905515403050003</v>
      </c>
      <c r="W1777">
        <f t="shared" si="84"/>
        <v>1</v>
      </c>
      <c r="X1777" s="251">
        <v>35015</v>
      </c>
      <c r="Y1777" s="251">
        <v>0</v>
      </c>
      <c r="Z1777" s="251">
        <f t="shared" si="83"/>
        <v>0</v>
      </c>
      <c r="AA1777" s="226">
        <v>0</v>
      </c>
    </row>
    <row r="1778" spans="1:27" x14ac:dyDescent="0.25">
      <c r="A1778" s="251">
        <v>35017</v>
      </c>
      <c r="B1778" s="251" t="s">
        <v>1675</v>
      </c>
      <c r="C1778" s="251" t="s">
        <v>626</v>
      </c>
      <c r="D1778" s="251">
        <v>-108.387725</v>
      </c>
      <c r="E1778" s="251">
        <v>32.744700000000002</v>
      </c>
      <c r="F1778">
        <v>0</v>
      </c>
      <c r="G1778">
        <f t="shared" si="82"/>
        <v>0</v>
      </c>
      <c r="H1778">
        <v>0</v>
      </c>
      <c r="M1778" s="277">
        <f>(M4858*10000)*TEA!$I$15*10^-6</f>
        <v>54.516023750699993</v>
      </c>
      <c r="N1778" s="277">
        <f>(N4858*10000)*TEA!$J$15*10^-6</f>
        <v>54.516023750699993</v>
      </c>
      <c r="W1778">
        <f t="shared" si="84"/>
        <v>1</v>
      </c>
      <c r="X1778" s="251">
        <v>35017</v>
      </c>
      <c r="Y1778" s="251">
        <v>0</v>
      </c>
      <c r="Z1778" s="251">
        <f t="shared" si="83"/>
        <v>0</v>
      </c>
      <c r="AA1778" s="226">
        <v>0</v>
      </c>
    </row>
    <row r="1779" spans="1:27" x14ac:dyDescent="0.25">
      <c r="A1779" s="251">
        <v>35019</v>
      </c>
      <c r="B1779" s="251" t="s">
        <v>1675</v>
      </c>
      <c r="C1779" s="251" t="s">
        <v>1684</v>
      </c>
      <c r="D1779" s="251">
        <v>-104.787088</v>
      </c>
      <c r="E1779" s="251">
        <v>34.859209999999997</v>
      </c>
      <c r="F1779">
        <v>0</v>
      </c>
      <c r="G1779">
        <f t="shared" si="82"/>
        <v>0</v>
      </c>
      <c r="H1779">
        <v>0</v>
      </c>
      <c r="M1779" s="277">
        <f>(M4859*10000)*TEA!$I$15*10^-6</f>
        <v>46.186606560149997</v>
      </c>
      <c r="N1779" s="277">
        <f>(N4859*10000)*TEA!$J$15*10^-6</f>
        <v>46.186606560149997</v>
      </c>
      <c r="W1779">
        <f t="shared" si="84"/>
        <v>1</v>
      </c>
      <c r="X1779" s="251">
        <v>35019</v>
      </c>
      <c r="Y1779" s="251">
        <v>0</v>
      </c>
      <c r="Z1779" s="251">
        <f t="shared" si="83"/>
        <v>0</v>
      </c>
      <c r="AA1779" s="226">
        <v>0</v>
      </c>
    </row>
    <row r="1780" spans="1:27" x14ac:dyDescent="0.25">
      <c r="A1780" s="251">
        <v>35021</v>
      </c>
      <c r="B1780" s="251" t="s">
        <v>1675</v>
      </c>
      <c r="C1780" s="251" t="s">
        <v>1685</v>
      </c>
      <c r="D1780" s="251">
        <v>-103.814818</v>
      </c>
      <c r="E1780" s="251">
        <v>35.852449999999997</v>
      </c>
      <c r="F1780">
        <v>0</v>
      </c>
      <c r="G1780">
        <f t="shared" si="82"/>
        <v>0</v>
      </c>
      <c r="H1780">
        <v>0</v>
      </c>
      <c r="M1780" s="277">
        <f>(M4860*10000)*TEA!$I$15*10^-6</f>
        <v>44.397420075449993</v>
      </c>
      <c r="N1780" s="277">
        <f>(N4860*10000)*TEA!$J$15*10^-6</f>
        <v>44.397420075449993</v>
      </c>
      <c r="W1780">
        <f t="shared" si="84"/>
        <v>1</v>
      </c>
      <c r="X1780" s="251">
        <v>35021</v>
      </c>
      <c r="Y1780" s="251">
        <v>0</v>
      </c>
      <c r="Z1780" s="251">
        <f t="shared" si="83"/>
        <v>0</v>
      </c>
      <c r="AA1780" s="226">
        <v>0</v>
      </c>
    </row>
    <row r="1781" spans="1:27" x14ac:dyDescent="0.25">
      <c r="A1781" s="251">
        <v>35023</v>
      </c>
      <c r="B1781" s="251" t="s">
        <v>1675</v>
      </c>
      <c r="C1781" s="251" t="s">
        <v>1686</v>
      </c>
      <c r="D1781" s="251">
        <v>-108.72633500000001</v>
      </c>
      <c r="E1781" s="251">
        <v>31.927790000000002</v>
      </c>
      <c r="F1781">
        <v>0</v>
      </c>
      <c r="G1781">
        <f t="shared" si="82"/>
        <v>0</v>
      </c>
      <c r="H1781">
        <v>0</v>
      </c>
      <c r="M1781" s="277">
        <f>(M4861*10000)*TEA!$I$15*10^-6</f>
        <v>56.815116377850003</v>
      </c>
      <c r="N1781" s="277">
        <f>(N4861*10000)*TEA!$J$15*10^-6</f>
        <v>56.815116377850003</v>
      </c>
      <c r="W1781">
        <f t="shared" si="84"/>
        <v>1</v>
      </c>
      <c r="X1781" s="251">
        <v>35023</v>
      </c>
      <c r="Y1781" s="251">
        <v>0</v>
      </c>
      <c r="Z1781" s="251">
        <f t="shared" si="83"/>
        <v>0</v>
      </c>
      <c r="AA1781" s="226">
        <v>1028</v>
      </c>
    </row>
    <row r="1782" spans="1:27" x14ac:dyDescent="0.25">
      <c r="A1782" s="251">
        <v>35025</v>
      </c>
      <c r="B1782" s="251" t="s">
        <v>1675</v>
      </c>
      <c r="C1782" s="251" t="s">
        <v>1687</v>
      </c>
      <c r="D1782" s="251">
        <v>-103.41244399999999</v>
      </c>
      <c r="E1782" s="251">
        <v>32.782800000000002</v>
      </c>
      <c r="F1782">
        <v>0</v>
      </c>
      <c r="G1782">
        <f t="shared" si="82"/>
        <v>0</v>
      </c>
      <c r="H1782">
        <v>0</v>
      </c>
      <c r="M1782" s="277">
        <f>(M4862*10000)*TEA!$I$15*10^-6</f>
        <v>53.820452463299993</v>
      </c>
      <c r="N1782" s="277">
        <f>(N4862*10000)*TEA!$J$15*10^-6</f>
        <v>53.820452463299993</v>
      </c>
      <c r="W1782">
        <f t="shared" si="84"/>
        <v>1</v>
      </c>
      <c r="X1782" s="251">
        <v>35025</v>
      </c>
      <c r="Y1782" s="251">
        <v>0</v>
      </c>
      <c r="Z1782" s="251">
        <f t="shared" si="83"/>
        <v>0</v>
      </c>
      <c r="AA1782" s="226">
        <v>0</v>
      </c>
    </row>
    <row r="1783" spans="1:27" x14ac:dyDescent="0.25">
      <c r="A1783" s="251">
        <v>35027</v>
      </c>
      <c r="B1783" s="251" t="s">
        <v>1675</v>
      </c>
      <c r="C1783" s="251" t="s">
        <v>634</v>
      </c>
      <c r="D1783" s="251">
        <v>-105.463641</v>
      </c>
      <c r="E1783" s="251">
        <v>33.740180000000002</v>
      </c>
      <c r="F1783">
        <v>0</v>
      </c>
      <c r="G1783">
        <f t="shared" si="82"/>
        <v>0</v>
      </c>
      <c r="H1783">
        <v>0</v>
      </c>
      <c r="M1783" s="277">
        <f>(M4863*10000)*TEA!$I$15*10^-6</f>
        <v>49.430929522049993</v>
      </c>
      <c r="N1783" s="277">
        <f>(N4863*10000)*TEA!$J$15*10^-6</f>
        <v>49.430929522049993</v>
      </c>
      <c r="W1783">
        <f t="shared" si="84"/>
        <v>1</v>
      </c>
      <c r="X1783" s="251">
        <v>35027</v>
      </c>
      <c r="Y1783" s="251">
        <v>0</v>
      </c>
      <c r="Z1783" s="251">
        <f t="shared" si="83"/>
        <v>0</v>
      </c>
      <c r="AA1783" s="226">
        <v>0</v>
      </c>
    </row>
    <row r="1784" spans="1:27" x14ac:dyDescent="0.25">
      <c r="A1784" s="251">
        <v>35028</v>
      </c>
      <c r="B1784" s="251" t="s">
        <v>1675</v>
      </c>
      <c r="C1784" s="251" t="s">
        <v>1688</v>
      </c>
      <c r="D1784" s="251">
        <v>-106.315252</v>
      </c>
      <c r="E1784" s="251">
        <v>35.85951</v>
      </c>
      <c r="F1784">
        <v>0</v>
      </c>
      <c r="G1784">
        <f t="shared" si="82"/>
        <v>0</v>
      </c>
      <c r="H1784">
        <v>0</v>
      </c>
      <c r="M1784" s="277">
        <f>(M4864*10000)*TEA!$I$15*10^-6</f>
        <v>39.538656598050004</v>
      </c>
      <c r="N1784" s="277">
        <f>(N4864*10000)*TEA!$J$15*10^-6</f>
        <v>39.538656598050004</v>
      </c>
      <c r="W1784">
        <f t="shared" si="84"/>
        <v>1</v>
      </c>
      <c r="X1784" s="251">
        <v>35028</v>
      </c>
      <c r="Y1784" s="251">
        <v>0</v>
      </c>
      <c r="Z1784" s="251">
        <f t="shared" si="83"/>
        <v>0</v>
      </c>
      <c r="AA1784" s="226">
        <v>0</v>
      </c>
    </row>
    <row r="1785" spans="1:27" x14ac:dyDescent="0.25">
      <c r="A1785" s="251">
        <v>35029</v>
      </c>
      <c r="B1785" s="251" t="s">
        <v>1675</v>
      </c>
      <c r="C1785" s="251" t="s">
        <v>1689</v>
      </c>
      <c r="D1785" s="251">
        <v>-107.762235</v>
      </c>
      <c r="E1785" s="251">
        <v>32.181379999999997</v>
      </c>
      <c r="F1785">
        <v>0</v>
      </c>
      <c r="G1785">
        <f t="shared" si="82"/>
        <v>0</v>
      </c>
      <c r="H1785">
        <v>0</v>
      </c>
      <c r="M1785" s="277">
        <f>(M4865*10000)*TEA!$I$15*10^-6</f>
        <v>55.153650758849999</v>
      </c>
      <c r="N1785" s="277">
        <f>(N4865*10000)*TEA!$J$15*10^-6</f>
        <v>55.153650758849999</v>
      </c>
      <c r="W1785">
        <f t="shared" si="84"/>
        <v>1</v>
      </c>
      <c r="X1785" s="251">
        <v>35029</v>
      </c>
      <c r="Y1785" s="251">
        <v>0</v>
      </c>
      <c r="Z1785" s="251">
        <f t="shared" si="83"/>
        <v>0</v>
      </c>
      <c r="AA1785" s="226">
        <v>0</v>
      </c>
    </row>
    <row r="1786" spans="1:27" x14ac:dyDescent="0.25">
      <c r="A1786" s="251">
        <v>35031</v>
      </c>
      <c r="B1786" s="251" t="s">
        <v>1675</v>
      </c>
      <c r="C1786" s="251" t="s">
        <v>1690</v>
      </c>
      <c r="D1786" s="251">
        <v>-108.267511</v>
      </c>
      <c r="E1786" s="251">
        <v>35.579830000000001</v>
      </c>
      <c r="F1786">
        <v>0</v>
      </c>
      <c r="G1786">
        <f t="shared" si="82"/>
        <v>0</v>
      </c>
      <c r="H1786">
        <v>0</v>
      </c>
      <c r="M1786" s="277">
        <f>(M4866*10000)*TEA!$I$15*10^-6</f>
        <v>44.078825434499997</v>
      </c>
      <c r="N1786" s="277">
        <f>(N4866*10000)*TEA!$J$15*10^-6</f>
        <v>44.078825434499997</v>
      </c>
      <c r="W1786">
        <f t="shared" si="84"/>
        <v>1</v>
      </c>
      <c r="X1786" s="251">
        <v>35031</v>
      </c>
      <c r="Y1786" s="251">
        <v>0</v>
      </c>
      <c r="Z1786" s="251">
        <f t="shared" si="83"/>
        <v>0</v>
      </c>
      <c r="AA1786" s="226">
        <v>0</v>
      </c>
    </row>
    <row r="1787" spans="1:27" x14ac:dyDescent="0.25">
      <c r="A1787" s="251">
        <v>35033</v>
      </c>
      <c r="B1787" s="251" t="s">
        <v>1675</v>
      </c>
      <c r="C1787" s="251" t="s">
        <v>1691</v>
      </c>
      <c r="D1787" s="251">
        <v>-104.95169</v>
      </c>
      <c r="E1787" s="251">
        <v>36.002580000000002</v>
      </c>
      <c r="F1787">
        <v>0</v>
      </c>
      <c r="G1787">
        <f t="shared" si="82"/>
        <v>0</v>
      </c>
      <c r="H1787">
        <v>6.96</v>
      </c>
      <c r="M1787" s="277">
        <f>(M4867*10000)*TEA!$I$15*10^-6</f>
        <v>40.440801825450002</v>
      </c>
      <c r="N1787" s="277">
        <f>(N4867*10000)*TEA!$J$15*10^-6</f>
        <v>40.440801825450002</v>
      </c>
      <c r="W1787">
        <f t="shared" si="84"/>
        <v>1</v>
      </c>
      <c r="X1787" s="251">
        <v>35033</v>
      </c>
      <c r="Y1787" s="251">
        <v>0</v>
      </c>
      <c r="Z1787" s="251">
        <f t="shared" si="83"/>
        <v>0</v>
      </c>
      <c r="AA1787" s="226">
        <v>2</v>
      </c>
    </row>
    <row r="1788" spans="1:27" x14ac:dyDescent="0.25">
      <c r="A1788" s="251">
        <v>35035</v>
      </c>
      <c r="B1788" s="251" t="s">
        <v>1675</v>
      </c>
      <c r="C1788" s="251" t="s">
        <v>759</v>
      </c>
      <c r="D1788" s="251">
        <v>-105.74915300000001</v>
      </c>
      <c r="E1788" s="251">
        <v>32.605429999999998</v>
      </c>
      <c r="F1788">
        <v>2.69</v>
      </c>
      <c r="G1788">
        <f t="shared" si="82"/>
        <v>2.69</v>
      </c>
      <c r="H1788">
        <v>0</v>
      </c>
      <c r="M1788" s="277">
        <f>(M4868*10000)*TEA!$I$15*10^-6</f>
        <v>53.012826869400001</v>
      </c>
      <c r="N1788" s="277">
        <f>(N4868*10000)*TEA!$J$15*10^-6</f>
        <v>53.012826869400001</v>
      </c>
      <c r="W1788">
        <f t="shared" si="84"/>
        <v>1</v>
      </c>
      <c r="X1788" s="251">
        <v>35035</v>
      </c>
      <c r="Y1788" s="251">
        <v>97</v>
      </c>
      <c r="Z1788" s="251">
        <f t="shared" si="83"/>
        <v>97</v>
      </c>
      <c r="AA1788" s="226">
        <v>0</v>
      </c>
    </row>
    <row r="1789" spans="1:27" x14ac:dyDescent="0.25">
      <c r="A1789" s="251">
        <v>35037</v>
      </c>
      <c r="B1789" s="251" t="s">
        <v>1675</v>
      </c>
      <c r="C1789" s="251" t="s">
        <v>1692</v>
      </c>
      <c r="D1789" s="251">
        <v>-103.544922</v>
      </c>
      <c r="E1789" s="251">
        <v>35.10172</v>
      </c>
      <c r="F1789">
        <v>0</v>
      </c>
      <c r="G1789">
        <f t="shared" si="82"/>
        <v>0</v>
      </c>
      <c r="H1789">
        <v>0</v>
      </c>
      <c r="M1789" s="277">
        <f>(M4869*10000)*TEA!$I$15*10^-6</f>
        <v>48.590871911549996</v>
      </c>
      <c r="N1789" s="277">
        <f>(N4869*10000)*TEA!$J$15*10^-6</f>
        <v>48.590871911549996</v>
      </c>
      <c r="W1789">
        <f t="shared" si="84"/>
        <v>1</v>
      </c>
      <c r="X1789" s="251">
        <v>35037</v>
      </c>
      <c r="Y1789" s="251">
        <v>0</v>
      </c>
      <c r="Z1789" s="251">
        <f t="shared" si="83"/>
        <v>0</v>
      </c>
      <c r="AA1789" s="226">
        <v>0</v>
      </c>
    </row>
    <row r="1790" spans="1:27" x14ac:dyDescent="0.25">
      <c r="A1790" s="251">
        <v>35039</v>
      </c>
      <c r="B1790" s="251" t="s">
        <v>1675</v>
      </c>
      <c r="C1790" s="251" t="s">
        <v>1693</v>
      </c>
      <c r="D1790" s="251">
        <v>-106.71129000000001</v>
      </c>
      <c r="E1790" s="251">
        <v>36.500459999999997</v>
      </c>
      <c r="F1790">
        <v>0</v>
      </c>
      <c r="G1790">
        <f t="shared" si="82"/>
        <v>0</v>
      </c>
      <c r="H1790">
        <v>0</v>
      </c>
      <c r="M1790" s="277">
        <f>(M4870*10000)*TEA!$I$15*10^-6</f>
        <v>37.835454626999997</v>
      </c>
      <c r="N1790" s="277">
        <f>(N4870*10000)*TEA!$J$15*10^-6</f>
        <v>37.835454626999997</v>
      </c>
      <c r="W1790">
        <f t="shared" si="84"/>
        <v>1</v>
      </c>
      <c r="X1790" s="251">
        <v>35039</v>
      </c>
      <c r="Y1790" s="251">
        <v>0</v>
      </c>
      <c r="Z1790" s="251">
        <f t="shared" si="83"/>
        <v>0</v>
      </c>
      <c r="AA1790" s="226">
        <v>0</v>
      </c>
    </row>
    <row r="1791" spans="1:27" x14ac:dyDescent="0.25">
      <c r="A1791" s="251">
        <v>35041</v>
      </c>
      <c r="B1791" s="251" t="s">
        <v>1675</v>
      </c>
      <c r="C1791" s="251" t="s">
        <v>1591</v>
      </c>
      <c r="D1791" s="251">
        <v>-103.480671</v>
      </c>
      <c r="E1791" s="251">
        <v>34.020870000000002</v>
      </c>
      <c r="F1791">
        <v>0</v>
      </c>
      <c r="G1791">
        <f t="shared" si="82"/>
        <v>0</v>
      </c>
      <c r="H1791">
        <v>6</v>
      </c>
      <c r="M1791" s="277">
        <f>(M4871*10000)*TEA!$I$15*10^-6</f>
        <v>51.308910837900001</v>
      </c>
      <c r="N1791" s="277">
        <f>(N4871*10000)*TEA!$J$15*10^-6</f>
        <v>51.308910837900001</v>
      </c>
      <c r="W1791">
        <f t="shared" si="84"/>
        <v>1</v>
      </c>
      <c r="X1791" s="251">
        <v>35041</v>
      </c>
      <c r="Y1791" s="251">
        <v>0</v>
      </c>
      <c r="Z1791" s="251">
        <f t="shared" si="83"/>
        <v>0</v>
      </c>
      <c r="AA1791" s="226">
        <v>5781</v>
      </c>
    </row>
    <row r="1792" spans="1:27" x14ac:dyDescent="0.25">
      <c r="A1792" s="251">
        <v>35043</v>
      </c>
      <c r="B1792" s="251" t="s">
        <v>1675</v>
      </c>
      <c r="C1792" s="251" t="s">
        <v>1694</v>
      </c>
      <c r="D1792" s="251">
        <v>-106.86986</v>
      </c>
      <c r="E1792" s="251">
        <v>35.678879999999999</v>
      </c>
      <c r="F1792">
        <v>0</v>
      </c>
      <c r="G1792">
        <f t="shared" si="82"/>
        <v>0</v>
      </c>
      <c r="H1792">
        <v>0</v>
      </c>
      <c r="M1792" s="277">
        <f>(M4872*10000)*TEA!$I$15*10^-6</f>
        <v>40.968288171000005</v>
      </c>
      <c r="N1792" s="277">
        <f>(N4872*10000)*TEA!$J$15*10^-6</f>
        <v>40.968288171000005</v>
      </c>
      <c r="W1792">
        <f t="shared" si="84"/>
        <v>1</v>
      </c>
      <c r="X1792" s="251">
        <v>35043</v>
      </c>
      <c r="Y1792" s="251">
        <v>0</v>
      </c>
      <c r="Z1792" s="251">
        <f t="shared" si="83"/>
        <v>0</v>
      </c>
      <c r="AA1792" s="226">
        <v>0</v>
      </c>
    </row>
    <row r="1793" spans="1:27" x14ac:dyDescent="0.25">
      <c r="A1793" s="251">
        <v>35045</v>
      </c>
      <c r="B1793" s="251" t="s">
        <v>1675</v>
      </c>
      <c r="C1793" s="251" t="s">
        <v>769</v>
      </c>
      <c r="D1793" s="251">
        <v>-108.32566300000001</v>
      </c>
      <c r="E1793" s="251">
        <v>36.508710000000001</v>
      </c>
      <c r="F1793">
        <v>0</v>
      </c>
      <c r="G1793">
        <f t="shared" si="82"/>
        <v>0</v>
      </c>
      <c r="H1793">
        <v>0</v>
      </c>
      <c r="M1793" s="277">
        <f>(M4873*10000)*TEA!$I$15*10^-6</f>
        <v>40.82492955555</v>
      </c>
      <c r="N1793" s="277">
        <f>(N4873*10000)*TEA!$J$15*10^-6</f>
        <v>40.82492955555</v>
      </c>
      <c r="W1793">
        <f t="shared" si="84"/>
        <v>1</v>
      </c>
      <c r="X1793" s="251">
        <v>35045</v>
      </c>
      <c r="Y1793" s="251">
        <v>0</v>
      </c>
      <c r="Z1793" s="251">
        <f t="shared" si="83"/>
        <v>0</v>
      </c>
      <c r="AA1793" s="226">
        <v>0</v>
      </c>
    </row>
    <row r="1794" spans="1:27" x14ac:dyDescent="0.25">
      <c r="A1794" s="251">
        <v>35047</v>
      </c>
      <c r="B1794" s="251" t="s">
        <v>1675</v>
      </c>
      <c r="C1794" s="251" t="s">
        <v>770</v>
      </c>
      <c r="D1794" s="251">
        <v>-104.81256399999999</v>
      </c>
      <c r="E1794" s="251">
        <v>35.47166</v>
      </c>
      <c r="F1794">
        <v>0</v>
      </c>
      <c r="G1794">
        <f t="shared" si="82"/>
        <v>0</v>
      </c>
      <c r="H1794">
        <v>0</v>
      </c>
      <c r="M1794" s="277">
        <f>(M4874*10000)*TEA!$I$15*10^-6</f>
        <v>43.537106530799996</v>
      </c>
      <c r="N1794" s="277">
        <f>(N4874*10000)*TEA!$J$15*10^-6</f>
        <v>43.537106530799996</v>
      </c>
      <c r="W1794">
        <f t="shared" si="84"/>
        <v>1</v>
      </c>
      <c r="X1794" s="251">
        <v>35047</v>
      </c>
      <c r="Y1794" s="251">
        <v>0</v>
      </c>
      <c r="Z1794" s="251">
        <f t="shared" si="83"/>
        <v>0</v>
      </c>
      <c r="AA1794" s="226">
        <v>0</v>
      </c>
    </row>
    <row r="1795" spans="1:27" x14ac:dyDescent="0.25">
      <c r="A1795" s="251">
        <v>35049</v>
      </c>
      <c r="B1795" s="251" t="s">
        <v>1675</v>
      </c>
      <c r="C1795" s="251" t="s">
        <v>1695</v>
      </c>
      <c r="D1795" s="251">
        <v>-105.977299</v>
      </c>
      <c r="E1795" s="251">
        <v>35.498559999999998</v>
      </c>
      <c r="F1795">
        <v>0</v>
      </c>
      <c r="G1795">
        <f t="shared" si="82"/>
        <v>0</v>
      </c>
      <c r="H1795">
        <v>0</v>
      </c>
      <c r="M1795" s="277">
        <f>(M4875*10000)*TEA!$I$15*10^-6</f>
        <v>41.069407008149994</v>
      </c>
      <c r="N1795" s="277">
        <f>(N4875*10000)*TEA!$J$15*10^-6</f>
        <v>41.069407008149994</v>
      </c>
      <c r="W1795">
        <f t="shared" si="84"/>
        <v>1</v>
      </c>
      <c r="X1795" s="251">
        <v>35049</v>
      </c>
      <c r="Y1795" s="251">
        <v>0</v>
      </c>
      <c r="Z1795" s="251">
        <f t="shared" si="83"/>
        <v>0</v>
      </c>
      <c r="AA1795" s="226">
        <v>0</v>
      </c>
    </row>
    <row r="1796" spans="1:27" x14ac:dyDescent="0.25">
      <c r="A1796" s="251">
        <v>35051</v>
      </c>
      <c r="B1796" s="251" t="s">
        <v>1675</v>
      </c>
      <c r="C1796" s="251" t="s">
        <v>706</v>
      </c>
      <c r="D1796" s="251">
        <v>-107.20140600000001</v>
      </c>
      <c r="E1796" s="251">
        <v>33.126710000000003</v>
      </c>
      <c r="F1796">
        <v>0</v>
      </c>
      <c r="G1796">
        <f t="shared" ref="G1796:G1859" si="85">F1796</f>
        <v>0</v>
      </c>
      <c r="H1796">
        <v>0</v>
      </c>
      <c r="M1796" s="277">
        <f>(M4876*10000)*TEA!$I$15*10^-6</f>
        <v>51.897223557450005</v>
      </c>
      <c r="N1796" s="277">
        <f>(N4876*10000)*TEA!$J$15*10^-6</f>
        <v>51.897223557450005</v>
      </c>
      <c r="W1796">
        <f t="shared" si="84"/>
        <v>1</v>
      </c>
      <c r="X1796" s="251">
        <v>35051</v>
      </c>
      <c r="Y1796" s="251">
        <v>0</v>
      </c>
      <c r="Z1796" s="251">
        <f t="shared" ref="Z1796:Z1859" si="86">Y1796</f>
        <v>0</v>
      </c>
      <c r="AA1796" s="226">
        <v>0</v>
      </c>
    </row>
    <row r="1797" spans="1:27" x14ac:dyDescent="0.25">
      <c r="A1797" s="251">
        <v>35053</v>
      </c>
      <c r="B1797" s="251" t="s">
        <v>1675</v>
      </c>
      <c r="C1797" s="251" t="s">
        <v>1696</v>
      </c>
      <c r="D1797" s="251">
        <v>-106.933938</v>
      </c>
      <c r="E1797" s="251">
        <v>34.006219999999999</v>
      </c>
      <c r="F1797">
        <v>0</v>
      </c>
      <c r="G1797">
        <f t="shared" si="85"/>
        <v>0</v>
      </c>
      <c r="H1797">
        <v>0</v>
      </c>
      <c r="M1797" s="277">
        <f>(M4877*10000)*TEA!$I$15*10^-6</f>
        <v>48.300468056549995</v>
      </c>
      <c r="N1797" s="277">
        <f>(N4877*10000)*TEA!$J$15*10^-6</f>
        <v>48.300468056549995</v>
      </c>
      <c r="W1797">
        <f t="shared" si="84"/>
        <v>1</v>
      </c>
      <c r="X1797" s="251">
        <v>35053</v>
      </c>
      <c r="Y1797" s="251">
        <v>0</v>
      </c>
      <c r="Z1797" s="251">
        <f t="shared" si="86"/>
        <v>0</v>
      </c>
      <c r="AA1797" s="226">
        <v>0</v>
      </c>
    </row>
    <row r="1798" spans="1:27" x14ac:dyDescent="0.25">
      <c r="A1798" s="251">
        <v>35055</v>
      </c>
      <c r="B1798" s="251" t="s">
        <v>1675</v>
      </c>
      <c r="C1798" s="251" t="s">
        <v>1697</v>
      </c>
      <c r="D1798" s="251">
        <v>-105.641143</v>
      </c>
      <c r="E1798" s="251">
        <v>36.565600000000003</v>
      </c>
      <c r="F1798">
        <v>0</v>
      </c>
      <c r="G1798">
        <f t="shared" si="85"/>
        <v>0</v>
      </c>
      <c r="H1798">
        <v>0</v>
      </c>
      <c r="M1798" s="277">
        <f>(M4878*10000)*TEA!$I$15*10^-6</f>
        <v>36.541063251899999</v>
      </c>
      <c r="N1798" s="277">
        <f>(N4878*10000)*TEA!$J$15*10^-6</f>
        <v>36.541063251899999</v>
      </c>
      <c r="W1798">
        <f t="shared" si="84"/>
        <v>1</v>
      </c>
      <c r="X1798" s="251">
        <v>35055</v>
      </c>
      <c r="Y1798" s="251">
        <v>0</v>
      </c>
      <c r="Z1798" s="251">
        <f t="shared" si="86"/>
        <v>0</v>
      </c>
      <c r="AA1798" s="226">
        <v>0</v>
      </c>
    </row>
    <row r="1799" spans="1:27" x14ac:dyDescent="0.25">
      <c r="A1799" s="251">
        <v>35057</v>
      </c>
      <c r="B1799" s="251" t="s">
        <v>1675</v>
      </c>
      <c r="C1799" s="251" t="s">
        <v>1698</v>
      </c>
      <c r="D1799" s="251">
        <v>-105.846555</v>
      </c>
      <c r="E1799" s="251">
        <v>34.631259999999997</v>
      </c>
      <c r="F1799">
        <v>0</v>
      </c>
      <c r="G1799">
        <f t="shared" si="85"/>
        <v>0</v>
      </c>
      <c r="H1799">
        <v>0</v>
      </c>
      <c r="M1799" s="277">
        <f>(M4879*10000)*TEA!$I$15*10^-6</f>
        <v>45.336270283199994</v>
      </c>
      <c r="N1799" s="277">
        <f>(N4879*10000)*TEA!$J$15*10^-6</f>
        <v>45.336270283199994</v>
      </c>
      <c r="W1799">
        <f t="shared" si="84"/>
        <v>1</v>
      </c>
      <c r="X1799" s="251">
        <v>35057</v>
      </c>
      <c r="Y1799" s="251">
        <v>0</v>
      </c>
      <c r="Z1799" s="251">
        <f t="shared" si="86"/>
        <v>0</v>
      </c>
      <c r="AA1799" s="226">
        <v>0</v>
      </c>
    </row>
    <row r="1800" spans="1:27" x14ac:dyDescent="0.25">
      <c r="A1800" s="251">
        <v>35059</v>
      </c>
      <c r="B1800" s="251" t="s">
        <v>1675</v>
      </c>
      <c r="C1800" s="251" t="s">
        <v>657</v>
      </c>
      <c r="D1800" s="251">
        <v>-103.474091</v>
      </c>
      <c r="E1800" s="251">
        <v>36.474899999999998</v>
      </c>
      <c r="F1800">
        <v>0</v>
      </c>
      <c r="G1800">
        <f t="shared" si="85"/>
        <v>0</v>
      </c>
      <c r="H1800">
        <v>13.22</v>
      </c>
      <c r="M1800" s="277">
        <f>(M4880*10000)*TEA!$I$15*10^-6</f>
        <v>42.1501781511</v>
      </c>
      <c r="N1800" s="277">
        <f>(N4880*10000)*TEA!$J$15*10^-6</f>
        <v>42.1501781511</v>
      </c>
      <c r="W1800">
        <f t="shared" si="84"/>
        <v>1</v>
      </c>
      <c r="X1800" s="251">
        <v>35059</v>
      </c>
      <c r="Y1800" s="251">
        <v>0</v>
      </c>
      <c r="Z1800" s="251">
        <f t="shared" si="86"/>
        <v>0</v>
      </c>
      <c r="AA1800" s="226">
        <v>3265</v>
      </c>
    </row>
    <row r="1801" spans="1:27" x14ac:dyDescent="0.25">
      <c r="A1801" s="251">
        <v>35061</v>
      </c>
      <c r="B1801" s="251" t="s">
        <v>1675</v>
      </c>
      <c r="C1801" s="251" t="s">
        <v>1699</v>
      </c>
      <c r="D1801" s="251">
        <v>-106.806082</v>
      </c>
      <c r="E1801" s="251">
        <v>34.710059999999999</v>
      </c>
      <c r="F1801">
        <v>0</v>
      </c>
      <c r="G1801">
        <f t="shared" si="85"/>
        <v>0</v>
      </c>
      <c r="H1801">
        <v>0</v>
      </c>
      <c r="M1801" s="277">
        <f>(M4881*10000)*TEA!$I$15*10^-6</f>
        <v>44.960451566399996</v>
      </c>
      <c r="N1801" s="277">
        <f>(N4881*10000)*TEA!$J$15*10^-6</f>
        <v>44.960451566399996</v>
      </c>
      <c r="W1801">
        <f t="shared" si="84"/>
        <v>1</v>
      </c>
      <c r="X1801" s="251">
        <v>35061</v>
      </c>
      <c r="Y1801" s="251">
        <v>0</v>
      </c>
      <c r="Z1801" s="251">
        <f t="shared" si="86"/>
        <v>0</v>
      </c>
      <c r="AA1801" s="226">
        <v>0</v>
      </c>
    </row>
    <row r="1802" spans="1:27" x14ac:dyDescent="0.25">
      <c r="A1802" s="251">
        <v>36001</v>
      </c>
      <c r="B1802" s="251" t="s">
        <v>1700</v>
      </c>
      <c r="C1802" s="251" t="s">
        <v>1701</v>
      </c>
      <c r="D1802" s="251">
        <v>-73.974518399999994</v>
      </c>
      <c r="E1802" s="251">
        <v>42.603920000000002</v>
      </c>
      <c r="F1802">
        <v>0</v>
      </c>
      <c r="G1802">
        <f t="shared" si="85"/>
        <v>0</v>
      </c>
      <c r="H1802">
        <v>10.59</v>
      </c>
      <c r="M1802" s="277">
        <f>(M4882*10000)*TEA!$I$15*10^-6</f>
        <v>30.268102044780001</v>
      </c>
      <c r="N1802" s="277">
        <f>(N4882*10000)*TEA!$J$15*10^-6</f>
        <v>30.268102044780001</v>
      </c>
      <c r="W1802">
        <f t="shared" si="84"/>
        <v>1</v>
      </c>
      <c r="X1802" s="251">
        <v>36001</v>
      </c>
      <c r="Y1802" s="251">
        <v>0</v>
      </c>
      <c r="Z1802" s="251">
        <f t="shared" si="86"/>
        <v>0</v>
      </c>
      <c r="AA1802" s="226">
        <v>545</v>
      </c>
    </row>
    <row r="1803" spans="1:27" x14ac:dyDescent="0.25">
      <c r="A1803" s="251">
        <v>36003</v>
      </c>
      <c r="B1803" s="251" t="s">
        <v>1700</v>
      </c>
      <c r="C1803" s="251" t="s">
        <v>1333</v>
      </c>
      <c r="D1803" s="251">
        <v>-78.033522899999994</v>
      </c>
      <c r="E1803" s="251">
        <v>42.256039999999999</v>
      </c>
      <c r="F1803">
        <v>3.26</v>
      </c>
      <c r="G1803">
        <f t="shared" si="85"/>
        <v>3.26</v>
      </c>
      <c r="H1803">
        <v>9.6999999999999993</v>
      </c>
      <c r="M1803" s="277">
        <f>(M4883*10000)*TEA!$I$15*10^-6</f>
        <v>31.240138298175001</v>
      </c>
      <c r="N1803" s="277">
        <f>(N4883*10000)*TEA!$J$15*10^-6</f>
        <v>31.240138298175001</v>
      </c>
      <c r="W1803">
        <f t="shared" si="84"/>
        <v>1</v>
      </c>
      <c r="X1803" s="251">
        <v>36003</v>
      </c>
      <c r="Y1803" s="251">
        <v>299</v>
      </c>
      <c r="Z1803" s="251">
        <f t="shared" si="86"/>
        <v>299</v>
      </c>
      <c r="AA1803" s="226">
        <v>3958</v>
      </c>
    </row>
    <row r="1804" spans="1:27" x14ac:dyDescent="0.25">
      <c r="A1804" s="251">
        <v>36005</v>
      </c>
      <c r="B1804" s="251" t="s">
        <v>1700</v>
      </c>
      <c r="C1804" s="251" t="s">
        <v>1702</v>
      </c>
      <c r="D1804" s="251">
        <v>-73.864944600000001</v>
      </c>
      <c r="E1804" s="251">
        <v>40.856180000000002</v>
      </c>
      <c r="F1804">
        <v>0</v>
      </c>
      <c r="G1804">
        <f t="shared" si="85"/>
        <v>0</v>
      </c>
      <c r="H1804">
        <v>0</v>
      </c>
      <c r="M1804" s="277">
        <f>(M4884*10000)*TEA!$I$15*10^-6</f>
        <v>39.042091070550001</v>
      </c>
      <c r="N1804" s="277">
        <f>(N4884*10000)*TEA!$J$15*10^-6</f>
        <v>39.042091070550001</v>
      </c>
      <c r="W1804">
        <f t="shared" si="84"/>
        <v>1</v>
      </c>
      <c r="X1804" s="251">
        <v>36005</v>
      </c>
      <c r="Y1804" s="251">
        <v>0</v>
      </c>
      <c r="Z1804" s="251">
        <f t="shared" si="86"/>
        <v>0</v>
      </c>
      <c r="AA1804" s="226">
        <v>0</v>
      </c>
    </row>
    <row r="1805" spans="1:27" x14ac:dyDescent="0.25">
      <c r="A1805" s="251">
        <v>36007</v>
      </c>
      <c r="B1805" s="251" t="s">
        <v>1700</v>
      </c>
      <c r="C1805" s="251" t="s">
        <v>1703</v>
      </c>
      <c r="D1805" s="251">
        <v>-75.817662799999994</v>
      </c>
      <c r="E1805" s="251">
        <v>42.16337</v>
      </c>
      <c r="F1805">
        <v>0</v>
      </c>
      <c r="G1805">
        <f t="shared" si="85"/>
        <v>0</v>
      </c>
      <c r="H1805">
        <v>11.19</v>
      </c>
      <c r="M1805" s="277">
        <f>(M4885*10000)*TEA!$I$15*10^-6</f>
        <v>31.612710846959999</v>
      </c>
      <c r="N1805" s="277">
        <f>(N4885*10000)*TEA!$J$15*10^-6</f>
        <v>31.612710846959999</v>
      </c>
      <c r="W1805">
        <f t="shared" si="84"/>
        <v>1</v>
      </c>
      <c r="X1805" s="251">
        <v>36007</v>
      </c>
      <c r="Y1805" s="251">
        <v>0</v>
      </c>
      <c r="Z1805" s="251">
        <f t="shared" si="86"/>
        <v>0</v>
      </c>
      <c r="AA1805" s="226">
        <v>512</v>
      </c>
    </row>
    <row r="1806" spans="1:27" x14ac:dyDescent="0.25">
      <c r="A1806" s="251">
        <v>36009</v>
      </c>
      <c r="B1806" s="251" t="s">
        <v>1700</v>
      </c>
      <c r="C1806" s="251" t="s">
        <v>1704</v>
      </c>
      <c r="D1806" s="251">
        <v>-78.677159500000002</v>
      </c>
      <c r="E1806" s="251">
        <v>42.249670000000002</v>
      </c>
      <c r="F1806">
        <v>2.89</v>
      </c>
      <c r="G1806">
        <f t="shared" si="85"/>
        <v>2.89</v>
      </c>
      <c r="H1806">
        <v>10.79</v>
      </c>
      <c r="M1806" s="277">
        <f>(M4886*10000)*TEA!$I$15*10^-6</f>
        <v>31.222059087149997</v>
      </c>
      <c r="N1806" s="277">
        <f>(N4886*10000)*TEA!$J$15*10^-6</f>
        <v>31.222059087149997</v>
      </c>
      <c r="W1806">
        <f t="shared" si="84"/>
        <v>1</v>
      </c>
      <c r="X1806" s="251">
        <v>36009</v>
      </c>
      <c r="Y1806" s="251">
        <v>1384</v>
      </c>
      <c r="Z1806" s="251">
        <f t="shared" si="86"/>
        <v>1384</v>
      </c>
      <c r="AA1806" s="226">
        <v>3116</v>
      </c>
    </row>
    <row r="1807" spans="1:27" x14ac:dyDescent="0.25">
      <c r="A1807" s="251">
        <v>36011</v>
      </c>
      <c r="B1807" s="251" t="s">
        <v>1700</v>
      </c>
      <c r="C1807" s="251" t="s">
        <v>1705</v>
      </c>
      <c r="D1807" s="251">
        <v>-76.554648700000001</v>
      </c>
      <c r="E1807" s="251">
        <v>42.919379999999997</v>
      </c>
      <c r="F1807">
        <v>2.87</v>
      </c>
      <c r="G1807">
        <f t="shared" si="85"/>
        <v>2.87</v>
      </c>
      <c r="H1807">
        <v>11.05</v>
      </c>
      <c r="M1807" s="277">
        <f>(M4887*10000)*TEA!$I$15*10^-6</f>
        <v>30.258046071765001</v>
      </c>
      <c r="N1807" s="277">
        <f>(N4887*10000)*TEA!$J$15*10^-6</f>
        <v>30.258046071765001</v>
      </c>
      <c r="W1807">
        <f t="shared" si="84"/>
        <v>1</v>
      </c>
      <c r="X1807" s="251">
        <v>36011</v>
      </c>
      <c r="Y1807" s="251">
        <v>12098</v>
      </c>
      <c r="Z1807" s="251">
        <f t="shared" si="86"/>
        <v>12098</v>
      </c>
      <c r="AA1807" s="226">
        <v>11017</v>
      </c>
    </row>
    <row r="1808" spans="1:27" x14ac:dyDescent="0.25">
      <c r="A1808" s="251">
        <v>36013</v>
      </c>
      <c r="B1808" s="251" t="s">
        <v>1700</v>
      </c>
      <c r="C1808" s="251" t="s">
        <v>1139</v>
      </c>
      <c r="D1808" s="251">
        <v>-79.364960699999997</v>
      </c>
      <c r="E1808" s="251">
        <v>42.232100000000003</v>
      </c>
      <c r="F1808">
        <v>3.05</v>
      </c>
      <c r="G1808">
        <f t="shared" si="85"/>
        <v>3.05</v>
      </c>
      <c r="H1808">
        <v>11.41</v>
      </c>
      <c r="M1808" s="277">
        <f>(M4888*10000)*TEA!$I$15*10^-6</f>
        <v>32.10593142978</v>
      </c>
      <c r="N1808" s="277">
        <f>(N4888*10000)*TEA!$J$15*10^-6</f>
        <v>32.10593142978</v>
      </c>
      <c r="W1808">
        <f t="shared" si="84"/>
        <v>1</v>
      </c>
      <c r="X1808" s="251">
        <v>36013</v>
      </c>
      <c r="Y1808" s="251">
        <v>1877</v>
      </c>
      <c r="Z1808" s="251">
        <f t="shared" si="86"/>
        <v>1877</v>
      </c>
      <c r="AA1808" s="226">
        <v>5778</v>
      </c>
    </row>
    <row r="1809" spans="1:27" x14ac:dyDescent="0.25">
      <c r="A1809" s="251">
        <v>36015</v>
      </c>
      <c r="B1809" s="251" t="s">
        <v>1700</v>
      </c>
      <c r="C1809" s="251" t="s">
        <v>1706</v>
      </c>
      <c r="D1809" s="251">
        <v>-76.763166200000001</v>
      </c>
      <c r="E1809" s="251">
        <v>42.141590000000001</v>
      </c>
      <c r="F1809">
        <v>2.96</v>
      </c>
      <c r="G1809">
        <f t="shared" si="85"/>
        <v>2.96</v>
      </c>
      <c r="H1809">
        <v>11.13</v>
      </c>
      <c r="M1809" s="277">
        <f>(M4889*10000)*TEA!$I$15*10^-6</f>
        <v>32.045615515214998</v>
      </c>
      <c r="N1809" s="277">
        <f>(N4889*10000)*TEA!$J$15*10^-6</f>
        <v>32.045615515214998</v>
      </c>
      <c r="W1809">
        <f t="shared" si="84"/>
        <v>1</v>
      </c>
      <c r="X1809" s="251">
        <v>36015</v>
      </c>
      <c r="Y1809" s="251">
        <v>494</v>
      </c>
      <c r="Z1809" s="251">
        <f t="shared" si="86"/>
        <v>494</v>
      </c>
      <c r="AA1809" s="226">
        <v>2144</v>
      </c>
    </row>
    <row r="1810" spans="1:27" x14ac:dyDescent="0.25">
      <c r="A1810" s="251">
        <v>36017</v>
      </c>
      <c r="B1810" s="251" t="s">
        <v>1700</v>
      </c>
      <c r="C1810" s="251" t="s">
        <v>1707</v>
      </c>
      <c r="D1810" s="251">
        <v>-75.609515900000005</v>
      </c>
      <c r="E1810" s="251">
        <v>42.495800000000003</v>
      </c>
      <c r="F1810">
        <v>2.58</v>
      </c>
      <c r="G1810">
        <f t="shared" si="85"/>
        <v>2.58</v>
      </c>
      <c r="H1810">
        <v>10.23</v>
      </c>
      <c r="M1810" s="277">
        <f>(M4890*10000)*TEA!$I$15*10^-6</f>
        <v>30.873855584880001</v>
      </c>
      <c r="N1810" s="277">
        <f>(N4890*10000)*TEA!$J$15*10^-6</f>
        <v>30.873855584880001</v>
      </c>
      <c r="W1810">
        <f t="shared" si="84"/>
        <v>1</v>
      </c>
      <c r="X1810" s="251">
        <v>36017</v>
      </c>
      <c r="Y1810" s="251">
        <v>371</v>
      </c>
      <c r="Z1810" s="251">
        <f t="shared" si="86"/>
        <v>371</v>
      </c>
      <c r="AA1810" s="226">
        <v>1602</v>
      </c>
    </row>
    <row r="1811" spans="1:27" x14ac:dyDescent="0.25">
      <c r="A1811" s="251">
        <v>36019</v>
      </c>
      <c r="B1811" s="251" t="s">
        <v>1700</v>
      </c>
      <c r="C1811" s="251" t="s">
        <v>997</v>
      </c>
      <c r="D1811" s="251">
        <v>-73.686383699999993</v>
      </c>
      <c r="E1811" s="251">
        <v>44.74823</v>
      </c>
      <c r="F1811">
        <v>0</v>
      </c>
      <c r="G1811">
        <f t="shared" si="85"/>
        <v>0</v>
      </c>
      <c r="H1811">
        <v>10.93</v>
      </c>
      <c r="M1811" s="277">
        <f>(M4891*10000)*TEA!$I$15*10^-6</f>
        <v>23.832950756039999</v>
      </c>
      <c r="N1811" s="277">
        <f>(N4891*10000)*TEA!$J$15*10^-6</f>
        <v>23.832950756039999</v>
      </c>
      <c r="W1811">
        <f t="shared" si="84"/>
        <v>1</v>
      </c>
      <c r="X1811" s="251">
        <v>36019</v>
      </c>
      <c r="Y1811" s="251">
        <v>0</v>
      </c>
      <c r="Z1811" s="251">
        <f t="shared" si="86"/>
        <v>0</v>
      </c>
      <c r="AA1811" s="226">
        <v>4113</v>
      </c>
    </row>
    <row r="1812" spans="1:27" x14ac:dyDescent="0.25">
      <c r="A1812" s="251">
        <v>36021</v>
      </c>
      <c r="B1812" s="251" t="s">
        <v>1700</v>
      </c>
      <c r="C1812" s="251" t="s">
        <v>615</v>
      </c>
      <c r="D1812" s="251">
        <v>-73.637093899999996</v>
      </c>
      <c r="E1812" s="251">
        <v>42.25262</v>
      </c>
      <c r="F1812">
        <v>3.17</v>
      </c>
      <c r="G1812">
        <f t="shared" si="85"/>
        <v>3.17</v>
      </c>
      <c r="H1812">
        <v>11.15</v>
      </c>
      <c r="M1812" s="277">
        <f>(M4892*10000)*TEA!$I$15*10^-6</f>
        <v>32.074233748650002</v>
      </c>
      <c r="N1812" s="277">
        <f>(N4892*10000)*TEA!$J$15*10^-6</f>
        <v>32.074233748650002</v>
      </c>
      <c r="W1812">
        <f t="shared" si="84"/>
        <v>1</v>
      </c>
      <c r="X1812" s="251">
        <v>36021</v>
      </c>
      <c r="Y1812" s="251">
        <v>2164</v>
      </c>
      <c r="Z1812" s="251">
        <f t="shared" si="86"/>
        <v>2164</v>
      </c>
      <c r="AA1812" s="226">
        <v>4321</v>
      </c>
    </row>
    <row r="1813" spans="1:27" x14ac:dyDescent="0.25">
      <c r="A1813" s="251">
        <v>36023</v>
      </c>
      <c r="B1813" s="251" t="s">
        <v>1700</v>
      </c>
      <c r="C1813" s="251" t="s">
        <v>1708</v>
      </c>
      <c r="D1813" s="251">
        <v>-76.064491000000004</v>
      </c>
      <c r="E1813" s="251">
        <v>42.594749999999998</v>
      </c>
      <c r="F1813">
        <v>3.08</v>
      </c>
      <c r="G1813">
        <f t="shared" si="85"/>
        <v>3.08</v>
      </c>
      <c r="H1813">
        <v>10.94</v>
      </c>
      <c r="M1813" s="277">
        <f>(M4893*10000)*TEA!$I$15*10^-6</f>
        <v>30.791524687649996</v>
      </c>
      <c r="N1813" s="277">
        <f>(N4893*10000)*TEA!$J$15*10^-6</f>
        <v>30.791524687649996</v>
      </c>
      <c r="W1813">
        <f t="shared" si="84"/>
        <v>1</v>
      </c>
      <c r="X1813" s="251">
        <v>36023</v>
      </c>
      <c r="Y1813" s="251">
        <v>657</v>
      </c>
      <c r="Z1813" s="251">
        <f t="shared" si="86"/>
        <v>657</v>
      </c>
      <c r="AA1813" s="226">
        <v>2160</v>
      </c>
    </row>
    <row r="1814" spans="1:27" x14ac:dyDescent="0.25">
      <c r="A1814" s="251">
        <v>36025</v>
      </c>
      <c r="B1814" s="251" t="s">
        <v>1700</v>
      </c>
      <c r="C1814" s="251" t="s">
        <v>1050</v>
      </c>
      <c r="D1814" s="251">
        <v>-74.970490699999999</v>
      </c>
      <c r="E1814" s="251">
        <v>42.19659</v>
      </c>
      <c r="F1814">
        <v>3.82</v>
      </c>
      <c r="G1814">
        <f t="shared" si="85"/>
        <v>3.82</v>
      </c>
      <c r="H1814">
        <v>9.8699999999999992</v>
      </c>
      <c r="M1814" s="277">
        <f>(M4894*10000)*TEA!$I$15*10^-6</f>
        <v>31.163239322549998</v>
      </c>
      <c r="N1814" s="277">
        <f>(N4894*10000)*TEA!$J$15*10^-6</f>
        <v>31.163239322549998</v>
      </c>
      <c r="W1814">
        <f t="shared" si="84"/>
        <v>1</v>
      </c>
      <c r="X1814" s="251">
        <v>36025</v>
      </c>
      <c r="Y1814" s="251">
        <v>221</v>
      </c>
      <c r="Z1814" s="251">
        <f t="shared" si="86"/>
        <v>221</v>
      </c>
      <c r="AA1814" s="226">
        <v>936</v>
      </c>
    </row>
    <row r="1815" spans="1:27" x14ac:dyDescent="0.25">
      <c r="A1815" s="251">
        <v>36027</v>
      </c>
      <c r="B1815" s="251" t="s">
        <v>1700</v>
      </c>
      <c r="C1815" s="251" t="s">
        <v>1709</v>
      </c>
      <c r="D1815" s="251">
        <v>-73.751907099999997</v>
      </c>
      <c r="E1815" s="251">
        <v>41.767330000000001</v>
      </c>
      <c r="F1815">
        <v>3.24</v>
      </c>
      <c r="G1815">
        <f t="shared" si="85"/>
        <v>3.24</v>
      </c>
      <c r="H1815">
        <v>12.2</v>
      </c>
      <c r="M1815" s="277">
        <f>(M4895*10000)*TEA!$I$15*10^-6</f>
        <v>34.258941756000006</v>
      </c>
      <c r="N1815" s="277">
        <f>(N4895*10000)*TEA!$J$15*10^-6</f>
        <v>34.258941756000006</v>
      </c>
      <c r="W1815">
        <f t="shared" si="84"/>
        <v>1</v>
      </c>
      <c r="X1815" s="251">
        <v>36027</v>
      </c>
      <c r="Y1815" s="251">
        <v>329</v>
      </c>
      <c r="Z1815" s="251">
        <f t="shared" si="86"/>
        <v>329</v>
      </c>
      <c r="AA1815" s="226">
        <v>1926</v>
      </c>
    </row>
    <row r="1816" spans="1:27" x14ac:dyDescent="0.25">
      <c r="A1816" s="251">
        <v>36029</v>
      </c>
      <c r="B1816" s="251" t="s">
        <v>1700</v>
      </c>
      <c r="C1816" s="251" t="s">
        <v>1710</v>
      </c>
      <c r="D1816" s="251">
        <v>-78.734932799999996</v>
      </c>
      <c r="E1816" s="251">
        <v>42.764499999999998</v>
      </c>
      <c r="F1816">
        <v>2.93</v>
      </c>
      <c r="G1816">
        <f t="shared" si="85"/>
        <v>2.93</v>
      </c>
      <c r="H1816">
        <v>10.7</v>
      </c>
      <c r="M1816" s="277">
        <f>(M4896*10000)*TEA!$I$15*10^-6</f>
        <v>30.706334516564997</v>
      </c>
      <c r="N1816" s="277">
        <f>(N4896*10000)*TEA!$J$15*10^-6</f>
        <v>30.706334516564997</v>
      </c>
      <c r="W1816">
        <f t="shared" si="84"/>
        <v>1</v>
      </c>
      <c r="X1816" s="251">
        <v>36029</v>
      </c>
      <c r="Y1816" s="251">
        <v>2442</v>
      </c>
      <c r="Z1816" s="251">
        <f t="shared" si="86"/>
        <v>2442</v>
      </c>
      <c r="AA1816" s="226">
        <v>3928</v>
      </c>
    </row>
    <row r="1817" spans="1:27" x14ac:dyDescent="0.25">
      <c r="A1817" s="251">
        <v>36031</v>
      </c>
      <c r="B1817" s="251" t="s">
        <v>1700</v>
      </c>
      <c r="C1817" s="251" t="s">
        <v>1355</v>
      </c>
      <c r="D1817" s="251">
        <v>-73.780353099999999</v>
      </c>
      <c r="E1817" s="251">
        <v>44.116129999999998</v>
      </c>
      <c r="F1817">
        <v>0</v>
      </c>
      <c r="G1817">
        <f t="shared" si="85"/>
        <v>0</v>
      </c>
      <c r="H1817">
        <v>10.49</v>
      </c>
      <c r="M1817" s="277">
        <f>(M4897*10000)*TEA!$I$15*10^-6</f>
        <v>24.18742038924</v>
      </c>
      <c r="N1817" s="277">
        <f>(N4897*10000)*TEA!$J$15*10^-6</f>
        <v>24.18742038924</v>
      </c>
      <c r="W1817">
        <f t="shared" si="84"/>
        <v>1</v>
      </c>
      <c r="X1817" s="251">
        <v>36031</v>
      </c>
      <c r="Y1817" s="251">
        <v>0</v>
      </c>
      <c r="Z1817" s="251">
        <f t="shared" si="86"/>
        <v>0</v>
      </c>
      <c r="AA1817" s="226">
        <v>248</v>
      </c>
    </row>
    <row r="1818" spans="1:27" x14ac:dyDescent="0.25">
      <c r="A1818" s="251">
        <v>36033</v>
      </c>
      <c r="B1818" s="251" t="s">
        <v>1700</v>
      </c>
      <c r="C1818" s="251" t="s">
        <v>550</v>
      </c>
      <c r="D1818" s="251">
        <v>-74.3067274</v>
      </c>
      <c r="E1818" s="251">
        <v>44.591430000000003</v>
      </c>
      <c r="F1818">
        <v>2.69</v>
      </c>
      <c r="G1818">
        <f t="shared" si="85"/>
        <v>2.69</v>
      </c>
      <c r="H1818">
        <v>9.8800000000000008</v>
      </c>
      <c r="M1818" s="277">
        <f>(M4898*10000)*TEA!$I$15*10^-6</f>
        <v>24.901133683725</v>
      </c>
      <c r="N1818" s="277">
        <f>(N4898*10000)*TEA!$J$15*10^-6</f>
        <v>24.901133683725</v>
      </c>
      <c r="W1818">
        <f t="shared" ref="W1818:W1881" si="87">IF(X1818=A1818,1,0)</f>
        <v>1</v>
      </c>
      <c r="X1818" s="251">
        <v>36033</v>
      </c>
      <c r="Y1818" s="251">
        <v>355</v>
      </c>
      <c r="Z1818" s="251">
        <f t="shared" si="86"/>
        <v>355</v>
      </c>
      <c r="AA1818" s="226">
        <v>1806</v>
      </c>
    </row>
    <row r="1819" spans="1:27" x14ac:dyDescent="0.25">
      <c r="A1819" s="251">
        <v>36035</v>
      </c>
      <c r="B1819" s="251" t="s">
        <v>1700</v>
      </c>
      <c r="C1819" s="251" t="s">
        <v>624</v>
      </c>
      <c r="D1819" s="251">
        <v>-74.425268700000004</v>
      </c>
      <c r="E1819" s="251">
        <v>43.111579999999996</v>
      </c>
      <c r="F1819">
        <v>2.9</v>
      </c>
      <c r="G1819">
        <f t="shared" si="85"/>
        <v>2.9</v>
      </c>
      <c r="H1819">
        <v>10.78</v>
      </c>
      <c r="M1819" s="277">
        <f>(M4899*10000)*TEA!$I$15*10^-6</f>
        <v>28.284587679600001</v>
      </c>
      <c r="N1819" s="277">
        <f>(N4899*10000)*TEA!$J$15*10^-6</f>
        <v>28.284587679600001</v>
      </c>
      <c r="W1819">
        <f t="shared" si="87"/>
        <v>1</v>
      </c>
      <c r="X1819" s="251">
        <v>36035</v>
      </c>
      <c r="Y1819" s="251">
        <v>32</v>
      </c>
      <c r="Z1819" s="251">
        <f t="shared" si="86"/>
        <v>32</v>
      </c>
      <c r="AA1819" s="226">
        <v>266</v>
      </c>
    </row>
    <row r="1820" spans="1:27" x14ac:dyDescent="0.25">
      <c r="A1820" s="251">
        <v>36037</v>
      </c>
      <c r="B1820" s="251" t="s">
        <v>1700</v>
      </c>
      <c r="C1820" s="251" t="s">
        <v>1377</v>
      </c>
      <c r="D1820" s="251">
        <v>-78.198071600000006</v>
      </c>
      <c r="E1820" s="251">
        <v>42.999630000000003</v>
      </c>
      <c r="F1820">
        <v>3.23</v>
      </c>
      <c r="G1820">
        <f t="shared" si="85"/>
        <v>3.23</v>
      </c>
      <c r="H1820">
        <v>11.85</v>
      </c>
      <c r="M1820" s="277">
        <f>(M4900*10000)*TEA!$I$15*10^-6</f>
        <v>30.268392931530002</v>
      </c>
      <c r="N1820" s="277">
        <f>(N4900*10000)*TEA!$J$15*10^-6</f>
        <v>30.268392931530002</v>
      </c>
      <c r="W1820">
        <f t="shared" si="87"/>
        <v>1</v>
      </c>
      <c r="X1820" s="251">
        <v>36037</v>
      </c>
      <c r="Y1820" s="251">
        <v>5801</v>
      </c>
      <c r="Z1820" s="251">
        <f t="shared" si="86"/>
        <v>5801</v>
      </c>
      <c r="AA1820" s="226">
        <v>10119</v>
      </c>
    </row>
    <row r="1821" spans="1:27" x14ac:dyDescent="0.25">
      <c r="A1821" s="251">
        <v>36039</v>
      </c>
      <c r="B1821" s="251" t="s">
        <v>1700</v>
      </c>
      <c r="C1821" s="251" t="s">
        <v>552</v>
      </c>
      <c r="D1821" s="251">
        <v>-74.130998399999996</v>
      </c>
      <c r="E1821" s="251">
        <v>42.27937</v>
      </c>
      <c r="F1821">
        <v>0</v>
      </c>
      <c r="G1821">
        <f t="shared" si="85"/>
        <v>0</v>
      </c>
      <c r="H1821">
        <v>8.5299999999999994</v>
      </c>
      <c r="M1821" s="277">
        <f>(M4901*10000)*TEA!$I$15*10^-6</f>
        <v>31.458615478379997</v>
      </c>
      <c r="N1821" s="277">
        <f>(N4901*10000)*TEA!$J$15*10^-6</f>
        <v>31.458615478379997</v>
      </c>
      <c r="W1821">
        <f t="shared" si="87"/>
        <v>1</v>
      </c>
      <c r="X1821" s="251">
        <v>36039</v>
      </c>
      <c r="Y1821" s="251">
        <v>0</v>
      </c>
      <c r="Z1821" s="251">
        <f t="shared" si="86"/>
        <v>0</v>
      </c>
      <c r="AA1821" s="226">
        <v>76</v>
      </c>
    </row>
    <row r="1822" spans="1:27" x14ac:dyDescent="0.25">
      <c r="A1822" s="251">
        <v>36041</v>
      </c>
      <c r="B1822" s="251" t="s">
        <v>1700</v>
      </c>
      <c r="C1822" s="251" t="s">
        <v>808</v>
      </c>
      <c r="D1822" s="251">
        <v>-74.504267799999994</v>
      </c>
      <c r="E1822" s="251">
        <v>43.660080000000001</v>
      </c>
      <c r="F1822">
        <v>0</v>
      </c>
      <c r="G1822">
        <f t="shared" si="85"/>
        <v>0</v>
      </c>
      <c r="H1822">
        <v>0</v>
      </c>
      <c r="M1822" s="277">
        <f>(M4902*10000)*TEA!$I$15*10^-6</f>
        <v>26.683488757979994</v>
      </c>
      <c r="N1822" s="277">
        <f>(N4902*10000)*TEA!$J$15*10^-6</f>
        <v>26.683488757979994</v>
      </c>
      <c r="W1822">
        <f t="shared" si="87"/>
        <v>1</v>
      </c>
      <c r="X1822" s="251">
        <v>36041</v>
      </c>
      <c r="Y1822" s="251">
        <v>0</v>
      </c>
      <c r="Z1822" s="251">
        <f t="shared" si="86"/>
        <v>0</v>
      </c>
      <c r="AA1822" s="226">
        <v>0</v>
      </c>
    </row>
    <row r="1823" spans="1:27" x14ac:dyDescent="0.25">
      <c r="A1823" s="251">
        <v>36043</v>
      </c>
      <c r="B1823" s="251" t="s">
        <v>1700</v>
      </c>
      <c r="C1823" s="251" t="s">
        <v>1711</v>
      </c>
      <c r="D1823" s="251">
        <v>-74.972191300000006</v>
      </c>
      <c r="E1823" s="251">
        <v>43.414119999999997</v>
      </c>
      <c r="F1823">
        <v>2.59</v>
      </c>
      <c r="G1823">
        <f t="shared" si="85"/>
        <v>2.59</v>
      </c>
      <c r="H1823">
        <v>10.27</v>
      </c>
      <c r="M1823" s="277">
        <f>(M4903*10000)*TEA!$I$15*10^-6</f>
        <v>28.055690118045</v>
      </c>
      <c r="N1823" s="277">
        <f>(N4903*10000)*TEA!$J$15*10^-6</f>
        <v>28.055690118045</v>
      </c>
      <c r="W1823">
        <f t="shared" si="87"/>
        <v>1</v>
      </c>
      <c r="X1823" s="251">
        <v>36043</v>
      </c>
      <c r="Y1823" s="251">
        <v>865</v>
      </c>
      <c r="Z1823" s="251">
        <f t="shared" si="86"/>
        <v>865</v>
      </c>
      <c r="AA1823" s="226">
        <v>1570</v>
      </c>
    </row>
    <row r="1824" spans="1:27" x14ac:dyDescent="0.25">
      <c r="A1824" s="251">
        <v>36045</v>
      </c>
      <c r="B1824" s="251" t="s">
        <v>1700</v>
      </c>
      <c r="C1824" s="251" t="s">
        <v>557</v>
      </c>
      <c r="D1824" s="251">
        <v>-75.916296799999998</v>
      </c>
      <c r="E1824" s="251">
        <v>44.031700000000001</v>
      </c>
      <c r="F1824">
        <v>2.82</v>
      </c>
      <c r="G1824">
        <f t="shared" si="85"/>
        <v>2.82</v>
      </c>
      <c r="H1824">
        <v>10.49</v>
      </c>
      <c r="M1824" s="277">
        <f>(M4904*10000)*TEA!$I$15*10^-6</f>
        <v>28.003655304134995</v>
      </c>
      <c r="N1824" s="277">
        <f>(N4904*10000)*TEA!$J$15*10^-6</f>
        <v>28.003655304134995</v>
      </c>
      <c r="W1824">
        <f t="shared" si="87"/>
        <v>1</v>
      </c>
      <c r="X1824" s="251">
        <v>36045</v>
      </c>
      <c r="Y1824" s="251">
        <v>2540</v>
      </c>
      <c r="Z1824" s="251">
        <f t="shared" si="86"/>
        <v>2540</v>
      </c>
      <c r="AA1824" s="226">
        <v>6206</v>
      </c>
    </row>
    <row r="1825" spans="1:27" x14ac:dyDescent="0.25">
      <c r="A1825" s="251">
        <v>36047</v>
      </c>
      <c r="B1825" s="251" t="s">
        <v>1700</v>
      </c>
      <c r="C1825" s="251" t="s">
        <v>678</v>
      </c>
      <c r="D1825" s="251">
        <v>-73.954654199999993</v>
      </c>
      <c r="E1825" s="251">
        <v>40.64058</v>
      </c>
      <c r="F1825">
        <v>0</v>
      </c>
      <c r="G1825">
        <f t="shared" si="85"/>
        <v>0</v>
      </c>
      <c r="H1825">
        <v>0</v>
      </c>
      <c r="M1825" s="277">
        <f>(M4905*10000)*TEA!$I$15*10^-6</f>
        <v>40.09301309384999</v>
      </c>
      <c r="N1825" s="277">
        <f>(N4905*10000)*TEA!$J$15*10^-6</f>
        <v>40.09301309384999</v>
      </c>
      <c r="W1825">
        <f t="shared" si="87"/>
        <v>1</v>
      </c>
      <c r="X1825" s="251">
        <v>36047</v>
      </c>
      <c r="Y1825" s="251">
        <v>0</v>
      </c>
      <c r="Z1825" s="251">
        <f t="shared" si="86"/>
        <v>0</v>
      </c>
      <c r="AA1825" s="226">
        <v>0</v>
      </c>
    </row>
    <row r="1826" spans="1:27" x14ac:dyDescent="0.25">
      <c r="A1826" s="251">
        <v>36049</v>
      </c>
      <c r="B1826" s="251" t="s">
        <v>1700</v>
      </c>
      <c r="C1826" s="251" t="s">
        <v>978</v>
      </c>
      <c r="D1826" s="251">
        <v>-75.451911300000006</v>
      </c>
      <c r="E1826" s="251">
        <v>43.78293</v>
      </c>
      <c r="F1826">
        <v>3.04</v>
      </c>
      <c r="G1826">
        <f t="shared" si="85"/>
        <v>3.04</v>
      </c>
      <c r="H1826">
        <v>9.9600000000000009</v>
      </c>
      <c r="M1826" s="277">
        <f>(M4906*10000)*TEA!$I$15*10^-6</f>
        <v>27.890737289009998</v>
      </c>
      <c r="N1826" s="277">
        <f>(N4906*10000)*TEA!$J$15*10^-6</f>
        <v>27.890737289009998</v>
      </c>
      <c r="W1826">
        <f t="shared" si="87"/>
        <v>1</v>
      </c>
      <c r="X1826" s="251">
        <v>36049</v>
      </c>
      <c r="Y1826" s="251">
        <v>369</v>
      </c>
      <c r="Z1826" s="251">
        <f t="shared" si="86"/>
        <v>369</v>
      </c>
      <c r="AA1826" s="226">
        <v>2217</v>
      </c>
    </row>
    <row r="1827" spans="1:27" x14ac:dyDescent="0.25">
      <c r="A1827" s="251">
        <v>36051</v>
      </c>
      <c r="B1827" s="251" t="s">
        <v>1700</v>
      </c>
      <c r="C1827" s="251" t="s">
        <v>1017</v>
      </c>
      <c r="D1827" s="251">
        <v>-77.782474300000004</v>
      </c>
      <c r="E1827" s="251">
        <v>42.722470000000001</v>
      </c>
      <c r="F1827">
        <v>3.16</v>
      </c>
      <c r="G1827">
        <f t="shared" si="85"/>
        <v>3.16</v>
      </c>
      <c r="H1827">
        <v>11.57</v>
      </c>
      <c r="M1827" s="277">
        <f>(M4907*10000)*TEA!$I$15*10^-6</f>
        <v>30.631123436354997</v>
      </c>
      <c r="N1827" s="277">
        <f>(N4907*10000)*TEA!$J$15*10^-6</f>
        <v>30.631123436354997</v>
      </c>
      <c r="W1827">
        <f t="shared" si="87"/>
        <v>1</v>
      </c>
      <c r="X1827" s="251">
        <v>36051</v>
      </c>
      <c r="Y1827" s="251">
        <v>6939</v>
      </c>
      <c r="Z1827" s="251">
        <f t="shared" si="86"/>
        <v>6939</v>
      </c>
      <c r="AA1827" s="226">
        <v>12375</v>
      </c>
    </row>
    <row r="1828" spans="1:27" x14ac:dyDescent="0.25">
      <c r="A1828" s="251">
        <v>36053</v>
      </c>
      <c r="B1828" s="251" t="s">
        <v>1700</v>
      </c>
      <c r="C1828" s="251" t="s">
        <v>565</v>
      </c>
      <c r="D1828" s="251">
        <v>-75.673177300000006</v>
      </c>
      <c r="E1828" s="251">
        <v>42.914859999999997</v>
      </c>
      <c r="F1828">
        <v>2.89</v>
      </c>
      <c r="G1828">
        <f t="shared" si="85"/>
        <v>2.89</v>
      </c>
      <c r="H1828">
        <v>10.68</v>
      </c>
      <c r="M1828" s="277">
        <f>(M4908*10000)*TEA!$I$15*10^-6</f>
        <v>29.874510765134996</v>
      </c>
      <c r="N1828" s="277">
        <f>(N4908*10000)*TEA!$J$15*10^-6</f>
        <v>29.874510765134996</v>
      </c>
      <c r="W1828">
        <f t="shared" si="87"/>
        <v>1</v>
      </c>
      <c r="X1828" s="251">
        <v>36053</v>
      </c>
      <c r="Y1828" s="251">
        <v>2349</v>
      </c>
      <c r="Z1828" s="251">
        <f t="shared" si="86"/>
        <v>2349</v>
      </c>
      <c r="AA1828" s="226">
        <v>5536</v>
      </c>
    </row>
    <row r="1829" spans="1:27" x14ac:dyDescent="0.25">
      <c r="A1829" s="251">
        <v>36055</v>
      </c>
      <c r="B1829" s="251" t="s">
        <v>1700</v>
      </c>
      <c r="C1829" s="251" t="s">
        <v>570</v>
      </c>
      <c r="D1829" s="251">
        <v>-77.701888299999993</v>
      </c>
      <c r="E1829" s="251">
        <v>43.143059999999998</v>
      </c>
      <c r="F1829">
        <v>3.22</v>
      </c>
      <c r="G1829">
        <f t="shared" si="85"/>
        <v>3.22</v>
      </c>
      <c r="H1829">
        <v>12.32</v>
      </c>
      <c r="M1829" s="277">
        <f>(M4909*10000)*TEA!$I$15*10^-6</f>
        <v>30.059014376789996</v>
      </c>
      <c r="N1829" s="277">
        <f>(N4909*10000)*TEA!$J$15*10^-6</f>
        <v>30.059014376789996</v>
      </c>
      <c r="W1829">
        <f t="shared" si="87"/>
        <v>1</v>
      </c>
      <c r="X1829" s="251">
        <v>36055</v>
      </c>
      <c r="Y1829" s="251">
        <v>6021</v>
      </c>
      <c r="Z1829" s="251">
        <f t="shared" si="86"/>
        <v>6021</v>
      </c>
      <c r="AA1829" s="226">
        <v>8872</v>
      </c>
    </row>
    <row r="1830" spans="1:27" x14ac:dyDescent="0.25">
      <c r="A1830" s="251">
        <v>36057</v>
      </c>
      <c r="B1830" s="251" t="s">
        <v>1700</v>
      </c>
      <c r="C1830" s="251" t="s">
        <v>571</v>
      </c>
      <c r="D1830" s="251">
        <v>-74.453339799999995</v>
      </c>
      <c r="E1830" s="251">
        <v>42.901580000000003</v>
      </c>
      <c r="F1830">
        <v>2.9</v>
      </c>
      <c r="G1830">
        <f t="shared" si="85"/>
        <v>2.9</v>
      </c>
      <c r="H1830">
        <v>10.56</v>
      </c>
      <c r="M1830" s="277">
        <f>(M4910*10000)*TEA!$I$15*10^-6</f>
        <v>29.03013814617</v>
      </c>
      <c r="N1830" s="277">
        <f>(N4910*10000)*TEA!$J$15*10^-6</f>
        <v>29.03013814617</v>
      </c>
      <c r="W1830">
        <f t="shared" si="87"/>
        <v>1</v>
      </c>
      <c r="X1830" s="251">
        <v>36057</v>
      </c>
      <c r="Y1830" s="251">
        <v>1544</v>
      </c>
      <c r="Z1830" s="251">
        <f t="shared" si="86"/>
        <v>1544</v>
      </c>
      <c r="AA1830" s="226">
        <v>2981</v>
      </c>
    </row>
    <row r="1831" spans="1:27" x14ac:dyDescent="0.25">
      <c r="A1831" s="251">
        <v>36059</v>
      </c>
      <c r="B1831" s="251" t="s">
        <v>1700</v>
      </c>
      <c r="C1831" s="251" t="s">
        <v>822</v>
      </c>
      <c r="D1831" s="251">
        <v>-73.583882700000004</v>
      </c>
      <c r="E1831" s="251">
        <v>40.74586</v>
      </c>
      <c r="F1831">
        <v>0</v>
      </c>
      <c r="G1831">
        <f t="shared" si="85"/>
        <v>0</v>
      </c>
      <c r="H1831">
        <v>0</v>
      </c>
      <c r="M1831" s="277">
        <f>(M4911*10000)*TEA!$I$15*10^-6</f>
        <v>39.649003722899991</v>
      </c>
      <c r="N1831" s="277">
        <f>(N4911*10000)*TEA!$J$15*10^-6</f>
        <v>39.649003722899991</v>
      </c>
      <c r="W1831">
        <f t="shared" si="87"/>
        <v>1</v>
      </c>
      <c r="X1831" s="251">
        <v>36059</v>
      </c>
      <c r="Y1831" s="251">
        <v>0</v>
      </c>
      <c r="Z1831" s="251">
        <f t="shared" si="86"/>
        <v>0</v>
      </c>
      <c r="AA1831" s="226">
        <v>0</v>
      </c>
    </row>
    <row r="1832" spans="1:27" x14ac:dyDescent="0.25">
      <c r="A1832" s="251">
        <v>36061</v>
      </c>
      <c r="B1832" s="251" t="s">
        <v>1700</v>
      </c>
      <c r="C1832" s="251" t="s">
        <v>1712</v>
      </c>
      <c r="D1832" s="251">
        <v>-73.974270899999993</v>
      </c>
      <c r="E1832" s="251">
        <v>40.770220000000002</v>
      </c>
      <c r="F1832">
        <v>0</v>
      </c>
      <c r="G1832">
        <f t="shared" si="85"/>
        <v>0</v>
      </c>
      <c r="H1832">
        <v>0</v>
      </c>
      <c r="M1832" s="277">
        <f>(M4912*10000)*TEA!$I$15*10^-6</f>
        <v>39.34811694015</v>
      </c>
      <c r="N1832" s="277">
        <f>(N4912*10000)*TEA!$J$15*10^-6</f>
        <v>39.34811694015</v>
      </c>
      <c r="W1832">
        <f t="shared" si="87"/>
        <v>1</v>
      </c>
      <c r="X1832" s="251">
        <v>36061</v>
      </c>
      <c r="Y1832" s="251">
        <v>0</v>
      </c>
      <c r="Z1832" s="251">
        <f t="shared" si="86"/>
        <v>0</v>
      </c>
      <c r="AA1832" s="226">
        <v>0</v>
      </c>
    </row>
    <row r="1833" spans="1:27" x14ac:dyDescent="0.25">
      <c r="A1833" s="251">
        <v>36063</v>
      </c>
      <c r="B1833" s="251" t="s">
        <v>1700</v>
      </c>
      <c r="C1833" s="251" t="s">
        <v>1713</v>
      </c>
      <c r="D1833" s="251">
        <v>-78.734668900000003</v>
      </c>
      <c r="E1833" s="251">
        <v>43.198560000000001</v>
      </c>
      <c r="F1833">
        <v>3.29</v>
      </c>
      <c r="G1833">
        <f t="shared" si="85"/>
        <v>3.29</v>
      </c>
      <c r="H1833">
        <v>11.15</v>
      </c>
      <c r="M1833" s="277">
        <f>(M4913*10000)*TEA!$I$15*10^-6</f>
        <v>30.341718635265</v>
      </c>
      <c r="N1833" s="277">
        <f>(N4913*10000)*TEA!$J$15*10^-6</f>
        <v>30.341718635265</v>
      </c>
      <c r="W1833">
        <f t="shared" si="87"/>
        <v>1</v>
      </c>
      <c r="X1833" s="251">
        <v>36063</v>
      </c>
      <c r="Y1833" s="251">
        <v>5946</v>
      </c>
      <c r="Z1833" s="251">
        <f t="shared" si="86"/>
        <v>5946</v>
      </c>
      <c r="AA1833" s="226">
        <v>9440</v>
      </c>
    </row>
    <row r="1834" spans="1:27" x14ac:dyDescent="0.25">
      <c r="A1834" s="251">
        <v>36065</v>
      </c>
      <c r="B1834" s="251" t="s">
        <v>1700</v>
      </c>
      <c r="C1834" s="251" t="s">
        <v>981</v>
      </c>
      <c r="D1834" s="251">
        <v>-75.446342599999994</v>
      </c>
      <c r="E1834" s="251">
        <v>43.243609999999997</v>
      </c>
      <c r="F1834">
        <v>2.93</v>
      </c>
      <c r="G1834">
        <f t="shared" si="85"/>
        <v>2.93</v>
      </c>
      <c r="H1834">
        <v>10.07</v>
      </c>
      <c r="M1834" s="277">
        <f>(M4914*10000)*TEA!$I$15*10^-6</f>
        <v>28.92582691974</v>
      </c>
      <c r="N1834" s="277">
        <f>(N4914*10000)*TEA!$J$15*10^-6</f>
        <v>28.92582691974</v>
      </c>
      <c r="W1834">
        <f t="shared" si="87"/>
        <v>1</v>
      </c>
      <c r="X1834" s="251">
        <v>36065</v>
      </c>
      <c r="Y1834" s="251">
        <v>3231</v>
      </c>
      <c r="Z1834" s="251">
        <f t="shared" si="86"/>
        <v>3231</v>
      </c>
      <c r="AA1834" s="226">
        <v>6530</v>
      </c>
    </row>
    <row r="1835" spans="1:27" x14ac:dyDescent="0.25">
      <c r="A1835" s="251">
        <v>36067</v>
      </c>
      <c r="B1835" s="251" t="s">
        <v>1700</v>
      </c>
      <c r="C1835" s="251" t="s">
        <v>1714</v>
      </c>
      <c r="D1835" s="251">
        <v>-76.193905099999995</v>
      </c>
      <c r="E1835" s="251">
        <v>43.004660000000001</v>
      </c>
      <c r="F1835">
        <v>2.97</v>
      </c>
      <c r="G1835">
        <f t="shared" si="85"/>
        <v>2.97</v>
      </c>
      <c r="H1835">
        <v>10.3</v>
      </c>
      <c r="M1835" s="277">
        <f>(M4915*10000)*TEA!$I$15*10^-6</f>
        <v>29.945024384039996</v>
      </c>
      <c r="N1835" s="277">
        <f>(N4915*10000)*TEA!$J$15*10^-6</f>
        <v>29.945024384039996</v>
      </c>
      <c r="W1835">
        <f t="shared" si="87"/>
        <v>1</v>
      </c>
      <c r="X1835" s="251">
        <v>36067</v>
      </c>
      <c r="Y1835" s="251">
        <v>3605</v>
      </c>
      <c r="Z1835" s="251">
        <f t="shared" si="86"/>
        <v>3605</v>
      </c>
      <c r="AA1835" s="226">
        <v>7328</v>
      </c>
    </row>
    <row r="1836" spans="1:27" x14ac:dyDescent="0.25">
      <c r="A1836" s="251">
        <v>36069</v>
      </c>
      <c r="B1836" s="251" t="s">
        <v>1700</v>
      </c>
      <c r="C1836" s="251" t="s">
        <v>1715</v>
      </c>
      <c r="D1836" s="251">
        <v>-77.299852400000006</v>
      </c>
      <c r="E1836" s="251">
        <v>42.853859999999997</v>
      </c>
      <c r="F1836">
        <v>3.12</v>
      </c>
      <c r="G1836">
        <f t="shared" si="85"/>
        <v>3.12</v>
      </c>
      <c r="H1836">
        <v>11.85</v>
      </c>
      <c r="M1836" s="277">
        <f>(M4916*10000)*TEA!$I$15*10^-6</f>
        <v>30.493007772885001</v>
      </c>
      <c r="N1836" s="277">
        <f>(N4916*10000)*TEA!$J$15*10^-6</f>
        <v>30.493007772885001</v>
      </c>
      <c r="W1836">
        <f t="shared" si="87"/>
        <v>1</v>
      </c>
      <c r="X1836" s="251">
        <v>36069</v>
      </c>
      <c r="Y1836" s="251">
        <v>9735</v>
      </c>
      <c r="Z1836" s="251">
        <f t="shared" si="86"/>
        <v>9735</v>
      </c>
      <c r="AA1836" s="226">
        <v>11473</v>
      </c>
    </row>
    <row r="1837" spans="1:27" x14ac:dyDescent="0.25">
      <c r="A1837" s="251">
        <v>36071</v>
      </c>
      <c r="B1837" s="251" t="s">
        <v>1700</v>
      </c>
      <c r="C1837" s="251" t="s">
        <v>691</v>
      </c>
      <c r="D1837" s="251">
        <v>-74.311350599999997</v>
      </c>
      <c r="E1837" s="251">
        <v>41.401069999999997</v>
      </c>
      <c r="F1837">
        <v>4.24</v>
      </c>
      <c r="G1837">
        <f t="shared" si="85"/>
        <v>4.24</v>
      </c>
      <c r="H1837">
        <v>11.55</v>
      </c>
      <c r="M1837" s="277">
        <f>(M4917*10000)*TEA!$I$15*10^-6</f>
        <v>34.924070455649989</v>
      </c>
      <c r="N1837" s="277">
        <f>(N4917*10000)*TEA!$J$15*10^-6</f>
        <v>34.924070455649989</v>
      </c>
      <c r="W1837">
        <f t="shared" si="87"/>
        <v>1</v>
      </c>
      <c r="X1837" s="251">
        <v>36071</v>
      </c>
      <c r="Y1837" s="251">
        <v>859</v>
      </c>
      <c r="Z1837" s="251">
        <f t="shared" si="86"/>
        <v>859</v>
      </c>
      <c r="AA1837" s="226">
        <v>1126</v>
      </c>
    </row>
    <row r="1838" spans="1:27" x14ac:dyDescent="0.25">
      <c r="A1838" s="251">
        <v>36073</v>
      </c>
      <c r="B1838" s="251" t="s">
        <v>1700</v>
      </c>
      <c r="C1838" s="251" t="s">
        <v>1716</v>
      </c>
      <c r="D1838" s="251">
        <v>-78.234253199999998</v>
      </c>
      <c r="E1838" s="251">
        <v>43.24727</v>
      </c>
      <c r="F1838">
        <v>3.29</v>
      </c>
      <c r="G1838">
        <f t="shared" si="85"/>
        <v>3.29</v>
      </c>
      <c r="H1838">
        <v>12.59</v>
      </c>
      <c r="M1838" s="277">
        <f>(M4918*10000)*TEA!$I$15*10^-6</f>
        <v>30.048887700719998</v>
      </c>
      <c r="N1838" s="277">
        <f>(N4918*10000)*TEA!$J$15*10^-6</f>
        <v>30.048887700719998</v>
      </c>
      <c r="W1838">
        <f t="shared" si="87"/>
        <v>1</v>
      </c>
      <c r="X1838" s="251">
        <v>36073</v>
      </c>
      <c r="Y1838" s="251">
        <v>8747</v>
      </c>
      <c r="Z1838" s="251">
        <f t="shared" si="86"/>
        <v>8747</v>
      </c>
      <c r="AA1838" s="226">
        <v>12833</v>
      </c>
    </row>
    <row r="1839" spans="1:27" x14ac:dyDescent="0.25">
      <c r="A1839" s="251">
        <v>36075</v>
      </c>
      <c r="B1839" s="251" t="s">
        <v>1700</v>
      </c>
      <c r="C1839" s="251" t="s">
        <v>1717</v>
      </c>
      <c r="D1839" s="251">
        <v>-76.1464091</v>
      </c>
      <c r="E1839" s="251">
        <v>43.42839</v>
      </c>
      <c r="F1839">
        <v>2.69</v>
      </c>
      <c r="G1839">
        <f t="shared" si="85"/>
        <v>2.69</v>
      </c>
      <c r="H1839">
        <v>8.77</v>
      </c>
      <c r="M1839" s="277">
        <f>(M4919*10000)*TEA!$I$15*10^-6</f>
        <v>29.109603557609997</v>
      </c>
      <c r="N1839" s="277">
        <f>(N4919*10000)*TEA!$J$15*10^-6</f>
        <v>29.109603557609997</v>
      </c>
      <c r="W1839">
        <f t="shared" si="87"/>
        <v>1</v>
      </c>
      <c r="X1839" s="251">
        <v>36075</v>
      </c>
      <c r="Y1839" s="251">
        <v>1162</v>
      </c>
      <c r="Z1839" s="251">
        <f t="shared" si="86"/>
        <v>1162</v>
      </c>
      <c r="AA1839" s="226">
        <v>1081</v>
      </c>
    </row>
    <row r="1840" spans="1:27" x14ac:dyDescent="0.25">
      <c r="A1840" s="251">
        <v>36077</v>
      </c>
      <c r="B1840" s="251" t="s">
        <v>1700</v>
      </c>
      <c r="C1840" s="251" t="s">
        <v>1414</v>
      </c>
      <c r="D1840" s="251">
        <v>-75.0349875</v>
      </c>
      <c r="E1840" s="251">
        <v>42.633969999999998</v>
      </c>
      <c r="F1840">
        <v>3.22</v>
      </c>
      <c r="G1840">
        <f t="shared" si="85"/>
        <v>3.22</v>
      </c>
      <c r="H1840">
        <v>10.41</v>
      </c>
      <c r="M1840" s="277">
        <f>(M4920*10000)*TEA!$I$15*10^-6</f>
        <v>30.111447657915001</v>
      </c>
      <c r="N1840" s="277">
        <f>(N4920*10000)*TEA!$J$15*10^-6</f>
        <v>30.111447657915001</v>
      </c>
      <c r="W1840">
        <f t="shared" si="87"/>
        <v>1</v>
      </c>
      <c r="X1840" s="251">
        <v>36077</v>
      </c>
      <c r="Y1840" s="251">
        <v>632</v>
      </c>
      <c r="Z1840" s="251">
        <f t="shared" si="86"/>
        <v>632</v>
      </c>
      <c r="AA1840" s="226">
        <v>2724</v>
      </c>
    </row>
    <row r="1841" spans="1:27" x14ac:dyDescent="0.25">
      <c r="A1841" s="251">
        <v>36079</v>
      </c>
      <c r="B1841" s="251" t="s">
        <v>1700</v>
      </c>
      <c r="C1841" s="251" t="s">
        <v>829</v>
      </c>
      <c r="D1841" s="251">
        <v>-73.752699899999996</v>
      </c>
      <c r="E1841" s="251">
        <v>41.428849999999997</v>
      </c>
      <c r="F1841">
        <v>0</v>
      </c>
      <c r="G1841">
        <f t="shared" si="85"/>
        <v>0</v>
      </c>
      <c r="H1841">
        <v>0</v>
      </c>
      <c r="M1841" s="277">
        <f>(M4921*10000)*TEA!$I$15*10^-6</f>
        <v>35.973358881300001</v>
      </c>
      <c r="N1841" s="277">
        <f>(N4921*10000)*TEA!$J$15*10^-6</f>
        <v>35.973358881300001</v>
      </c>
      <c r="W1841">
        <f t="shared" si="87"/>
        <v>1</v>
      </c>
      <c r="X1841" s="251">
        <v>36079</v>
      </c>
      <c r="Y1841" s="251">
        <v>0</v>
      </c>
      <c r="Z1841" s="251">
        <f t="shared" si="86"/>
        <v>0</v>
      </c>
      <c r="AA1841" s="226">
        <v>0</v>
      </c>
    </row>
    <row r="1842" spans="1:27" x14ac:dyDescent="0.25">
      <c r="A1842" s="251">
        <v>36081</v>
      </c>
      <c r="B1842" s="251" t="s">
        <v>1700</v>
      </c>
      <c r="C1842" s="251" t="s">
        <v>1718</v>
      </c>
      <c r="D1842" s="251">
        <v>-73.814712</v>
      </c>
      <c r="E1842" s="251">
        <v>40.683529999999998</v>
      </c>
      <c r="F1842">
        <v>0</v>
      </c>
      <c r="G1842">
        <f t="shared" si="85"/>
        <v>0</v>
      </c>
      <c r="H1842">
        <v>0</v>
      </c>
      <c r="M1842" s="277">
        <f>(M4922*10000)*TEA!$I$15*10^-6</f>
        <v>39.976805890350001</v>
      </c>
      <c r="N1842" s="277">
        <f>(N4922*10000)*TEA!$J$15*10^-6</f>
        <v>39.976805890350001</v>
      </c>
      <c r="W1842">
        <f t="shared" si="87"/>
        <v>1</v>
      </c>
      <c r="X1842" s="251">
        <v>36081</v>
      </c>
      <c r="Y1842" s="251">
        <v>0</v>
      </c>
      <c r="Z1842" s="251">
        <f t="shared" si="86"/>
        <v>0</v>
      </c>
      <c r="AA1842" s="226">
        <v>0</v>
      </c>
    </row>
    <row r="1843" spans="1:27" x14ac:dyDescent="0.25">
      <c r="A1843" s="251">
        <v>36083</v>
      </c>
      <c r="B1843" s="251" t="s">
        <v>1700</v>
      </c>
      <c r="C1843" s="251" t="s">
        <v>1719</v>
      </c>
      <c r="D1843" s="251">
        <v>-73.510421600000001</v>
      </c>
      <c r="E1843" s="251">
        <v>42.711919999999999</v>
      </c>
      <c r="F1843">
        <v>2.78</v>
      </c>
      <c r="G1843">
        <f t="shared" si="85"/>
        <v>2.78</v>
      </c>
      <c r="H1843">
        <v>10.58</v>
      </c>
      <c r="M1843" s="277">
        <f>(M4923*10000)*TEA!$I$15*10^-6</f>
        <v>30.167152756335</v>
      </c>
      <c r="N1843" s="277">
        <f>(N4923*10000)*TEA!$J$15*10^-6</f>
        <v>30.167152756335</v>
      </c>
      <c r="W1843">
        <f t="shared" si="87"/>
        <v>1</v>
      </c>
      <c r="X1843" s="251">
        <v>36083</v>
      </c>
      <c r="Y1843" s="251">
        <v>684</v>
      </c>
      <c r="Z1843" s="251">
        <f t="shared" si="86"/>
        <v>684</v>
      </c>
      <c r="AA1843" s="226">
        <v>2449</v>
      </c>
    </row>
    <row r="1844" spans="1:27" x14ac:dyDescent="0.25">
      <c r="A1844" s="251">
        <v>36085</v>
      </c>
      <c r="B1844" s="251" t="s">
        <v>1700</v>
      </c>
      <c r="C1844" s="251" t="s">
        <v>919</v>
      </c>
      <c r="D1844" s="251">
        <v>-74.173719899999995</v>
      </c>
      <c r="E1844" s="251">
        <v>40.577939999999998</v>
      </c>
      <c r="F1844">
        <v>0</v>
      </c>
      <c r="G1844">
        <f t="shared" si="85"/>
        <v>0</v>
      </c>
      <c r="H1844">
        <v>0</v>
      </c>
      <c r="M1844" s="277">
        <f>(M4924*10000)*TEA!$I$15*10^-6</f>
        <v>40.208014176750005</v>
      </c>
      <c r="N1844" s="277">
        <f>(N4924*10000)*TEA!$J$15*10^-6</f>
        <v>40.208014176750005</v>
      </c>
      <c r="W1844">
        <f t="shared" si="87"/>
        <v>1</v>
      </c>
      <c r="X1844" s="251">
        <v>36085</v>
      </c>
      <c r="Y1844" s="251">
        <v>0</v>
      </c>
      <c r="Z1844" s="251">
        <f t="shared" si="86"/>
        <v>0</v>
      </c>
      <c r="AA1844" s="226">
        <v>0</v>
      </c>
    </row>
    <row r="1845" spans="1:27" x14ac:dyDescent="0.25">
      <c r="A1845" s="251">
        <v>36087</v>
      </c>
      <c r="B1845" s="251" t="s">
        <v>1700</v>
      </c>
      <c r="C1845" s="251" t="s">
        <v>1720</v>
      </c>
      <c r="D1845" s="251">
        <v>-74.024964900000001</v>
      </c>
      <c r="E1845" s="251">
        <v>41.152900000000002</v>
      </c>
      <c r="F1845">
        <v>0</v>
      </c>
      <c r="G1845">
        <f t="shared" si="85"/>
        <v>0</v>
      </c>
      <c r="H1845">
        <v>0</v>
      </c>
      <c r="M1845" s="277">
        <f>(M4925*10000)*TEA!$I$15*10^-6</f>
        <v>37.008906874650002</v>
      </c>
      <c r="N1845" s="277">
        <f>(N4925*10000)*TEA!$J$15*10^-6</f>
        <v>37.008906874650002</v>
      </c>
      <c r="W1845">
        <f t="shared" si="87"/>
        <v>1</v>
      </c>
      <c r="X1845" s="251">
        <v>36087</v>
      </c>
      <c r="Y1845" s="251">
        <v>0</v>
      </c>
      <c r="Z1845" s="251">
        <f t="shared" si="86"/>
        <v>0</v>
      </c>
      <c r="AA1845" s="226">
        <v>0</v>
      </c>
    </row>
    <row r="1846" spans="1:27" x14ac:dyDescent="0.25">
      <c r="A1846" s="251">
        <v>36089</v>
      </c>
      <c r="B1846" s="251" t="s">
        <v>1700</v>
      </c>
      <c r="C1846" s="251" t="s">
        <v>1721</v>
      </c>
      <c r="D1846" s="251">
        <v>-75.070550800000007</v>
      </c>
      <c r="E1846" s="251">
        <v>44.497459999999997</v>
      </c>
      <c r="F1846">
        <v>2.4</v>
      </c>
      <c r="G1846">
        <f t="shared" si="85"/>
        <v>2.4</v>
      </c>
      <c r="H1846">
        <v>10.44</v>
      </c>
      <c r="M1846" s="277">
        <f>(M4926*10000)*TEA!$I$15*10^-6</f>
        <v>26.55815869557</v>
      </c>
      <c r="N1846" s="277">
        <f>(N4926*10000)*TEA!$J$15*10^-6</f>
        <v>26.55815869557</v>
      </c>
      <c r="W1846">
        <f t="shared" si="87"/>
        <v>1</v>
      </c>
      <c r="X1846" s="251">
        <v>36089</v>
      </c>
      <c r="Y1846" s="251">
        <v>1772</v>
      </c>
      <c r="Z1846" s="251">
        <f t="shared" si="86"/>
        <v>1772</v>
      </c>
      <c r="AA1846" s="226">
        <v>4138</v>
      </c>
    </row>
    <row r="1847" spans="1:27" x14ac:dyDescent="0.25">
      <c r="A1847" s="251">
        <v>36091</v>
      </c>
      <c r="B1847" s="251" t="s">
        <v>1700</v>
      </c>
      <c r="C1847" s="251" t="s">
        <v>1722</v>
      </c>
      <c r="D1847" s="251">
        <v>-73.866424199999997</v>
      </c>
      <c r="E1847" s="251">
        <v>43.109279999999998</v>
      </c>
      <c r="F1847">
        <v>2.78</v>
      </c>
      <c r="G1847">
        <f t="shared" si="85"/>
        <v>2.78</v>
      </c>
      <c r="H1847">
        <v>11.1</v>
      </c>
      <c r="M1847" s="277">
        <f>(M4927*10000)*TEA!$I$15*10^-6</f>
        <v>28.20432110922</v>
      </c>
      <c r="N1847" s="277">
        <f>(N4927*10000)*TEA!$J$15*10^-6</f>
        <v>28.20432110922</v>
      </c>
      <c r="W1847">
        <f t="shared" si="87"/>
        <v>1</v>
      </c>
      <c r="X1847" s="251">
        <v>36091</v>
      </c>
      <c r="Y1847" s="251">
        <v>251</v>
      </c>
      <c r="Z1847" s="251">
        <f t="shared" si="86"/>
        <v>251</v>
      </c>
      <c r="AA1847" s="226">
        <v>1579</v>
      </c>
    </row>
    <row r="1848" spans="1:27" x14ac:dyDescent="0.25">
      <c r="A1848" s="251">
        <v>36093</v>
      </c>
      <c r="B1848" s="251" t="s">
        <v>1700</v>
      </c>
      <c r="C1848" s="251" t="s">
        <v>1723</v>
      </c>
      <c r="D1848" s="251">
        <v>-74.065193500000007</v>
      </c>
      <c r="E1848" s="251">
        <v>42.82423</v>
      </c>
      <c r="F1848">
        <v>0</v>
      </c>
      <c r="G1848">
        <f t="shared" si="85"/>
        <v>0</v>
      </c>
      <c r="H1848">
        <v>9.3000000000000007</v>
      </c>
      <c r="M1848" s="277">
        <f>(M4928*10000)*TEA!$I$15*10^-6</f>
        <v>29.332290724829996</v>
      </c>
      <c r="N1848" s="277">
        <f>(N4928*10000)*TEA!$J$15*10^-6</f>
        <v>29.332290724829996</v>
      </c>
      <c r="W1848">
        <f t="shared" si="87"/>
        <v>1</v>
      </c>
      <c r="X1848" s="251">
        <v>36093</v>
      </c>
      <c r="Y1848" s="251">
        <v>0</v>
      </c>
      <c r="Z1848" s="251">
        <f t="shared" si="86"/>
        <v>0</v>
      </c>
      <c r="AA1848" s="226">
        <v>30</v>
      </c>
    </row>
    <row r="1849" spans="1:27" x14ac:dyDescent="0.25">
      <c r="A1849" s="251">
        <v>36095</v>
      </c>
      <c r="B1849" s="251" t="s">
        <v>1700</v>
      </c>
      <c r="C1849" s="251" t="s">
        <v>1724</v>
      </c>
      <c r="D1849" s="251">
        <v>-74.442671099999998</v>
      </c>
      <c r="E1849" s="251">
        <v>42.586689999999997</v>
      </c>
      <c r="F1849">
        <v>3.76</v>
      </c>
      <c r="G1849">
        <f t="shared" si="85"/>
        <v>3.76</v>
      </c>
      <c r="H1849">
        <v>12.21</v>
      </c>
      <c r="M1849" s="277">
        <f>(M4929*10000)*TEA!$I$15*10^-6</f>
        <v>30.128231153249995</v>
      </c>
      <c r="N1849" s="277">
        <f>(N4929*10000)*TEA!$J$15*10^-6</f>
        <v>30.128231153249995</v>
      </c>
      <c r="W1849">
        <f t="shared" si="87"/>
        <v>1</v>
      </c>
      <c r="X1849" s="251">
        <v>36095</v>
      </c>
      <c r="Y1849" s="251">
        <v>192</v>
      </c>
      <c r="Z1849" s="251">
        <f t="shared" si="86"/>
        <v>192</v>
      </c>
      <c r="AA1849" s="226">
        <v>1619</v>
      </c>
    </row>
    <row r="1850" spans="1:27" x14ac:dyDescent="0.25">
      <c r="A1850" s="251">
        <v>36097</v>
      </c>
      <c r="B1850" s="251" t="s">
        <v>1700</v>
      </c>
      <c r="C1850" s="251" t="s">
        <v>1033</v>
      </c>
      <c r="D1850" s="251">
        <v>-76.877253699999997</v>
      </c>
      <c r="E1850" s="251">
        <v>42.395040000000002</v>
      </c>
      <c r="F1850">
        <v>2.73</v>
      </c>
      <c r="G1850">
        <f t="shared" si="85"/>
        <v>2.73</v>
      </c>
      <c r="H1850">
        <v>10.61</v>
      </c>
      <c r="M1850" s="277">
        <f>(M4930*10000)*TEA!$I$15*10^-6</f>
        <v>31.454239296645</v>
      </c>
      <c r="N1850" s="277">
        <f>(N4930*10000)*TEA!$J$15*10^-6</f>
        <v>31.454239296645</v>
      </c>
      <c r="W1850">
        <f t="shared" si="87"/>
        <v>1</v>
      </c>
      <c r="X1850" s="251">
        <v>36097</v>
      </c>
      <c r="Y1850" s="251">
        <v>1002</v>
      </c>
      <c r="Z1850" s="251">
        <f t="shared" si="86"/>
        <v>1002</v>
      </c>
      <c r="AA1850" s="226">
        <v>1495</v>
      </c>
    </row>
    <row r="1851" spans="1:27" x14ac:dyDescent="0.25">
      <c r="A1851" s="251">
        <v>36099</v>
      </c>
      <c r="B1851" s="251" t="s">
        <v>1700</v>
      </c>
      <c r="C1851" s="251" t="s">
        <v>1725</v>
      </c>
      <c r="D1851" s="251">
        <v>-76.833185099999994</v>
      </c>
      <c r="E1851" s="251">
        <v>42.773980000000002</v>
      </c>
      <c r="F1851">
        <v>3.01</v>
      </c>
      <c r="G1851">
        <f t="shared" si="85"/>
        <v>3.01</v>
      </c>
      <c r="H1851">
        <v>10.92</v>
      </c>
      <c r="M1851" s="277">
        <f>(M4931*10000)*TEA!$I$15*10^-6</f>
        <v>30.621292259174997</v>
      </c>
      <c r="N1851" s="277">
        <f>(N4931*10000)*TEA!$J$15*10^-6</f>
        <v>30.621292259174997</v>
      </c>
      <c r="W1851">
        <f t="shared" si="87"/>
        <v>1</v>
      </c>
      <c r="X1851" s="251">
        <v>36099</v>
      </c>
      <c r="Y1851" s="251">
        <v>9525</v>
      </c>
      <c r="Z1851" s="251">
        <f t="shared" si="86"/>
        <v>9525</v>
      </c>
      <c r="AA1851" s="226">
        <v>10762</v>
      </c>
    </row>
    <row r="1852" spans="1:27" x14ac:dyDescent="0.25">
      <c r="A1852" s="251">
        <v>36101</v>
      </c>
      <c r="B1852" s="251" t="s">
        <v>1700</v>
      </c>
      <c r="C1852" s="251" t="s">
        <v>1075</v>
      </c>
      <c r="D1852" s="251">
        <v>-77.389099400000006</v>
      </c>
      <c r="E1852" s="251">
        <v>42.269300000000001</v>
      </c>
      <c r="F1852">
        <v>2.48</v>
      </c>
      <c r="G1852">
        <f t="shared" si="85"/>
        <v>2.48</v>
      </c>
      <c r="H1852">
        <v>11.15</v>
      </c>
      <c r="M1852" s="277">
        <f>(M4932*10000)*TEA!$I$15*10^-6</f>
        <v>31.684124894220002</v>
      </c>
      <c r="N1852" s="277">
        <f>(N4932*10000)*TEA!$J$15*10^-6</f>
        <v>31.684124894220002</v>
      </c>
      <c r="W1852">
        <f t="shared" si="87"/>
        <v>1</v>
      </c>
      <c r="X1852" s="251">
        <v>36101</v>
      </c>
      <c r="Y1852" s="251">
        <v>2450</v>
      </c>
      <c r="Z1852" s="251">
        <f t="shared" si="86"/>
        <v>2450</v>
      </c>
      <c r="AA1852" s="226">
        <v>12852</v>
      </c>
    </row>
    <row r="1853" spans="1:27" x14ac:dyDescent="0.25">
      <c r="A1853" s="251">
        <v>36103</v>
      </c>
      <c r="B1853" s="251" t="s">
        <v>1700</v>
      </c>
      <c r="C1853" s="251" t="s">
        <v>1360</v>
      </c>
      <c r="D1853" s="251">
        <v>-72.846178199999997</v>
      </c>
      <c r="E1853" s="251">
        <v>40.866860000000003</v>
      </c>
      <c r="F1853">
        <v>2.71</v>
      </c>
      <c r="G1853">
        <f t="shared" si="85"/>
        <v>2.71</v>
      </c>
      <c r="H1853">
        <v>9.44</v>
      </c>
      <c r="M1853" s="277">
        <f>(M4933*10000)*TEA!$I$15*10^-6</f>
        <v>39.169667133449998</v>
      </c>
      <c r="N1853" s="277">
        <f>(N4933*10000)*TEA!$J$15*10^-6</f>
        <v>39.169667133449998</v>
      </c>
      <c r="W1853">
        <f t="shared" si="87"/>
        <v>1</v>
      </c>
      <c r="X1853" s="251">
        <v>36103</v>
      </c>
      <c r="Y1853" s="251">
        <v>13</v>
      </c>
      <c r="Z1853" s="251">
        <f t="shared" si="86"/>
        <v>13</v>
      </c>
      <c r="AA1853" s="226">
        <v>374</v>
      </c>
    </row>
    <row r="1854" spans="1:27" x14ac:dyDescent="0.25">
      <c r="A1854" s="251">
        <v>36105</v>
      </c>
      <c r="B1854" s="251" t="s">
        <v>1700</v>
      </c>
      <c r="C1854" s="251" t="s">
        <v>1076</v>
      </c>
      <c r="D1854" s="251">
        <v>-74.774178000000006</v>
      </c>
      <c r="E1854" s="251">
        <v>41.713569999999997</v>
      </c>
      <c r="F1854">
        <v>0</v>
      </c>
      <c r="G1854">
        <f t="shared" si="85"/>
        <v>0</v>
      </c>
      <c r="H1854">
        <v>0</v>
      </c>
      <c r="M1854" s="277">
        <f>(M4934*10000)*TEA!$I$15*10^-6</f>
        <v>32.443187938919998</v>
      </c>
      <c r="N1854" s="277">
        <f>(N4934*10000)*TEA!$J$15*10^-6</f>
        <v>32.443187938919998</v>
      </c>
      <c r="W1854">
        <f t="shared" si="87"/>
        <v>1</v>
      </c>
      <c r="X1854" s="251">
        <v>36105</v>
      </c>
      <c r="Y1854" s="251">
        <v>0</v>
      </c>
      <c r="Z1854" s="251">
        <f t="shared" si="86"/>
        <v>0</v>
      </c>
      <c r="AA1854" s="226">
        <v>0</v>
      </c>
    </row>
    <row r="1855" spans="1:27" x14ac:dyDescent="0.25">
      <c r="A1855" s="251">
        <v>36107</v>
      </c>
      <c r="B1855" s="251" t="s">
        <v>1700</v>
      </c>
      <c r="C1855" s="251" t="s">
        <v>1726</v>
      </c>
      <c r="D1855" s="251">
        <v>-76.305684900000003</v>
      </c>
      <c r="E1855" s="251">
        <v>42.173650000000002</v>
      </c>
      <c r="F1855">
        <v>3.15</v>
      </c>
      <c r="G1855">
        <f t="shared" si="85"/>
        <v>3.15</v>
      </c>
      <c r="H1855">
        <v>10.83</v>
      </c>
      <c r="M1855" s="277">
        <f>(M4935*10000)*TEA!$I$15*10^-6</f>
        <v>31.731011180189999</v>
      </c>
      <c r="N1855" s="277">
        <f>(N4935*10000)*TEA!$J$15*10^-6</f>
        <v>31.731011180189999</v>
      </c>
      <c r="W1855">
        <f t="shared" si="87"/>
        <v>1</v>
      </c>
      <c r="X1855" s="251">
        <v>36107</v>
      </c>
      <c r="Y1855" s="251">
        <v>482</v>
      </c>
      <c r="Z1855" s="251">
        <f t="shared" si="86"/>
        <v>482</v>
      </c>
      <c r="AA1855" s="226">
        <v>1722</v>
      </c>
    </row>
    <row r="1856" spans="1:27" x14ac:dyDescent="0.25">
      <c r="A1856" s="251">
        <v>36109</v>
      </c>
      <c r="B1856" s="251" t="s">
        <v>1700</v>
      </c>
      <c r="C1856" s="251" t="s">
        <v>1727</v>
      </c>
      <c r="D1856" s="251">
        <v>-76.471458900000002</v>
      </c>
      <c r="E1856" s="251">
        <v>42.457859999999997</v>
      </c>
      <c r="F1856">
        <v>2.37</v>
      </c>
      <c r="G1856">
        <f t="shared" si="85"/>
        <v>2.37</v>
      </c>
      <c r="H1856">
        <v>10.11</v>
      </c>
      <c r="M1856" s="277">
        <f>(M4936*10000)*TEA!$I$15*10^-6</f>
        <v>31.175109877004999</v>
      </c>
      <c r="N1856" s="277">
        <f>(N4936*10000)*TEA!$J$15*10^-6</f>
        <v>31.175109877004999</v>
      </c>
      <c r="W1856">
        <f t="shared" si="87"/>
        <v>1</v>
      </c>
      <c r="X1856" s="251">
        <v>36109</v>
      </c>
      <c r="Y1856" s="251">
        <v>1245</v>
      </c>
      <c r="Z1856" s="251">
        <f t="shared" si="86"/>
        <v>1245</v>
      </c>
      <c r="AA1856" s="226">
        <v>1951</v>
      </c>
    </row>
    <row r="1857" spans="1:27" x14ac:dyDescent="0.25">
      <c r="A1857" s="251">
        <v>36111</v>
      </c>
      <c r="B1857" s="251" t="s">
        <v>1700</v>
      </c>
      <c r="C1857" s="251" t="s">
        <v>1728</v>
      </c>
      <c r="D1857" s="251">
        <v>-74.262550399999995</v>
      </c>
      <c r="E1857" s="251">
        <v>41.89</v>
      </c>
      <c r="F1857">
        <v>2.99</v>
      </c>
      <c r="G1857">
        <f t="shared" si="85"/>
        <v>2.99</v>
      </c>
      <c r="H1857">
        <v>11.98</v>
      </c>
      <c r="M1857" s="277">
        <f>(M4937*10000)*TEA!$I$15*10^-6</f>
        <v>32.858584657649999</v>
      </c>
      <c r="N1857" s="277">
        <f>(N4937*10000)*TEA!$J$15*10^-6</f>
        <v>32.858584657649999</v>
      </c>
      <c r="W1857">
        <f t="shared" si="87"/>
        <v>1</v>
      </c>
      <c r="X1857" s="251">
        <v>36111</v>
      </c>
      <c r="Y1857" s="251">
        <v>164</v>
      </c>
      <c r="Z1857" s="251">
        <f t="shared" si="86"/>
        <v>164</v>
      </c>
      <c r="AA1857" s="226">
        <v>521</v>
      </c>
    </row>
    <row r="1858" spans="1:27" x14ac:dyDescent="0.25">
      <c r="A1858" s="251">
        <v>36113</v>
      </c>
      <c r="B1858" s="251" t="s">
        <v>1700</v>
      </c>
      <c r="C1858" s="251" t="s">
        <v>941</v>
      </c>
      <c r="D1858" s="251">
        <v>-73.858781899999997</v>
      </c>
      <c r="E1858" s="251">
        <v>43.561799999999998</v>
      </c>
      <c r="F1858">
        <v>0</v>
      </c>
      <c r="G1858">
        <f t="shared" si="85"/>
        <v>0</v>
      </c>
      <c r="H1858">
        <v>0</v>
      </c>
      <c r="M1858" s="277">
        <f>(M4938*10000)*TEA!$I$15*10^-6</f>
        <v>26.263462084695004</v>
      </c>
      <c r="N1858" s="277">
        <f>(N4938*10000)*TEA!$J$15*10^-6</f>
        <v>26.263462084695004</v>
      </c>
      <c r="W1858">
        <f t="shared" si="87"/>
        <v>1</v>
      </c>
      <c r="X1858" s="251">
        <v>36113</v>
      </c>
      <c r="Y1858" s="251">
        <v>0</v>
      </c>
      <c r="Z1858" s="251">
        <f t="shared" si="86"/>
        <v>0</v>
      </c>
      <c r="AA1858" s="226">
        <v>0</v>
      </c>
    </row>
    <row r="1859" spans="1:27" x14ac:dyDescent="0.25">
      <c r="A1859" s="251">
        <v>36115</v>
      </c>
      <c r="B1859" s="251" t="s">
        <v>1700</v>
      </c>
      <c r="C1859" s="251" t="s">
        <v>585</v>
      </c>
      <c r="D1859" s="251">
        <v>-73.442171299999998</v>
      </c>
      <c r="E1859" s="251">
        <v>43.321779999999997</v>
      </c>
      <c r="F1859">
        <v>2.5</v>
      </c>
      <c r="G1859">
        <f t="shared" si="85"/>
        <v>2.5</v>
      </c>
      <c r="H1859">
        <v>9.59</v>
      </c>
      <c r="M1859" s="277">
        <f>(M4939*10000)*TEA!$I$15*10^-6</f>
        <v>27.578711199375004</v>
      </c>
      <c r="N1859" s="277">
        <f>(N4939*10000)*TEA!$J$15*10^-6</f>
        <v>27.578711199375004</v>
      </c>
      <c r="W1859">
        <f t="shared" si="87"/>
        <v>1</v>
      </c>
      <c r="X1859" s="251">
        <v>36115</v>
      </c>
      <c r="Y1859" s="251">
        <v>123</v>
      </c>
      <c r="Z1859" s="251">
        <f t="shared" si="86"/>
        <v>123</v>
      </c>
      <c r="AA1859" s="226">
        <v>2057</v>
      </c>
    </row>
    <row r="1860" spans="1:27" x14ac:dyDescent="0.25">
      <c r="A1860" s="251">
        <v>36117</v>
      </c>
      <c r="B1860" s="251" t="s">
        <v>1700</v>
      </c>
      <c r="C1860" s="251" t="s">
        <v>942</v>
      </c>
      <c r="D1860" s="251">
        <v>-77.035188399999996</v>
      </c>
      <c r="E1860" s="251">
        <v>43.159390000000002</v>
      </c>
      <c r="F1860">
        <v>2.79</v>
      </c>
      <c r="G1860">
        <f t="shared" ref="G1860:G1923" si="88">F1860</f>
        <v>2.79</v>
      </c>
      <c r="H1860">
        <v>11.79</v>
      </c>
      <c r="M1860" s="277">
        <f>(M4940*10000)*TEA!$I$15*10^-6</f>
        <v>29.949852759164997</v>
      </c>
      <c r="N1860" s="277">
        <f>(N4940*10000)*TEA!$J$15*10^-6</f>
        <v>29.949852759164997</v>
      </c>
      <c r="W1860">
        <f t="shared" si="87"/>
        <v>1</v>
      </c>
      <c r="X1860" s="251">
        <v>36117</v>
      </c>
      <c r="Y1860" s="251">
        <v>8650</v>
      </c>
      <c r="Z1860" s="251">
        <f t="shared" ref="Z1860:Z1923" si="89">Y1860</f>
        <v>8650</v>
      </c>
      <c r="AA1860" s="226">
        <v>8712</v>
      </c>
    </row>
    <row r="1861" spans="1:27" x14ac:dyDescent="0.25">
      <c r="A1861" s="251">
        <v>36119</v>
      </c>
      <c r="B1861" s="251" t="s">
        <v>1700</v>
      </c>
      <c r="C1861" s="251" t="s">
        <v>1729</v>
      </c>
      <c r="D1861" s="251">
        <v>-73.762509899999998</v>
      </c>
      <c r="E1861" s="251">
        <v>41.163510000000002</v>
      </c>
      <c r="F1861">
        <v>3.03</v>
      </c>
      <c r="G1861">
        <f t="shared" si="88"/>
        <v>3.03</v>
      </c>
      <c r="H1861">
        <v>8.01</v>
      </c>
      <c r="M1861" s="277">
        <f>(M4941*10000)*TEA!$I$15*10^-6</f>
        <v>37.414809884249998</v>
      </c>
      <c r="N1861" s="277">
        <f>(N4941*10000)*TEA!$J$15*10^-6</f>
        <v>37.414809884249998</v>
      </c>
      <c r="W1861">
        <f t="shared" si="87"/>
        <v>1</v>
      </c>
      <c r="X1861" s="251">
        <v>36119</v>
      </c>
      <c r="Y1861" s="251">
        <v>1</v>
      </c>
      <c r="Z1861" s="251">
        <f t="shared" si="89"/>
        <v>1</v>
      </c>
      <c r="AA1861" s="226">
        <v>8</v>
      </c>
    </row>
    <row r="1862" spans="1:27" x14ac:dyDescent="0.25">
      <c r="A1862" s="251">
        <v>36121</v>
      </c>
      <c r="B1862" s="251" t="s">
        <v>1700</v>
      </c>
      <c r="C1862" s="251" t="s">
        <v>1730</v>
      </c>
      <c r="D1862" s="251">
        <v>-78.232321099999993</v>
      </c>
      <c r="E1862" s="251">
        <v>42.701279999999997</v>
      </c>
      <c r="F1862">
        <v>3.02</v>
      </c>
      <c r="G1862">
        <f t="shared" si="88"/>
        <v>3.02</v>
      </c>
      <c r="H1862">
        <v>11.5</v>
      </c>
      <c r="M1862" s="277">
        <f>(M4942*10000)*TEA!$I$15*10^-6</f>
        <v>30.576313490579999</v>
      </c>
      <c r="N1862" s="277">
        <f>(N4942*10000)*TEA!$J$15*10^-6</f>
        <v>30.576313490579999</v>
      </c>
      <c r="W1862">
        <f t="shared" si="87"/>
        <v>1</v>
      </c>
      <c r="X1862" s="251">
        <v>36121</v>
      </c>
      <c r="Y1862" s="251">
        <v>1500</v>
      </c>
      <c r="Z1862" s="251">
        <f t="shared" si="89"/>
        <v>1500</v>
      </c>
      <c r="AA1862" s="226">
        <v>6511</v>
      </c>
    </row>
    <row r="1863" spans="1:27" x14ac:dyDescent="0.25">
      <c r="A1863" s="251">
        <v>36123</v>
      </c>
      <c r="B1863" s="251" t="s">
        <v>1700</v>
      </c>
      <c r="C1863" s="251" t="s">
        <v>1731</v>
      </c>
      <c r="D1863" s="251">
        <v>-77.119556299999999</v>
      </c>
      <c r="E1863" s="251">
        <v>42.631860000000003</v>
      </c>
      <c r="F1863">
        <v>3.13</v>
      </c>
      <c r="G1863">
        <f t="shared" si="88"/>
        <v>3.13</v>
      </c>
      <c r="H1863">
        <v>11.6</v>
      </c>
      <c r="M1863" s="277">
        <f>(M4943*10000)*TEA!$I$15*10^-6</f>
        <v>30.948295317524995</v>
      </c>
      <c r="N1863" s="277">
        <f>(N4943*10000)*TEA!$J$15*10^-6</f>
        <v>30.948295317524995</v>
      </c>
      <c r="W1863">
        <f t="shared" si="87"/>
        <v>1</v>
      </c>
      <c r="X1863" s="251">
        <v>36123</v>
      </c>
      <c r="Y1863" s="251">
        <v>2402</v>
      </c>
      <c r="Z1863" s="251">
        <f t="shared" si="89"/>
        <v>2402</v>
      </c>
      <c r="AA1863" s="226">
        <v>4543</v>
      </c>
    </row>
    <row r="1864" spans="1:27" x14ac:dyDescent="0.25">
      <c r="A1864" s="251">
        <v>37001</v>
      </c>
      <c r="B1864" s="251" t="s">
        <v>1732</v>
      </c>
      <c r="C1864" s="251" t="s">
        <v>1733</v>
      </c>
      <c r="D1864" s="251">
        <v>-79.399652599999996</v>
      </c>
      <c r="E1864" s="251">
        <v>36.035409999999999</v>
      </c>
      <c r="F1864">
        <v>2.2999999999999998</v>
      </c>
      <c r="G1864">
        <f t="shared" si="88"/>
        <v>2.2999999999999998</v>
      </c>
      <c r="H1864">
        <v>8.1</v>
      </c>
      <c r="M1864" s="277">
        <f>(M4944*10000)*TEA!$I$15*10^-6</f>
        <v>49.990446884249998</v>
      </c>
      <c r="N1864" s="277">
        <f>(N4944*10000)*TEA!$J$15*10^-6</f>
        <v>49.990446884249998</v>
      </c>
      <c r="W1864">
        <f t="shared" si="87"/>
        <v>1</v>
      </c>
      <c r="X1864" s="251">
        <v>37001</v>
      </c>
      <c r="Y1864" s="251">
        <v>1427</v>
      </c>
      <c r="Z1864" s="251">
        <f t="shared" si="89"/>
        <v>1427</v>
      </c>
      <c r="AA1864" s="226">
        <v>1296</v>
      </c>
    </row>
    <row r="1865" spans="1:27" x14ac:dyDescent="0.25">
      <c r="A1865" s="251">
        <v>37003</v>
      </c>
      <c r="B1865" s="251" t="s">
        <v>1732</v>
      </c>
      <c r="C1865" s="251" t="s">
        <v>990</v>
      </c>
      <c r="D1865" s="251">
        <v>-81.178388900000002</v>
      </c>
      <c r="E1865" s="251">
        <v>35.934890000000003</v>
      </c>
      <c r="F1865">
        <v>2.2200000000000002</v>
      </c>
      <c r="G1865">
        <f t="shared" si="88"/>
        <v>2.2200000000000002</v>
      </c>
      <c r="H1865">
        <v>9.68</v>
      </c>
      <c r="M1865" s="277">
        <f>(M4945*10000)*TEA!$I$15*10^-6</f>
        <v>48.458961849599994</v>
      </c>
      <c r="N1865" s="277">
        <f>(N4945*10000)*TEA!$J$15*10^-6</f>
        <v>48.458961849599994</v>
      </c>
      <c r="W1865">
        <f t="shared" si="87"/>
        <v>1</v>
      </c>
      <c r="X1865" s="251">
        <v>37003</v>
      </c>
      <c r="Y1865" s="251">
        <v>1111</v>
      </c>
      <c r="Z1865" s="251">
        <f t="shared" si="89"/>
        <v>1111</v>
      </c>
      <c r="AA1865" s="226">
        <v>388</v>
      </c>
    </row>
    <row r="1866" spans="1:27" x14ac:dyDescent="0.25">
      <c r="A1866" s="251">
        <v>37005</v>
      </c>
      <c r="B1866" s="251" t="s">
        <v>1732</v>
      </c>
      <c r="C1866" s="251" t="s">
        <v>1734</v>
      </c>
      <c r="D1866" s="251">
        <v>-81.140630999999999</v>
      </c>
      <c r="E1866" s="251">
        <v>36.495089999999998</v>
      </c>
      <c r="F1866">
        <v>0</v>
      </c>
      <c r="G1866">
        <f t="shared" si="88"/>
        <v>0</v>
      </c>
      <c r="H1866">
        <v>10.09</v>
      </c>
      <c r="M1866" s="277">
        <f>(M4946*10000)*TEA!$I$15*10^-6</f>
        <v>46.641521704049993</v>
      </c>
      <c r="N1866" s="277">
        <f>(N4946*10000)*TEA!$J$15*10^-6</f>
        <v>46.641521704049993</v>
      </c>
      <c r="W1866">
        <f t="shared" si="87"/>
        <v>1</v>
      </c>
      <c r="X1866" s="251">
        <v>37005</v>
      </c>
      <c r="Y1866" s="251">
        <v>0</v>
      </c>
      <c r="Z1866" s="251">
        <f t="shared" si="89"/>
        <v>0</v>
      </c>
      <c r="AA1866" s="226">
        <v>189</v>
      </c>
    </row>
    <row r="1867" spans="1:27" x14ac:dyDescent="0.25">
      <c r="A1867" s="251">
        <v>37007</v>
      </c>
      <c r="B1867" s="251" t="s">
        <v>1732</v>
      </c>
      <c r="C1867" s="251" t="s">
        <v>1735</v>
      </c>
      <c r="D1867" s="251">
        <v>-80.103578400000004</v>
      </c>
      <c r="E1867" s="251">
        <v>34.977080000000001</v>
      </c>
      <c r="F1867">
        <v>1.9</v>
      </c>
      <c r="G1867">
        <f t="shared" si="88"/>
        <v>1.9</v>
      </c>
      <c r="H1867">
        <v>8.3800000000000008</v>
      </c>
      <c r="M1867" s="277">
        <f>(M4947*10000)*TEA!$I$15*10^-6</f>
        <v>53.091619236899994</v>
      </c>
      <c r="N1867" s="277">
        <f>(N4947*10000)*TEA!$J$15*10^-6</f>
        <v>53.091619236899994</v>
      </c>
      <c r="W1867">
        <f t="shared" si="87"/>
        <v>1</v>
      </c>
      <c r="X1867" s="251">
        <v>37007</v>
      </c>
      <c r="Y1867" s="251">
        <v>5359</v>
      </c>
      <c r="Z1867" s="251">
        <f t="shared" si="89"/>
        <v>5359</v>
      </c>
      <c r="AA1867" s="226">
        <v>2975</v>
      </c>
    </row>
    <row r="1868" spans="1:27" x14ac:dyDescent="0.25">
      <c r="A1868" s="251">
        <v>37009</v>
      </c>
      <c r="B1868" s="251" t="s">
        <v>1732</v>
      </c>
      <c r="C1868" s="251" t="s">
        <v>1736</v>
      </c>
      <c r="D1868" s="251">
        <v>-81.513875499999997</v>
      </c>
      <c r="E1868" s="251">
        <v>36.438850000000002</v>
      </c>
      <c r="F1868">
        <v>0</v>
      </c>
      <c r="G1868">
        <f t="shared" si="88"/>
        <v>0</v>
      </c>
      <c r="H1868">
        <v>9.0299999999999994</v>
      </c>
      <c r="M1868" s="277">
        <f>(M4948*10000)*TEA!$I$15*10^-6</f>
        <v>46.278850707000004</v>
      </c>
      <c r="N1868" s="277">
        <f>(N4948*10000)*TEA!$J$15*10^-6</f>
        <v>46.278850707000004</v>
      </c>
      <c r="W1868">
        <f t="shared" si="87"/>
        <v>1</v>
      </c>
      <c r="X1868" s="251">
        <v>37009</v>
      </c>
      <c r="Y1868" s="251">
        <v>0</v>
      </c>
      <c r="Z1868" s="251">
        <f t="shared" si="89"/>
        <v>0</v>
      </c>
      <c r="AA1868" s="226">
        <v>48</v>
      </c>
    </row>
    <row r="1869" spans="1:27" x14ac:dyDescent="0.25">
      <c r="A1869" s="251">
        <v>37011</v>
      </c>
      <c r="B1869" s="251" t="s">
        <v>1732</v>
      </c>
      <c r="C1869" s="251" t="s">
        <v>1737</v>
      </c>
      <c r="D1869" s="251">
        <v>-81.928544000000002</v>
      </c>
      <c r="E1869" s="251">
        <v>36.092489999999998</v>
      </c>
      <c r="F1869">
        <v>0</v>
      </c>
      <c r="G1869">
        <f t="shared" si="88"/>
        <v>0</v>
      </c>
      <c r="H1869">
        <v>8.06</v>
      </c>
      <c r="M1869" s="277">
        <f>(M4949*10000)*TEA!$I$15*10^-6</f>
        <v>46.283329048949994</v>
      </c>
      <c r="N1869" s="277">
        <f>(N4949*10000)*TEA!$J$15*10^-6</f>
        <v>46.283329048949994</v>
      </c>
      <c r="W1869">
        <f t="shared" si="87"/>
        <v>1</v>
      </c>
      <c r="X1869" s="251">
        <v>37011</v>
      </c>
      <c r="Y1869" s="251">
        <v>0</v>
      </c>
      <c r="Z1869" s="251">
        <f t="shared" si="89"/>
        <v>0</v>
      </c>
      <c r="AA1869" s="226">
        <v>24</v>
      </c>
    </row>
    <row r="1870" spans="1:27" x14ac:dyDescent="0.25">
      <c r="A1870" s="251">
        <v>37013</v>
      </c>
      <c r="B1870" s="251" t="s">
        <v>1732</v>
      </c>
      <c r="C1870" s="251" t="s">
        <v>1738</v>
      </c>
      <c r="D1870" s="251">
        <v>-76.870794399999994</v>
      </c>
      <c r="E1870" s="251">
        <v>35.495950000000001</v>
      </c>
      <c r="F1870">
        <v>3.07</v>
      </c>
      <c r="G1870">
        <f t="shared" si="88"/>
        <v>3.07</v>
      </c>
      <c r="H1870">
        <v>11.1</v>
      </c>
      <c r="M1870" s="277">
        <f>(M4950*10000)*TEA!$I$15*10^-6</f>
        <v>53.351312415300008</v>
      </c>
      <c r="N1870" s="277">
        <f>(N4950*10000)*TEA!$J$15*10^-6</f>
        <v>53.351312415300008</v>
      </c>
      <c r="W1870">
        <f t="shared" si="87"/>
        <v>1</v>
      </c>
      <c r="X1870" s="251">
        <v>37013</v>
      </c>
      <c r="Y1870" s="251">
        <v>23985</v>
      </c>
      <c r="Z1870" s="251">
        <f t="shared" si="89"/>
        <v>23985</v>
      </c>
      <c r="AA1870" s="226">
        <v>16115</v>
      </c>
    </row>
    <row r="1871" spans="1:27" x14ac:dyDescent="0.25">
      <c r="A1871" s="251">
        <v>37015</v>
      </c>
      <c r="B1871" s="251" t="s">
        <v>1732</v>
      </c>
      <c r="C1871" s="251" t="s">
        <v>1739</v>
      </c>
      <c r="D1871" s="251">
        <v>-76.984652699999998</v>
      </c>
      <c r="E1871" s="251">
        <v>36.066580000000002</v>
      </c>
      <c r="F1871">
        <v>2.89</v>
      </c>
      <c r="G1871">
        <f t="shared" si="88"/>
        <v>2.89</v>
      </c>
      <c r="H1871">
        <v>9.7200000000000006</v>
      </c>
      <c r="M1871" s="277">
        <f>(M4951*10000)*TEA!$I$15*10^-6</f>
        <v>52.339710429450001</v>
      </c>
      <c r="N1871" s="277">
        <f>(N4951*10000)*TEA!$J$15*10^-6</f>
        <v>52.339710429450001</v>
      </c>
      <c r="W1871">
        <f t="shared" si="87"/>
        <v>1</v>
      </c>
      <c r="X1871" s="251">
        <v>37015</v>
      </c>
      <c r="Y1871" s="251">
        <v>14147</v>
      </c>
      <c r="Z1871" s="251">
        <f t="shared" si="89"/>
        <v>14147</v>
      </c>
      <c r="AA1871" s="226">
        <v>5096</v>
      </c>
    </row>
    <row r="1872" spans="1:27" x14ac:dyDescent="0.25">
      <c r="A1872" s="251">
        <v>37017</v>
      </c>
      <c r="B1872" s="251" t="s">
        <v>1732</v>
      </c>
      <c r="C1872" s="251" t="s">
        <v>1740</v>
      </c>
      <c r="D1872" s="251">
        <v>-78.551755400000005</v>
      </c>
      <c r="E1872" s="251">
        <v>34.613869999999999</v>
      </c>
      <c r="F1872">
        <v>2.3199999999999998</v>
      </c>
      <c r="G1872">
        <f t="shared" si="88"/>
        <v>2.3199999999999998</v>
      </c>
      <c r="H1872">
        <v>9.24</v>
      </c>
      <c r="M1872" s="277">
        <f>(M4952*10000)*TEA!$I$15*10^-6</f>
        <v>54.496319532299992</v>
      </c>
      <c r="N1872" s="277">
        <f>(N4952*10000)*TEA!$J$15*10^-6</f>
        <v>54.496319532299992</v>
      </c>
      <c r="W1872">
        <f t="shared" si="87"/>
        <v>1</v>
      </c>
      <c r="X1872" s="251">
        <v>37017</v>
      </c>
      <c r="Y1872" s="251">
        <v>7445</v>
      </c>
      <c r="Z1872" s="251">
        <f t="shared" si="89"/>
        <v>7445</v>
      </c>
      <c r="AA1872" s="226">
        <v>8387</v>
      </c>
    </row>
    <row r="1873" spans="1:27" x14ac:dyDescent="0.25">
      <c r="A1873" s="251">
        <v>37019</v>
      </c>
      <c r="B1873" s="251" t="s">
        <v>1732</v>
      </c>
      <c r="C1873" s="251" t="s">
        <v>1741</v>
      </c>
      <c r="D1873" s="251">
        <v>-78.242522300000005</v>
      </c>
      <c r="E1873" s="251">
        <v>34.077640000000002</v>
      </c>
      <c r="F1873">
        <v>2.23</v>
      </c>
      <c r="G1873">
        <f t="shared" si="88"/>
        <v>2.23</v>
      </c>
      <c r="H1873">
        <v>9.1999999999999993</v>
      </c>
      <c r="M1873" s="277">
        <f>(M4953*10000)*TEA!$I$15*10^-6</f>
        <v>55.783831624649991</v>
      </c>
      <c r="N1873" s="277">
        <f>(N4953*10000)*TEA!$J$15*10^-6</f>
        <v>55.783831624649991</v>
      </c>
      <c r="W1873">
        <f t="shared" si="87"/>
        <v>1</v>
      </c>
      <c r="X1873" s="251">
        <v>37019</v>
      </c>
      <c r="Y1873" s="251">
        <v>3733</v>
      </c>
      <c r="Z1873" s="251">
        <f t="shared" si="89"/>
        <v>3733</v>
      </c>
      <c r="AA1873" s="226">
        <v>3442</v>
      </c>
    </row>
    <row r="1874" spans="1:27" x14ac:dyDescent="0.25">
      <c r="A1874" s="251">
        <v>37021</v>
      </c>
      <c r="B1874" s="251" t="s">
        <v>1732</v>
      </c>
      <c r="C1874" s="251" t="s">
        <v>1742</v>
      </c>
      <c r="D1874" s="251">
        <v>-82.539550300000002</v>
      </c>
      <c r="E1874" s="251">
        <v>35.616190000000003</v>
      </c>
      <c r="F1874">
        <v>0</v>
      </c>
      <c r="G1874">
        <f t="shared" si="88"/>
        <v>0</v>
      </c>
      <c r="H1874">
        <v>10.85</v>
      </c>
      <c r="M1874" s="277">
        <f>(M4954*10000)*TEA!$I$15*10^-6</f>
        <v>45.631777549950009</v>
      </c>
      <c r="N1874" s="277">
        <f>(N4954*10000)*TEA!$J$15*10^-6</f>
        <v>45.631777549950009</v>
      </c>
      <c r="W1874">
        <f t="shared" si="87"/>
        <v>1</v>
      </c>
      <c r="X1874" s="251">
        <v>37021</v>
      </c>
      <c r="Y1874" s="251">
        <v>0</v>
      </c>
      <c r="Z1874" s="251">
        <f t="shared" si="89"/>
        <v>0</v>
      </c>
      <c r="AA1874" s="226">
        <v>174</v>
      </c>
    </row>
    <row r="1875" spans="1:27" x14ac:dyDescent="0.25">
      <c r="A1875" s="251">
        <v>37023</v>
      </c>
      <c r="B1875" s="251" t="s">
        <v>1732</v>
      </c>
      <c r="C1875" s="251" t="s">
        <v>854</v>
      </c>
      <c r="D1875" s="251">
        <v>-81.713929399999998</v>
      </c>
      <c r="E1875" s="251">
        <v>35.758409999999998</v>
      </c>
      <c r="F1875">
        <v>2.4</v>
      </c>
      <c r="G1875">
        <f t="shared" si="88"/>
        <v>2.4</v>
      </c>
      <c r="H1875">
        <v>7.95</v>
      </c>
      <c r="M1875" s="277">
        <f>(M4955*10000)*TEA!$I$15*10^-6</f>
        <v>47.868880880249996</v>
      </c>
      <c r="N1875" s="277">
        <f>(N4955*10000)*TEA!$J$15*10^-6</f>
        <v>47.868880880249996</v>
      </c>
      <c r="W1875">
        <f t="shared" si="87"/>
        <v>1</v>
      </c>
      <c r="X1875" s="251">
        <v>37023</v>
      </c>
      <c r="Y1875" s="251">
        <v>856</v>
      </c>
      <c r="Z1875" s="251">
        <f t="shared" si="89"/>
        <v>856</v>
      </c>
      <c r="AA1875" s="226">
        <v>708</v>
      </c>
    </row>
    <row r="1876" spans="1:27" x14ac:dyDescent="0.25">
      <c r="A1876" s="251">
        <v>37025</v>
      </c>
      <c r="B1876" s="251" t="s">
        <v>1732</v>
      </c>
      <c r="C1876" s="251" t="s">
        <v>1743</v>
      </c>
      <c r="D1876" s="251">
        <v>-80.560266799999994</v>
      </c>
      <c r="E1876" s="251">
        <v>35.385959999999997</v>
      </c>
      <c r="F1876">
        <v>2.71</v>
      </c>
      <c r="G1876">
        <f t="shared" si="88"/>
        <v>2.71</v>
      </c>
      <c r="H1876">
        <v>9.23</v>
      </c>
      <c r="M1876" s="277">
        <f>(M4956*10000)*TEA!$I$15*10^-6</f>
        <v>51.515843401349997</v>
      </c>
      <c r="N1876" s="277">
        <f>(N4956*10000)*TEA!$J$15*10^-6</f>
        <v>51.515843401349997</v>
      </c>
      <c r="W1876">
        <f t="shared" si="87"/>
        <v>1</v>
      </c>
      <c r="X1876" s="251">
        <v>37025</v>
      </c>
      <c r="Y1876" s="251">
        <v>2884</v>
      </c>
      <c r="Z1876" s="251">
        <f t="shared" si="89"/>
        <v>2884</v>
      </c>
      <c r="AA1876" s="226">
        <v>1815</v>
      </c>
    </row>
    <row r="1877" spans="1:27" x14ac:dyDescent="0.25">
      <c r="A1877" s="251">
        <v>37027</v>
      </c>
      <c r="B1877" s="251" t="s">
        <v>1732</v>
      </c>
      <c r="C1877" s="251" t="s">
        <v>1211</v>
      </c>
      <c r="D1877" s="251">
        <v>-81.556077500000001</v>
      </c>
      <c r="E1877" s="251">
        <v>35.959319999999998</v>
      </c>
      <c r="F1877">
        <v>2.73</v>
      </c>
      <c r="G1877">
        <f t="shared" si="88"/>
        <v>2.73</v>
      </c>
      <c r="H1877">
        <v>8.9700000000000006</v>
      </c>
      <c r="M1877" s="277">
        <f>(M4957*10000)*TEA!$I$15*10^-6</f>
        <v>47.637757313999991</v>
      </c>
      <c r="N1877" s="277">
        <f>(N4957*10000)*TEA!$J$15*10^-6</f>
        <v>47.637757313999991</v>
      </c>
      <c r="W1877">
        <f t="shared" si="87"/>
        <v>1</v>
      </c>
      <c r="X1877" s="251">
        <v>37027</v>
      </c>
      <c r="Y1877" s="251">
        <v>498</v>
      </c>
      <c r="Z1877" s="251">
        <f t="shared" si="89"/>
        <v>498</v>
      </c>
      <c r="AA1877" s="226">
        <v>406</v>
      </c>
    </row>
    <row r="1878" spans="1:27" x14ac:dyDescent="0.25">
      <c r="A1878" s="251">
        <v>37029</v>
      </c>
      <c r="B1878" s="251" t="s">
        <v>1732</v>
      </c>
      <c r="C1878" s="251" t="s">
        <v>856</v>
      </c>
      <c r="D1878" s="251">
        <v>-76.221926400000001</v>
      </c>
      <c r="E1878" s="251">
        <v>36.39575</v>
      </c>
      <c r="F1878">
        <v>2.92</v>
      </c>
      <c r="G1878">
        <f t="shared" si="88"/>
        <v>2.92</v>
      </c>
      <c r="H1878">
        <v>11.96</v>
      </c>
      <c r="M1878" s="277">
        <f>(M4958*10000)*TEA!$I$15*10^-6</f>
        <v>52.18196840865</v>
      </c>
      <c r="N1878" s="277">
        <f>(N4958*10000)*TEA!$J$15*10^-6</f>
        <v>52.18196840865</v>
      </c>
      <c r="W1878">
        <f t="shared" si="87"/>
        <v>1</v>
      </c>
      <c r="X1878" s="251">
        <v>37029</v>
      </c>
      <c r="Y1878" s="251">
        <v>12392</v>
      </c>
      <c r="Z1878" s="251">
        <f t="shared" si="89"/>
        <v>12392</v>
      </c>
      <c r="AA1878" s="226">
        <v>6930</v>
      </c>
    </row>
    <row r="1879" spans="1:27" x14ac:dyDescent="0.25">
      <c r="A1879" s="251">
        <v>37031</v>
      </c>
      <c r="B1879" s="251" t="s">
        <v>1732</v>
      </c>
      <c r="C1879" s="251" t="s">
        <v>1744</v>
      </c>
      <c r="D1879" s="251">
        <v>-76.682861599999995</v>
      </c>
      <c r="E1879" s="251">
        <v>34.839089999999999</v>
      </c>
      <c r="F1879">
        <v>0</v>
      </c>
      <c r="G1879">
        <f t="shared" si="88"/>
        <v>0</v>
      </c>
      <c r="H1879">
        <v>0</v>
      </c>
      <c r="M1879" s="277">
        <f>(M4959*10000)*TEA!$I$15*10^-6</f>
        <v>54.401566368150007</v>
      </c>
      <c r="N1879" s="277">
        <f>(N4959*10000)*TEA!$J$15*10^-6</f>
        <v>54.401566368150007</v>
      </c>
      <c r="W1879">
        <f t="shared" si="87"/>
        <v>1</v>
      </c>
      <c r="X1879" s="251">
        <v>37031</v>
      </c>
      <c r="Y1879" s="251">
        <v>0</v>
      </c>
      <c r="Z1879" s="251">
        <f t="shared" si="89"/>
        <v>0</v>
      </c>
      <c r="AA1879" s="226">
        <v>0</v>
      </c>
    </row>
    <row r="1880" spans="1:27" x14ac:dyDescent="0.25">
      <c r="A1880" s="251">
        <v>37033</v>
      </c>
      <c r="B1880" s="251" t="s">
        <v>1732</v>
      </c>
      <c r="C1880" s="251" t="s">
        <v>1745</v>
      </c>
      <c r="D1880" s="251">
        <v>-79.322002699999999</v>
      </c>
      <c r="E1880" s="251">
        <v>36.387819999999998</v>
      </c>
      <c r="F1880">
        <v>2.46</v>
      </c>
      <c r="G1880">
        <f t="shared" si="88"/>
        <v>2.46</v>
      </c>
      <c r="H1880">
        <v>9.35</v>
      </c>
      <c r="M1880" s="277">
        <f>(M4960*10000)*TEA!$I$15*10^-6</f>
        <v>48.890111233950002</v>
      </c>
      <c r="N1880" s="277">
        <f>(N4960*10000)*TEA!$J$15*10^-6</f>
        <v>48.890111233950002</v>
      </c>
      <c r="W1880">
        <f t="shared" si="87"/>
        <v>1</v>
      </c>
      <c r="X1880" s="251">
        <v>37033</v>
      </c>
      <c r="Y1880" s="251">
        <v>1666</v>
      </c>
      <c r="Z1880" s="251">
        <f t="shared" si="89"/>
        <v>1666</v>
      </c>
      <c r="AA1880" s="226">
        <v>620</v>
      </c>
    </row>
    <row r="1881" spans="1:27" x14ac:dyDescent="0.25">
      <c r="A1881" s="251">
        <v>37035</v>
      </c>
      <c r="B1881" s="251" t="s">
        <v>1732</v>
      </c>
      <c r="C1881" s="251" t="s">
        <v>1746</v>
      </c>
      <c r="D1881" s="251">
        <v>-81.212122199999996</v>
      </c>
      <c r="E1881" s="251">
        <v>35.666449999999998</v>
      </c>
      <c r="F1881">
        <v>2.38</v>
      </c>
      <c r="G1881">
        <f t="shared" si="88"/>
        <v>2.38</v>
      </c>
      <c r="H1881">
        <v>11.05</v>
      </c>
      <c r="M1881" s="277">
        <f>(M4961*10000)*TEA!$I$15*10^-6</f>
        <v>49.410243055800002</v>
      </c>
      <c r="N1881" s="277">
        <f>(N4961*10000)*TEA!$J$15*10^-6</f>
        <v>49.410243055800002</v>
      </c>
      <c r="W1881">
        <f t="shared" si="87"/>
        <v>1</v>
      </c>
      <c r="X1881" s="251">
        <v>37035</v>
      </c>
      <c r="Y1881" s="251">
        <v>4858</v>
      </c>
      <c r="Z1881" s="251">
        <f t="shared" si="89"/>
        <v>4858</v>
      </c>
      <c r="AA1881" s="226">
        <v>1877</v>
      </c>
    </row>
    <row r="1882" spans="1:27" x14ac:dyDescent="0.25">
      <c r="A1882" s="251">
        <v>37037</v>
      </c>
      <c r="B1882" s="251" t="s">
        <v>1732</v>
      </c>
      <c r="C1882" s="251" t="s">
        <v>860</v>
      </c>
      <c r="D1882" s="251">
        <v>-79.241557700000001</v>
      </c>
      <c r="E1882" s="251">
        <v>35.702170000000002</v>
      </c>
      <c r="F1882">
        <v>2.27</v>
      </c>
      <c r="G1882">
        <f t="shared" si="88"/>
        <v>2.27</v>
      </c>
      <c r="H1882">
        <v>9.0500000000000007</v>
      </c>
      <c r="M1882" s="277">
        <f>(M4962*10000)*TEA!$I$15*10^-6</f>
        <v>51.229148541299992</v>
      </c>
      <c r="N1882" s="277">
        <f>(N4962*10000)*TEA!$J$15*10^-6</f>
        <v>51.229148541299992</v>
      </c>
      <c r="W1882">
        <f t="shared" ref="W1882:W1945" si="90">IF(X1882=A1882,1,0)</f>
        <v>1</v>
      </c>
      <c r="X1882" s="251">
        <v>37037</v>
      </c>
      <c r="Y1882" s="251">
        <v>1298</v>
      </c>
      <c r="Z1882" s="251">
        <f t="shared" si="89"/>
        <v>1298</v>
      </c>
      <c r="AA1882" s="226">
        <v>616</v>
      </c>
    </row>
    <row r="1883" spans="1:27" x14ac:dyDescent="0.25">
      <c r="A1883" s="251">
        <v>37039</v>
      </c>
      <c r="B1883" s="251" t="s">
        <v>1732</v>
      </c>
      <c r="C1883" s="251" t="s">
        <v>530</v>
      </c>
      <c r="D1883" s="251">
        <v>-84.064402700000002</v>
      </c>
      <c r="E1883" s="251">
        <v>35.13203</v>
      </c>
      <c r="F1883">
        <v>3.8</v>
      </c>
      <c r="G1883">
        <f t="shared" si="88"/>
        <v>3.8</v>
      </c>
      <c r="H1883">
        <v>11.47</v>
      </c>
      <c r="M1883" s="277">
        <f>(M4963*10000)*TEA!$I$15*10^-6</f>
        <v>45.719577781649996</v>
      </c>
      <c r="N1883" s="277">
        <f>(N4963*10000)*TEA!$J$15*10^-6</f>
        <v>45.719577781649996</v>
      </c>
      <c r="W1883">
        <f t="shared" si="90"/>
        <v>1</v>
      </c>
      <c r="X1883" s="251">
        <v>37039</v>
      </c>
      <c r="Y1883" s="251">
        <v>25</v>
      </c>
      <c r="Z1883" s="251">
        <f t="shared" si="89"/>
        <v>25</v>
      </c>
      <c r="AA1883" s="226">
        <v>125</v>
      </c>
    </row>
    <row r="1884" spans="1:27" x14ac:dyDescent="0.25">
      <c r="A1884" s="251">
        <v>37041</v>
      </c>
      <c r="B1884" s="251" t="s">
        <v>1732</v>
      </c>
      <c r="C1884" s="251" t="s">
        <v>1747</v>
      </c>
      <c r="D1884" s="251">
        <v>-76.598512499999998</v>
      </c>
      <c r="E1884" s="251">
        <v>36.15072</v>
      </c>
      <c r="F1884">
        <v>2.88</v>
      </c>
      <c r="G1884">
        <f t="shared" si="88"/>
        <v>2.88</v>
      </c>
      <c r="H1884">
        <v>9.9499999999999993</v>
      </c>
      <c r="M1884" s="277">
        <f>(M4964*10000)*TEA!$I$15*10^-6</f>
        <v>52.432957618199993</v>
      </c>
      <c r="N1884" s="277">
        <f>(N4964*10000)*TEA!$J$15*10^-6</f>
        <v>52.432957618199993</v>
      </c>
      <c r="W1884">
        <f t="shared" si="90"/>
        <v>1</v>
      </c>
      <c r="X1884" s="251">
        <v>37041</v>
      </c>
      <c r="Y1884" s="251">
        <v>6503</v>
      </c>
      <c r="Z1884" s="251">
        <f t="shared" si="89"/>
        <v>6503</v>
      </c>
      <c r="AA1884" s="226">
        <v>1938</v>
      </c>
    </row>
    <row r="1885" spans="1:27" x14ac:dyDescent="0.25">
      <c r="A1885" s="251">
        <v>37043</v>
      </c>
      <c r="B1885" s="251" t="s">
        <v>1732</v>
      </c>
      <c r="C1885" s="251" t="s">
        <v>534</v>
      </c>
      <c r="D1885" s="251">
        <v>-83.754150999999993</v>
      </c>
      <c r="E1885" s="251">
        <v>35.055750000000003</v>
      </c>
      <c r="F1885">
        <v>0</v>
      </c>
      <c r="G1885">
        <f t="shared" si="88"/>
        <v>0</v>
      </c>
      <c r="H1885">
        <v>10.16</v>
      </c>
      <c r="M1885" s="277">
        <f>(M4965*10000)*TEA!$I$15*10^-6</f>
        <v>45.084744764549995</v>
      </c>
      <c r="N1885" s="277">
        <f>(N4965*10000)*TEA!$J$15*10^-6</f>
        <v>45.084744764549995</v>
      </c>
      <c r="W1885">
        <f t="shared" si="90"/>
        <v>1</v>
      </c>
      <c r="X1885" s="251">
        <v>37043</v>
      </c>
      <c r="Y1885" s="251">
        <v>0</v>
      </c>
      <c r="Z1885" s="251">
        <f t="shared" si="89"/>
        <v>0</v>
      </c>
      <c r="AA1885" s="226">
        <v>296</v>
      </c>
    </row>
    <row r="1886" spans="1:27" x14ac:dyDescent="0.25">
      <c r="A1886" s="251">
        <v>37045</v>
      </c>
      <c r="B1886" s="251" t="s">
        <v>1732</v>
      </c>
      <c r="C1886" s="251" t="s">
        <v>614</v>
      </c>
      <c r="D1886" s="251">
        <v>-81.560664799999998</v>
      </c>
      <c r="E1886" s="251">
        <v>35.342820000000003</v>
      </c>
      <c r="F1886">
        <v>2.58</v>
      </c>
      <c r="G1886">
        <f t="shared" si="88"/>
        <v>2.58</v>
      </c>
      <c r="H1886">
        <v>9.5299999999999994</v>
      </c>
      <c r="M1886" s="277">
        <f>(M4966*10000)*TEA!$I$15*10^-6</f>
        <v>49.899893231249997</v>
      </c>
      <c r="N1886" s="277">
        <f>(N4966*10000)*TEA!$J$15*10^-6</f>
        <v>49.899893231249997</v>
      </c>
      <c r="W1886">
        <f t="shared" si="90"/>
        <v>1</v>
      </c>
      <c r="X1886" s="251">
        <v>37045</v>
      </c>
      <c r="Y1886" s="251">
        <v>6644</v>
      </c>
      <c r="Z1886" s="251">
        <f t="shared" si="89"/>
        <v>6644</v>
      </c>
      <c r="AA1886" s="226">
        <v>1656</v>
      </c>
    </row>
    <row r="1887" spans="1:27" x14ac:dyDescent="0.25">
      <c r="A1887" s="251">
        <v>37047</v>
      </c>
      <c r="B1887" s="251" t="s">
        <v>1732</v>
      </c>
      <c r="C1887" s="251" t="s">
        <v>1748</v>
      </c>
      <c r="D1887" s="251">
        <v>-78.634542199999999</v>
      </c>
      <c r="E1887" s="251">
        <v>34.265160000000002</v>
      </c>
      <c r="F1887">
        <v>2.0699999999999998</v>
      </c>
      <c r="G1887">
        <f t="shared" si="88"/>
        <v>2.0699999999999998</v>
      </c>
      <c r="H1887">
        <v>8.82</v>
      </c>
      <c r="M1887" s="277">
        <f>(M4967*10000)*TEA!$I$15*10^-6</f>
        <v>55.297202795099992</v>
      </c>
      <c r="N1887" s="277">
        <f>(N4967*10000)*TEA!$J$15*10^-6</f>
        <v>55.297202795099992</v>
      </c>
      <c r="W1887">
        <f t="shared" si="90"/>
        <v>1</v>
      </c>
      <c r="X1887" s="251">
        <v>37047</v>
      </c>
      <c r="Y1887" s="251">
        <v>19921</v>
      </c>
      <c r="Z1887" s="251">
        <f t="shared" si="89"/>
        <v>19921</v>
      </c>
      <c r="AA1887" s="226">
        <v>13753</v>
      </c>
    </row>
    <row r="1888" spans="1:27" x14ac:dyDescent="0.25">
      <c r="A1888" s="251">
        <v>37049</v>
      </c>
      <c r="B1888" s="251" t="s">
        <v>1732</v>
      </c>
      <c r="C1888" s="251" t="s">
        <v>1749</v>
      </c>
      <c r="D1888" s="251">
        <v>-77.098095400000005</v>
      </c>
      <c r="E1888" s="251">
        <v>35.133499999999998</v>
      </c>
      <c r="F1888">
        <v>2.54</v>
      </c>
      <c r="G1888">
        <f t="shared" si="88"/>
        <v>2.54</v>
      </c>
      <c r="H1888">
        <v>10.15</v>
      </c>
      <c r="M1888" s="277">
        <f>(M4968*10000)*TEA!$I$15*10^-6</f>
        <v>53.879792703299991</v>
      </c>
      <c r="N1888" s="277">
        <f>(N4968*10000)*TEA!$J$15*10^-6</f>
        <v>53.879792703299991</v>
      </c>
      <c r="W1888">
        <f t="shared" si="90"/>
        <v>1</v>
      </c>
      <c r="X1888" s="251">
        <v>37049</v>
      </c>
      <c r="Y1888" s="251">
        <v>10657</v>
      </c>
      <c r="Z1888" s="251">
        <f t="shared" si="89"/>
        <v>10657</v>
      </c>
      <c r="AA1888" s="226">
        <v>8659</v>
      </c>
    </row>
    <row r="1889" spans="1:27" x14ac:dyDescent="0.25">
      <c r="A1889" s="251">
        <v>37051</v>
      </c>
      <c r="B1889" s="251" t="s">
        <v>1732</v>
      </c>
      <c r="C1889" s="251" t="s">
        <v>999</v>
      </c>
      <c r="D1889" s="251">
        <v>-78.830136199999998</v>
      </c>
      <c r="E1889" s="251">
        <v>35.047449999999998</v>
      </c>
      <c r="F1889">
        <v>2.34</v>
      </c>
      <c r="G1889">
        <f t="shared" si="88"/>
        <v>2.34</v>
      </c>
      <c r="H1889">
        <v>9.65</v>
      </c>
      <c r="M1889" s="277">
        <f>(M4969*10000)*TEA!$I$15*10^-6</f>
        <v>53.299047835350002</v>
      </c>
      <c r="N1889" s="277">
        <f>(N4969*10000)*TEA!$J$15*10^-6</f>
        <v>53.299047835350002</v>
      </c>
      <c r="W1889">
        <f t="shared" si="90"/>
        <v>1</v>
      </c>
      <c r="X1889" s="251">
        <v>37051</v>
      </c>
      <c r="Y1889" s="251">
        <v>5438</v>
      </c>
      <c r="Z1889" s="251">
        <f t="shared" si="89"/>
        <v>5438</v>
      </c>
      <c r="AA1889" s="226">
        <v>2720</v>
      </c>
    </row>
    <row r="1890" spans="1:27" x14ac:dyDescent="0.25">
      <c r="A1890" s="251">
        <v>37053</v>
      </c>
      <c r="B1890" s="251" t="s">
        <v>1732</v>
      </c>
      <c r="C1890" s="251" t="s">
        <v>1750</v>
      </c>
      <c r="D1890" s="251">
        <v>-75.946551499999998</v>
      </c>
      <c r="E1890" s="251">
        <v>36.523040000000002</v>
      </c>
      <c r="F1890">
        <v>2.7</v>
      </c>
      <c r="G1890">
        <f t="shared" si="88"/>
        <v>2.7</v>
      </c>
      <c r="H1890">
        <v>11.32</v>
      </c>
      <c r="M1890" s="277">
        <f>(M4970*10000)*TEA!$I$15*10^-6</f>
        <v>52.2491413698</v>
      </c>
      <c r="N1890" s="277">
        <f>(N4970*10000)*TEA!$J$15*10^-6</f>
        <v>52.2491413698</v>
      </c>
      <c r="W1890">
        <f t="shared" si="90"/>
        <v>1</v>
      </c>
      <c r="X1890" s="251">
        <v>37053</v>
      </c>
      <c r="Y1890" s="251">
        <v>8378</v>
      </c>
      <c r="Z1890" s="251">
        <f t="shared" si="89"/>
        <v>8378</v>
      </c>
      <c r="AA1890" s="226">
        <v>4767</v>
      </c>
    </row>
    <row r="1891" spans="1:27" x14ac:dyDescent="0.25">
      <c r="A1891" s="251">
        <v>37055</v>
      </c>
      <c r="B1891" s="251" t="s">
        <v>1732</v>
      </c>
      <c r="C1891" s="251" t="s">
        <v>1751</v>
      </c>
      <c r="D1891" s="251">
        <v>-75.851073600000007</v>
      </c>
      <c r="E1891" s="251">
        <v>35.763289999999998</v>
      </c>
      <c r="F1891">
        <v>0</v>
      </c>
      <c r="G1891">
        <f t="shared" si="88"/>
        <v>0</v>
      </c>
      <c r="H1891">
        <v>0</v>
      </c>
      <c r="M1891" s="277">
        <f>(M4971*10000)*TEA!$I$15*10^-6</f>
        <v>52.974080491499997</v>
      </c>
      <c r="N1891" s="277">
        <f>(N4971*10000)*TEA!$J$15*10^-6</f>
        <v>52.974080491499997</v>
      </c>
      <c r="W1891">
        <f t="shared" si="90"/>
        <v>1</v>
      </c>
      <c r="X1891" s="251">
        <v>37055</v>
      </c>
      <c r="Y1891" s="251">
        <v>0</v>
      </c>
      <c r="Z1891" s="251">
        <f t="shared" si="89"/>
        <v>0</v>
      </c>
      <c r="AA1891" s="226">
        <v>0</v>
      </c>
    </row>
    <row r="1892" spans="1:27" x14ac:dyDescent="0.25">
      <c r="A1892" s="251">
        <v>37057</v>
      </c>
      <c r="B1892" s="251" t="s">
        <v>1732</v>
      </c>
      <c r="C1892" s="251" t="s">
        <v>1752</v>
      </c>
      <c r="D1892" s="251">
        <v>-80.206302600000001</v>
      </c>
      <c r="E1892" s="251">
        <v>35.791319999999999</v>
      </c>
      <c r="F1892">
        <v>2.2999999999999998</v>
      </c>
      <c r="G1892">
        <f t="shared" si="88"/>
        <v>2.2999999999999998</v>
      </c>
      <c r="H1892">
        <v>7.89</v>
      </c>
      <c r="M1892" s="277">
        <f>(M4972*10000)*TEA!$I$15*10^-6</f>
        <v>50.215963086900004</v>
      </c>
      <c r="N1892" s="277">
        <f>(N4972*10000)*TEA!$J$15*10^-6</f>
        <v>50.215963086900004</v>
      </c>
      <c r="W1892">
        <f t="shared" si="90"/>
        <v>1</v>
      </c>
      <c r="X1892" s="251">
        <v>37057</v>
      </c>
      <c r="Y1892" s="251">
        <v>5197</v>
      </c>
      <c r="Z1892" s="251">
        <f t="shared" si="89"/>
        <v>5197</v>
      </c>
      <c r="AA1892" s="226">
        <v>1866</v>
      </c>
    </row>
    <row r="1893" spans="1:27" x14ac:dyDescent="0.25">
      <c r="A1893" s="251">
        <v>37059</v>
      </c>
      <c r="B1893" s="251" t="s">
        <v>1732</v>
      </c>
      <c r="C1893" s="251" t="s">
        <v>1753</v>
      </c>
      <c r="D1893" s="251">
        <v>-80.539270700000003</v>
      </c>
      <c r="E1893" s="251">
        <v>35.929139999999997</v>
      </c>
      <c r="F1893">
        <v>2.73</v>
      </c>
      <c r="G1893">
        <f t="shared" si="88"/>
        <v>2.73</v>
      </c>
      <c r="H1893">
        <v>9.25</v>
      </c>
      <c r="M1893" s="277">
        <f>(M4973*10000)*TEA!$I$15*10^-6</f>
        <v>49.387613052149995</v>
      </c>
      <c r="N1893" s="277">
        <f>(N4973*10000)*TEA!$J$15*10^-6</f>
        <v>49.387613052149995</v>
      </c>
      <c r="W1893">
        <f t="shared" si="90"/>
        <v>1</v>
      </c>
      <c r="X1893" s="251">
        <v>37059</v>
      </c>
      <c r="Y1893" s="251">
        <v>4628</v>
      </c>
      <c r="Z1893" s="251">
        <f t="shared" si="89"/>
        <v>4628</v>
      </c>
      <c r="AA1893" s="226">
        <v>2867</v>
      </c>
    </row>
    <row r="1894" spans="1:27" x14ac:dyDescent="0.25">
      <c r="A1894" s="251">
        <v>37061</v>
      </c>
      <c r="B1894" s="251" t="s">
        <v>1732</v>
      </c>
      <c r="C1894" s="251" t="s">
        <v>1754</v>
      </c>
      <c r="D1894" s="251">
        <v>-77.925127900000007</v>
      </c>
      <c r="E1894" s="251">
        <v>34.939790000000002</v>
      </c>
      <c r="F1894">
        <v>2.5099999999999998</v>
      </c>
      <c r="G1894">
        <f t="shared" si="88"/>
        <v>2.5099999999999998</v>
      </c>
      <c r="H1894">
        <v>9.24</v>
      </c>
      <c r="M1894" s="277">
        <f>(M4974*10000)*TEA!$I$15*10^-6</f>
        <v>53.975531498849996</v>
      </c>
      <c r="N1894" s="277">
        <f>(N4974*10000)*TEA!$J$15*10^-6</f>
        <v>53.975531498849996</v>
      </c>
      <c r="W1894">
        <f t="shared" si="90"/>
        <v>1</v>
      </c>
      <c r="X1894" s="251">
        <v>37061</v>
      </c>
      <c r="Y1894" s="251">
        <v>24299</v>
      </c>
      <c r="Z1894" s="251">
        <f t="shared" si="89"/>
        <v>24299</v>
      </c>
      <c r="AA1894" s="226">
        <v>15745</v>
      </c>
    </row>
    <row r="1895" spans="1:27" x14ac:dyDescent="0.25">
      <c r="A1895" s="251">
        <v>37063</v>
      </c>
      <c r="B1895" s="251" t="s">
        <v>1732</v>
      </c>
      <c r="C1895" s="251" t="s">
        <v>1755</v>
      </c>
      <c r="D1895" s="251">
        <v>-78.882895099999999</v>
      </c>
      <c r="E1895" s="251">
        <v>36.029850000000003</v>
      </c>
      <c r="F1895">
        <v>1.04</v>
      </c>
      <c r="G1895">
        <f t="shared" si="88"/>
        <v>1.04</v>
      </c>
      <c r="H1895">
        <v>8.41</v>
      </c>
      <c r="M1895" s="277">
        <f>(M4975*10000)*TEA!$I$15*10^-6</f>
        <v>50.568750077400004</v>
      </c>
      <c r="N1895" s="277">
        <f>(N4975*10000)*TEA!$J$15*10^-6</f>
        <v>50.568750077400004</v>
      </c>
      <c r="W1895">
        <f t="shared" si="90"/>
        <v>1</v>
      </c>
      <c r="X1895" s="251">
        <v>37063</v>
      </c>
      <c r="Y1895" s="251">
        <v>85</v>
      </c>
      <c r="Z1895" s="251">
        <f t="shared" si="89"/>
        <v>85</v>
      </c>
      <c r="AA1895" s="226">
        <v>98</v>
      </c>
    </row>
    <row r="1896" spans="1:27" x14ac:dyDescent="0.25">
      <c r="A1896" s="251">
        <v>37065</v>
      </c>
      <c r="B1896" s="251" t="s">
        <v>1732</v>
      </c>
      <c r="C1896" s="251" t="s">
        <v>1756</v>
      </c>
      <c r="D1896" s="251">
        <v>-77.599542700000001</v>
      </c>
      <c r="E1896" s="251">
        <v>35.908589999999997</v>
      </c>
      <c r="F1896">
        <v>2.48</v>
      </c>
      <c r="G1896">
        <f t="shared" si="88"/>
        <v>2.48</v>
      </c>
      <c r="H1896">
        <v>8.9</v>
      </c>
      <c r="M1896" s="277">
        <f>(M4976*10000)*TEA!$I$15*10^-6</f>
        <v>52.142986003499999</v>
      </c>
      <c r="N1896" s="277">
        <f>(N4976*10000)*TEA!$J$15*10^-6</f>
        <v>52.142986003499999</v>
      </c>
      <c r="W1896">
        <f t="shared" si="90"/>
        <v>1</v>
      </c>
      <c r="X1896" s="251">
        <v>37065</v>
      </c>
      <c r="Y1896" s="251">
        <v>16952</v>
      </c>
      <c r="Z1896" s="251">
        <f t="shared" si="89"/>
        <v>16952</v>
      </c>
      <c r="AA1896" s="226">
        <v>5917</v>
      </c>
    </row>
    <row r="1897" spans="1:27" x14ac:dyDescent="0.25">
      <c r="A1897" s="251">
        <v>37067</v>
      </c>
      <c r="B1897" s="251" t="s">
        <v>1732</v>
      </c>
      <c r="C1897" s="251" t="s">
        <v>883</v>
      </c>
      <c r="D1897" s="251">
        <v>-80.256786000000005</v>
      </c>
      <c r="E1897" s="251">
        <v>36.126579999999997</v>
      </c>
      <c r="F1897">
        <v>2.11</v>
      </c>
      <c r="G1897">
        <f t="shared" si="88"/>
        <v>2.11</v>
      </c>
      <c r="H1897">
        <v>7.73</v>
      </c>
      <c r="M1897" s="277">
        <f>(M4977*10000)*TEA!$I$15*10^-6</f>
        <v>48.958580850299995</v>
      </c>
      <c r="N1897" s="277">
        <f>(N4977*10000)*TEA!$J$15*10^-6</f>
        <v>48.958580850299995</v>
      </c>
      <c r="W1897">
        <f t="shared" si="90"/>
        <v>1</v>
      </c>
      <c r="X1897" s="251">
        <v>37067</v>
      </c>
      <c r="Y1897" s="251">
        <v>1464</v>
      </c>
      <c r="Z1897" s="251">
        <f t="shared" si="89"/>
        <v>1464</v>
      </c>
      <c r="AA1897" s="226">
        <v>359</v>
      </c>
    </row>
    <row r="1898" spans="1:27" x14ac:dyDescent="0.25">
      <c r="A1898" s="251">
        <v>37069</v>
      </c>
      <c r="B1898" s="251" t="s">
        <v>1732</v>
      </c>
      <c r="C1898" s="251" t="s">
        <v>550</v>
      </c>
      <c r="D1898" s="251">
        <v>-78.278445099999999</v>
      </c>
      <c r="E1898" s="251">
        <v>36.076320000000003</v>
      </c>
      <c r="F1898">
        <v>1.92</v>
      </c>
      <c r="G1898">
        <f t="shared" si="88"/>
        <v>1.92</v>
      </c>
      <c r="H1898">
        <v>6.93</v>
      </c>
      <c r="M1898" s="277">
        <f>(M4978*10000)*TEA!$I$15*10^-6</f>
        <v>51.059128865849992</v>
      </c>
      <c r="N1898" s="277">
        <f>(N4978*10000)*TEA!$J$15*10^-6</f>
        <v>51.059128865849992</v>
      </c>
      <c r="W1898">
        <f t="shared" si="90"/>
        <v>1</v>
      </c>
      <c r="X1898" s="251">
        <v>37069</v>
      </c>
      <c r="Y1898" s="251">
        <v>6534</v>
      </c>
      <c r="Z1898" s="251">
        <f t="shared" si="89"/>
        <v>6534</v>
      </c>
      <c r="AA1898" s="226">
        <v>418</v>
      </c>
    </row>
    <row r="1899" spans="1:27" x14ac:dyDescent="0.25">
      <c r="A1899" s="251">
        <v>37071</v>
      </c>
      <c r="B1899" s="251" t="s">
        <v>1732</v>
      </c>
      <c r="C1899" s="251" t="s">
        <v>1757</v>
      </c>
      <c r="D1899" s="251">
        <v>-81.178578400000006</v>
      </c>
      <c r="E1899" s="251">
        <v>35.30518</v>
      </c>
      <c r="F1899">
        <v>2.57</v>
      </c>
      <c r="G1899">
        <f t="shared" si="88"/>
        <v>2.57</v>
      </c>
      <c r="H1899">
        <v>8.4700000000000006</v>
      </c>
      <c r="M1899" s="277">
        <f>(M4979*10000)*TEA!$I$15*10^-6</f>
        <v>50.848215210899994</v>
      </c>
      <c r="N1899" s="277">
        <f>(N4979*10000)*TEA!$J$15*10^-6</f>
        <v>50.848215210899994</v>
      </c>
      <c r="W1899">
        <f t="shared" si="90"/>
        <v>1</v>
      </c>
      <c r="X1899" s="251">
        <v>37071</v>
      </c>
      <c r="Y1899" s="251">
        <v>1384</v>
      </c>
      <c r="Z1899" s="251">
        <f t="shared" si="89"/>
        <v>1384</v>
      </c>
      <c r="AA1899" s="226">
        <v>125</v>
      </c>
    </row>
    <row r="1900" spans="1:27" x14ac:dyDescent="0.25">
      <c r="A1900" s="251">
        <v>37073</v>
      </c>
      <c r="B1900" s="251" t="s">
        <v>1732</v>
      </c>
      <c r="C1900" s="251" t="s">
        <v>1758</v>
      </c>
      <c r="D1900" s="251">
        <v>-76.697597000000002</v>
      </c>
      <c r="E1900" s="251">
        <v>36.444510000000001</v>
      </c>
      <c r="F1900">
        <v>2.84</v>
      </c>
      <c r="G1900">
        <f t="shared" si="88"/>
        <v>2.84</v>
      </c>
      <c r="H1900">
        <v>9.3800000000000008</v>
      </c>
      <c r="M1900" s="277">
        <f>(M4980*10000)*TEA!$I$15*10^-6</f>
        <v>51.916439854799989</v>
      </c>
      <c r="N1900" s="277">
        <f>(N4980*10000)*TEA!$J$15*10^-6</f>
        <v>51.916439854799989</v>
      </c>
      <c r="W1900">
        <f t="shared" si="90"/>
        <v>1</v>
      </c>
      <c r="X1900" s="251">
        <v>37073</v>
      </c>
      <c r="Y1900" s="251">
        <v>9779</v>
      </c>
      <c r="Z1900" s="251">
        <f t="shared" si="89"/>
        <v>9779</v>
      </c>
      <c r="AA1900" s="226">
        <v>1755</v>
      </c>
    </row>
    <row r="1901" spans="1:27" x14ac:dyDescent="0.25">
      <c r="A1901" s="251">
        <v>37075</v>
      </c>
      <c r="B1901" s="251" t="s">
        <v>1732</v>
      </c>
      <c r="C1901" s="251" t="s">
        <v>593</v>
      </c>
      <c r="D1901" s="251">
        <v>-83.836937899999995</v>
      </c>
      <c r="E1901" s="251">
        <v>35.350140000000003</v>
      </c>
      <c r="F1901">
        <v>0</v>
      </c>
      <c r="G1901">
        <f t="shared" si="88"/>
        <v>0</v>
      </c>
      <c r="H1901">
        <v>6.27</v>
      </c>
      <c r="M1901" s="277">
        <f>(M4981*10000)*TEA!$I$15*10^-6</f>
        <v>43.221127439699998</v>
      </c>
      <c r="N1901" s="277">
        <f>(N4981*10000)*TEA!$J$15*10^-6</f>
        <v>43.221127439699998</v>
      </c>
      <c r="W1901">
        <f t="shared" si="90"/>
        <v>1</v>
      </c>
      <c r="X1901" s="251">
        <v>37075</v>
      </c>
      <c r="Y1901" s="251">
        <v>0</v>
      </c>
      <c r="Z1901" s="251">
        <f t="shared" si="89"/>
        <v>0</v>
      </c>
      <c r="AA1901" s="226">
        <v>3</v>
      </c>
    </row>
    <row r="1902" spans="1:27" x14ac:dyDescent="0.25">
      <c r="A1902" s="251">
        <v>37077</v>
      </c>
      <c r="B1902" s="251" t="s">
        <v>1732</v>
      </c>
      <c r="C1902" s="251" t="s">
        <v>1759</v>
      </c>
      <c r="D1902" s="251">
        <v>-78.649088800000001</v>
      </c>
      <c r="E1902" s="251">
        <v>36.29759</v>
      </c>
      <c r="F1902">
        <v>1.71</v>
      </c>
      <c r="G1902">
        <f t="shared" si="88"/>
        <v>1.71</v>
      </c>
      <c r="H1902">
        <v>7.55</v>
      </c>
      <c r="M1902" s="277">
        <f>(M4982*10000)*TEA!$I$15*10^-6</f>
        <v>50.010530125950005</v>
      </c>
      <c r="N1902" s="277">
        <f>(N4982*10000)*TEA!$J$15*10^-6</f>
        <v>50.010530125950005</v>
      </c>
      <c r="W1902">
        <f t="shared" si="90"/>
        <v>1</v>
      </c>
      <c r="X1902" s="251">
        <v>37077</v>
      </c>
      <c r="Y1902" s="251">
        <v>2680</v>
      </c>
      <c r="Z1902" s="251">
        <f t="shared" si="89"/>
        <v>2680</v>
      </c>
      <c r="AA1902" s="226">
        <v>1070</v>
      </c>
    </row>
    <row r="1903" spans="1:27" x14ac:dyDescent="0.25">
      <c r="A1903" s="251">
        <v>37079</v>
      </c>
      <c r="B1903" s="251" t="s">
        <v>1732</v>
      </c>
      <c r="C1903" s="251" t="s">
        <v>552</v>
      </c>
      <c r="D1903" s="251">
        <v>-77.681517299999996</v>
      </c>
      <c r="E1903" s="251">
        <v>35.484000000000002</v>
      </c>
      <c r="F1903">
        <v>2.63</v>
      </c>
      <c r="G1903">
        <f t="shared" si="88"/>
        <v>2.63</v>
      </c>
      <c r="H1903">
        <v>9</v>
      </c>
      <c r="M1903" s="277">
        <f>(M4983*10000)*TEA!$I$15*10^-6</f>
        <v>52.965511109099992</v>
      </c>
      <c r="N1903" s="277">
        <f>(N4983*10000)*TEA!$J$15*10^-6</f>
        <v>52.965511109099992</v>
      </c>
      <c r="W1903">
        <f t="shared" si="90"/>
        <v>1</v>
      </c>
      <c r="X1903" s="251">
        <v>37079</v>
      </c>
      <c r="Y1903" s="251">
        <v>11194</v>
      </c>
      <c r="Z1903" s="251">
        <f t="shared" si="89"/>
        <v>11194</v>
      </c>
      <c r="AA1903" s="226">
        <v>4087</v>
      </c>
    </row>
    <row r="1904" spans="1:27" x14ac:dyDescent="0.25">
      <c r="A1904" s="251">
        <v>37081</v>
      </c>
      <c r="B1904" s="251" t="s">
        <v>1732</v>
      </c>
      <c r="C1904" s="251" t="s">
        <v>1760</v>
      </c>
      <c r="D1904" s="251">
        <v>-79.786894099999998</v>
      </c>
      <c r="E1904" s="251">
        <v>36.071100000000001</v>
      </c>
      <c r="F1904">
        <v>2.36</v>
      </c>
      <c r="G1904">
        <f t="shared" si="88"/>
        <v>2.36</v>
      </c>
      <c r="H1904">
        <v>8.4</v>
      </c>
      <c r="M1904" s="277">
        <f>(M4984*10000)*TEA!$I$15*10^-6</f>
        <v>49.533170153849994</v>
      </c>
      <c r="N1904" s="277">
        <f>(N4984*10000)*TEA!$J$15*10^-6</f>
        <v>49.533170153849994</v>
      </c>
      <c r="W1904">
        <f t="shared" si="90"/>
        <v>1</v>
      </c>
      <c r="X1904" s="251">
        <v>37081</v>
      </c>
      <c r="Y1904" s="251">
        <v>3968</v>
      </c>
      <c r="Z1904" s="251">
        <f t="shared" si="89"/>
        <v>3968</v>
      </c>
      <c r="AA1904" s="226">
        <v>1006</v>
      </c>
    </row>
    <row r="1905" spans="1:27" x14ac:dyDescent="0.25">
      <c r="A1905" s="251">
        <v>37083</v>
      </c>
      <c r="B1905" s="251" t="s">
        <v>1732</v>
      </c>
      <c r="C1905" s="251" t="s">
        <v>1761</v>
      </c>
      <c r="D1905" s="251">
        <v>-77.643248499999999</v>
      </c>
      <c r="E1905" s="251">
        <v>36.252029999999998</v>
      </c>
      <c r="F1905">
        <v>2.4900000000000002</v>
      </c>
      <c r="G1905">
        <f t="shared" si="88"/>
        <v>2.4900000000000002</v>
      </c>
      <c r="H1905">
        <v>7.07</v>
      </c>
      <c r="M1905" s="277">
        <f>(M4985*10000)*TEA!$I$15*10^-6</f>
        <v>51.342182993249992</v>
      </c>
      <c r="N1905" s="277">
        <f>(N4985*10000)*TEA!$J$15*10^-6</f>
        <v>51.342182993249992</v>
      </c>
      <c r="W1905">
        <f t="shared" si="90"/>
        <v>1</v>
      </c>
      <c r="X1905" s="251">
        <v>37083</v>
      </c>
      <c r="Y1905" s="251">
        <v>17308</v>
      </c>
      <c r="Z1905" s="251">
        <f t="shared" si="89"/>
        <v>17308</v>
      </c>
      <c r="AA1905" s="226">
        <v>3979</v>
      </c>
    </row>
    <row r="1906" spans="1:27" x14ac:dyDescent="0.25">
      <c r="A1906" s="251">
        <v>37085</v>
      </c>
      <c r="B1906" s="251" t="s">
        <v>1732</v>
      </c>
      <c r="C1906" s="251" t="s">
        <v>1762</v>
      </c>
      <c r="D1906" s="251">
        <v>-78.865382699999998</v>
      </c>
      <c r="E1906" s="251">
        <v>35.368870000000001</v>
      </c>
      <c r="F1906">
        <v>1.93</v>
      </c>
      <c r="G1906">
        <f t="shared" si="88"/>
        <v>1.93</v>
      </c>
      <c r="H1906">
        <v>8.35</v>
      </c>
      <c r="M1906" s="277">
        <f>(M4986*10000)*TEA!$I$15*10^-6</f>
        <v>52.445473073999999</v>
      </c>
      <c r="N1906" s="277">
        <f>(N4986*10000)*TEA!$J$15*10^-6</f>
        <v>52.445473073999999</v>
      </c>
      <c r="W1906">
        <f t="shared" si="90"/>
        <v>1</v>
      </c>
      <c r="X1906" s="251">
        <v>37085</v>
      </c>
      <c r="Y1906" s="251">
        <v>11524</v>
      </c>
      <c r="Z1906" s="251">
        <f t="shared" si="89"/>
        <v>11524</v>
      </c>
      <c r="AA1906" s="226">
        <v>1448</v>
      </c>
    </row>
    <row r="1907" spans="1:27" x14ac:dyDescent="0.25">
      <c r="A1907" s="251">
        <v>37087</v>
      </c>
      <c r="B1907" s="251" t="s">
        <v>1732</v>
      </c>
      <c r="C1907" s="251" t="s">
        <v>1763</v>
      </c>
      <c r="D1907" s="251">
        <v>-82.984154399999994</v>
      </c>
      <c r="E1907" s="251">
        <v>35.560600000000001</v>
      </c>
      <c r="F1907">
        <v>0</v>
      </c>
      <c r="G1907">
        <f t="shared" si="88"/>
        <v>0</v>
      </c>
      <c r="H1907">
        <v>9.77</v>
      </c>
      <c r="M1907" s="277">
        <f>(M4987*10000)*TEA!$I$15*10^-6</f>
        <v>43.884890696249997</v>
      </c>
      <c r="N1907" s="277">
        <f>(N4987*10000)*TEA!$J$15*10^-6</f>
        <v>43.884890696249997</v>
      </c>
      <c r="W1907">
        <f t="shared" si="90"/>
        <v>1</v>
      </c>
      <c r="X1907" s="251">
        <v>37087</v>
      </c>
      <c r="Y1907" s="251">
        <v>0</v>
      </c>
      <c r="Z1907" s="251">
        <f t="shared" si="89"/>
        <v>0</v>
      </c>
      <c r="AA1907" s="226">
        <v>66</v>
      </c>
    </row>
    <row r="1908" spans="1:27" x14ac:dyDescent="0.25">
      <c r="A1908" s="251">
        <v>37089</v>
      </c>
      <c r="B1908" s="251" t="s">
        <v>1732</v>
      </c>
      <c r="C1908" s="251" t="s">
        <v>1008</v>
      </c>
      <c r="D1908" s="251">
        <v>-82.487628200000003</v>
      </c>
      <c r="E1908" s="251">
        <v>35.338099999999997</v>
      </c>
      <c r="F1908">
        <v>2.84</v>
      </c>
      <c r="G1908">
        <f t="shared" si="88"/>
        <v>2.84</v>
      </c>
      <c r="H1908">
        <v>12.02</v>
      </c>
      <c r="M1908" s="277">
        <f>(M4988*10000)*TEA!$I$15*10^-6</f>
        <v>46.900930762800002</v>
      </c>
      <c r="N1908" s="277">
        <f>(N4988*10000)*TEA!$J$15*10^-6</f>
        <v>46.900930762800002</v>
      </c>
      <c r="W1908">
        <f t="shared" si="90"/>
        <v>1</v>
      </c>
      <c r="X1908" s="251">
        <v>37089</v>
      </c>
      <c r="Y1908" s="251">
        <v>679</v>
      </c>
      <c r="Z1908" s="251">
        <f t="shared" si="89"/>
        <v>679</v>
      </c>
      <c r="AA1908" s="226">
        <v>1665</v>
      </c>
    </row>
    <row r="1909" spans="1:27" x14ac:dyDescent="0.25">
      <c r="A1909" s="251">
        <v>37091</v>
      </c>
      <c r="B1909" s="251" t="s">
        <v>1732</v>
      </c>
      <c r="C1909" s="251" t="s">
        <v>1764</v>
      </c>
      <c r="D1909" s="251">
        <v>-76.990346200000005</v>
      </c>
      <c r="E1909" s="251">
        <v>36.357419999999998</v>
      </c>
      <c r="F1909">
        <v>2.58</v>
      </c>
      <c r="G1909">
        <f t="shared" si="88"/>
        <v>2.58</v>
      </c>
      <c r="H1909">
        <v>9.68</v>
      </c>
      <c r="M1909" s="277">
        <f>(M4989*10000)*TEA!$I$15*10^-6</f>
        <v>51.812354564100005</v>
      </c>
      <c r="N1909" s="277">
        <f>(N4989*10000)*TEA!$J$15*10^-6</f>
        <v>51.812354564100005</v>
      </c>
      <c r="W1909">
        <f t="shared" si="90"/>
        <v>1</v>
      </c>
      <c r="X1909" s="251">
        <v>37091</v>
      </c>
      <c r="Y1909" s="251">
        <v>6998</v>
      </c>
      <c r="Z1909" s="251">
        <f t="shared" si="89"/>
        <v>6998</v>
      </c>
      <c r="AA1909" s="226">
        <v>3668</v>
      </c>
    </row>
    <row r="1910" spans="1:27" x14ac:dyDescent="0.25">
      <c r="A1910" s="251">
        <v>37093</v>
      </c>
      <c r="B1910" s="251" t="s">
        <v>1732</v>
      </c>
      <c r="C1910" s="251" t="s">
        <v>1765</v>
      </c>
      <c r="D1910" s="251">
        <v>-79.237768000000003</v>
      </c>
      <c r="E1910" s="251">
        <v>34.983620000000002</v>
      </c>
      <c r="F1910">
        <v>2.37</v>
      </c>
      <c r="G1910">
        <f t="shared" si="88"/>
        <v>2.37</v>
      </c>
      <c r="H1910">
        <v>8.44</v>
      </c>
      <c r="M1910" s="277">
        <f>(M4990*10000)*TEA!$I$15*10^-6</f>
        <v>53.317226565449999</v>
      </c>
      <c r="N1910" s="277">
        <f>(N4990*10000)*TEA!$J$15*10^-6</f>
        <v>53.317226565449999</v>
      </c>
      <c r="W1910">
        <f t="shared" si="90"/>
        <v>1</v>
      </c>
      <c r="X1910" s="251">
        <v>37093</v>
      </c>
      <c r="Y1910" s="251">
        <v>4148</v>
      </c>
      <c r="Z1910" s="251">
        <f t="shared" si="89"/>
        <v>4148</v>
      </c>
      <c r="AA1910" s="226">
        <v>2989</v>
      </c>
    </row>
    <row r="1911" spans="1:27" x14ac:dyDescent="0.25">
      <c r="A1911" s="251">
        <v>37095</v>
      </c>
      <c r="B1911" s="251" t="s">
        <v>1732</v>
      </c>
      <c r="C1911" s="251" t="s">
        <v>1766</v>
      </c>
      <c r="D1911" s="251">
        <v>-76.245710799999998</v>
      </c>
      <c r="E1911" s="251">
        <v>35.535319999999999</v>
      </c>
      <c r="F1911">
        <v>3.24</v>
      </c>
      <c r="G1911">
        <f t="shared" si="88"/>
        <v>3.24</v>
      </c>
      <c r="H1911">
        <v>11.95</v>
      </c>
      <c r="M1911" s="277">
        <f>(M4991*10000)*TEA!$I$15*10^-6</f>
        <v>53.365001962949997</v>
      </c>
      <c r="N1911" s="277">
        <f>(N4991*10000)*TEA!$J$15*10^-6</f>
        <v>53.365001962949997</v>
      </c>
      <c r="W1911">
        <f t="shared" si="90"/>
        <v>1</v>
      </c>
      <c r="X1911" s="251">
        <v>37095</v>
      </c>
      <c r="Y1911" s="251">
        <v>16439</v>
      </c>
      <c r="Z1911" s="251">
        <f t="shared" si="89"/>
        <v>16439</v>
      </c>
      <c r="AA1911" s="226">
        <v>12746</v>
      </c>
    </row>
    <row r="1912" spans="1:27" x14ac:dyDescent="0.25">
      <c r="A1912" s="251">
        <v>37097</v>
      </c>
      <c r="B1912" s="251" t="s">
        <v>1732</v>
      </c>
      <c r="C1912" s="251" t="s">
        <v>1767</v>
      </c>
      <c r="D1912" s="251">
        <v>-80.872321400000004</v>
      </c>
      <c r="E1912" s="251">
        <v>35.806919999999998</v>
      </c>
      <c r="F1912">
        <v>2.36</v>
      </c>
      <c r="G1912">
        <f t="shared" si="88"/>
        <v>2.36</v>
      </c>
      <c r="H1912">
        <v>8.6199999999999992</v>
      </c>
      <c r="M1912" s="277">
        <f>(M4992*10000)*TEA!$I$15*10^-6</f>
        <v>49.524324437249994</v>
      </c>
      <c r="N1912" s="277">
        <f>(N4992*10000)*TEA!$J$15*10^-6</f>
        <v>49.524324437249994</v>
      </c>
      <c r="W1912">
        <f t="shared" si="90"/>
        <v>1</v>
      </c>
      <c r="X1912" s="251">
        <v>37097</v>
      </c>
      <c r="Y1912" s="251">
        <v>5465</v>
      </c>
      <c r="Z1912" s="251">
        <f t="shared" si="89"/>
        <v>5465</v>
      </c>
      <c r="AA1912" s="226">
        <v>3791</v>
      </c>
    </row>
    <row r="1913" spans="1:27" x14ac:dyDescent="0.25">
      <c r="A1913" s="251">
        <v>37099</v>
      </c>
      <c r="B1913" s="251" t="s">
        <v>1732</v>
      </c>
      <c r="C1913" s="251" t="s">
        <v>556</v>
      </c>
      <c r="D1913" s="251">
        <v>-83.139928400000002</v>
      </c>
      <c r="E1913" s="251">
        <v>35.283560000000001</v>
      </c>
      <c r="F1913">
        <v>0</v>
      </c>
      <c r="G1913">
        <f t="shared" si="88"/>
        <v>0</v>
      </c>
      <c r="H1913">
        <v>0</v>
      </c>
      <c r="M1913" s="277">
        <f>(M4993*10000)*TEA!$I$15*10^-6</f>
        <v>44.310672094949993</v>
      </c>
      <c r="N1913" s="277">
        <f>(N4993*10000)*TEA!$J$15*10^-6</f>
        <v>44.310672094949993</v>
      </c>
      <c r="W1913">
        <f t="shared" si="90"/>
        <v>1</v>
      </c>
      <c r="X1913" s="251">
        <v>37099</v>
      </c>
      <c r="Y1913" s="251">
        <v>0</v>
      </c>
      <c r="Z1913" s="251">
        <f t="shared" si="89"/>
        <v>0</v>
      </c>
      <c r="AA1913" s="226">
        <v>0</v>
      </c>
    </row>
    <row r="1914" spans="1:27" x14ac:dyDescent="0.25">
      <c r="A1914" s="251">
        <v>37101</v>
      </c>
      <c r="B1914" s="251" t="s">
        <v>1732</v>
      </c>
      <c r="C1914" s="251" t="s">
        <v>1768</v>
      </c>
      <c r="D1914" s="251">
        <v>-78.3681859</v>
      </c>
      <c r="E1914" s="251">
        <v>35.5152</v>
      </c>
      <c r="F1914">
        <v>2.1800000000000002</v>
      </c>
      <c r="G1914">
        <f t="shared" si="88"/>
        <v>2.1800000000000002</v>
      </c>
      <c r="H1914">
        <v>8.56</v>
      </c>
      <c r="M1914" s="277">
        <f>(M4994*10000)*TEA!$I$15*10^-6</f>
        <v>52.370486444700006</v>
      </c>
      <c r="N1914" s="277">
        <f>(N4994*10000)*TEA!$J$15*10^-6</f>
        <v>52.370486444700006</v>
      </c>
      <c r="W1914">
        <f t="shared" si="90"/>
        <v>1</v>
      </c>
      <c r="X1914" s="251">
        <v>37101</v>
      </c>
      <c r="Y1914" s="251">
        <v>24223</v>
      </c>
      <c r="Z1914" s="251">
        <f t="shared" si="89"/>
        <v>24223</v>
      </c>
      <c r="AA1914" s="226">
        <v>3560</v>
      </c>
    </row>
    <row r="1915" spans="1:27" x14ac:dyDescent="0.25">
      <c r="A1915" s="251">
        <v>37103</v>
      </c>
      <c r="B1915" s="251" t="s">
        <v>1732</v>
      </c>
      <c r="C1915" s="251" t="s">
        <v>901</v>
      </c>
      <c r="D1915" s="251">
        <v>-77.374866999999995</v>
      </c>
      <c r="E1915" s="251">
        <v>35.032449999999997</v>
      </c>
      <c r="F1915">
        <v>2.92</v>
      </c>
      <c r="G1915">
        <f t="shared" si="88"/>
        <v>2.92</v>
      </c>
      <c r="H1915">
        <v>10.59</v>
      </c>
      <c r="M1915" s="277">
        <f>(M4995*10000)*TEA!$I$15*10^-6</f>
        <v>53.976409447949997</v>
      </c>
      <c r="N1915" s="277">
        <f>(N4995*10000)*TEA!$J$15*10^-6</f>
        <v>53.976409447949997</v>
      </c>
      <c r="W1915">
        <f t="shared" si="90"/>
        <v>1</v>
      </c>
      <c r="X1915" s="251">
        <v>37103</v>
      </c>
      <c r="Y1915" s="251">
        <v>6187</v>
      </c>
      <c r="Z1915" s="251">
        <f t="shared" si="89"/>
        <v>6187</v>
      </c>
      <c r="AA1915" s="226">
        <v>5672</v>
      </c>
    </row>
    <row r="1916" spans="1:27" x14ac:dyDescent="0.25">
      <c r="A1916" s="251">
        <v>37105</v>
      </c>
      <c r="B1916" s="251" t="s">
        <v>1732</v>
      </c>
      <c r="C1916" s="251" t="s">
        <v>561</v>
      </c>
      <c r="D1916" s="251">
        <v>-79.1779461</v>
      </c>
      <c r="E1916" s="251">
        <v>35.469099999999997</v>
      </c>
      <c r="F1916">
        <v>1.64</v>
      </c>
      <c r="G1916">
        <f t="shared" si="88"/>
        <v>1.64</v>
      </c>
      <c r="H1916">
        <v>9.8699999999999992</v>
      </c>
      <c r="M1916" s="277">
        <f>(M4996*10000)*TEA!$I$15*10^-6</f>
        <v>51.968288389499996</v>
      </c>
      <c r="N1916" s="277">
        <f>(N4996*10000)*TEA!$J$15*10^-6</f>
        <v>51.968288389499996</v>
      </c>
      <c r="W1916">
        <f t="shared" si="90"/>
        <v>1</v>
      </c>
      <c r="X1916" s="251">
        <v>37105</v>
      </c>
      <c r="Y1916" s="251">
        <v>2883</v>
      </c>
      <c r="Z1916" s="251">
        <f t="shared" si="89"/>
        <v>2883</v>
      </c>
      <c r="AA1916" s="226">
        <v>448</v>
      </c>
    </row>
    <row r="1917" spans="1:27" x14ac:dyDescent="0.25">
      <c r="A1917" s="251">
        <v>37107</v>
      </c>
      <c r="B1917" s="251" t="s">
        <v>1732</v>
      </c>
      <c r="C1917" s="251" t="s">
        <v>1769</v>
      </c>
      <c r="D1917" s="251">
        <v>-77.646573599999996</v>
      </c>
      <c r="E1917" s="251">
        <v>35.256570000000004</v>
      </c>
      <c r="F1917">
        <v>2.56</v>
      </c>
      <c r="G1917">
        <f t="shared" si="88"/>
        <v>2.56</v>
      </c>
      <c r="H1917">
        <v>9.36</v>
      </c>
      <c r="M1917" s="277">
        <f>(M4997*10000)*TEA!$I$15*10^-6</f>
        <v>53.460006166799992</v>
      </c>
      <c r="N1917" s="277">
        <f>(N4997*10000)*TEA!$J$15*10^-6</f>
        <v>53.460006166799992</v>
      </c>
      <c r="W1917">
        <f t="shared" si="90"/>
        <v>1</v>
      </c>
      <c r="X1917" s="251">
        <v>37107</v>
      </c>
      <c r="Y1917" s="251">
        <v>14777</v>
      </c>
      <c r="Z1917" s="251">
        <f t="shared" si="89"/>
        <v>14777</v>
      </c>
      <c r="AA1917" s="226">
        <v>9454</v>
      </c>
    </row>
    <row r="1918" spans="1:27" x14ac:dyDescent="0.25">
      <c r="A1918" s="251">
        <v>37109</v>
      </c>
      <c r="B1918" s="251" t="s">
        <v>1732</v>
      </c>
      <c r="C1918" s="251" t="s">
        <v>634</v>
      </c>
      <c r="D1918" s="251">
        <v>-81.245675599999998</v>
      </c>
      <c r="E1918" s="251">
        <v>35.494230000000002</v>
      </c>
      <c r="F1918">
        <v>2.52</v>
      </c>
      <c r="G1918">
        <f t="shared" si="88"/>
        <v>2.52</v>
      </c>
      <c r="H1918">
        <v>8.5299999999999994</v>
      </c>
      <c r="M1918" s="277">
        <f>(M4998*10000)*TEA!$I$15*10^-6</f>
        <v>49.91716293615</v>
      </c>
      <c r="N1918" s="277">
        <f>(N4998*10000)*TEA!$J$15*10^-6</f>
        <v>49.91716293615</v>
      </c>
      <c r="W1918">
        <f t="shared" si="90"/>
        <v>1</v>
      </c>
      <c r="X1918" s="251">
        <v>37109</v>
      </c>
      <c r="Y1918" s="251">
        <v>3604</v>
      </c>
      <c r="Z1918" s="251">
        <f t="shared" si="89"/>
        <v>3604</v>
      </c>
      <c r="AA1918" s="226">
        <v>605</v>
      </c>
    </row>
    <row r="1919" spans="1:27" x14ac:dyDescent="0.25">
      <c r="A1919" s="251">
        <v>37111</v>
      </c>
      <c r="B1919" s="251" t="s">
        <v>1732</v>
      </c>
      <c r="C1919" s="251" t="s">
        <v>1770</v>
      </c>
      <c r="D1919" s="251">
        <v>-82.059548699999993</v>
      </c>
      <c r="E1919" s="251">
        <v>35.682780000000001</v>
      </c>
      <c r="F1919">
        <v>0</v>
      </c>
      <c r="G1919">
        <f t="shared" si="88"/>
        <v>0</v>
      </c>
      <c r="H1919">
        <v>7.89</v>
      </c>
      <c r="M1919" s="277">
        <f>(M4999*10000)*TEA!$I$15*10^-6</f>
        <v>47.154234879000001</v>
      </c>
      <c r="N1919" s="277">
        <f>(N4999*10000)*TEA!$J$15*10^-6</f>
        <v>47.154234879000001</v>
      </c>
      <c r="W1919">
        <f t="shared" si="90"/>
        <v>1</v>
      </c>
      <c r="X1919" s="251">
        <v>37111</v>
      </c>
      <c r="Y1919" s="251">
        <v>0</v>
      </c>
      <c r="Z1919" s="251">
        <f t="shared" si="89"/>
        <v>0</v>
      </c>
      <c r="AA1919" s="226">
        <v>102</v>
      </c>
    </row>
    <row r="1920" spans="1:27" x14ac:dyDescent="0.25">
      <c r="A1920" s="251">
        <v>37113</v>
      </c>
      <c r="B1920" s="251" t="s">
        <v>1732</v>
      </c>
      <c r="C1920" s="251" t="s">
        <v>564</v>
      </c>
      <c r="D1920" s="251">
        <v>-83.421374</v>
      </c>
      <c r="E1920" s="251">
        <v>35.151299999999999</v>
      </c>
      <c r="F1920">
        <v>0</v>
      </c>
      <c r="G1920">
        <f t="shared" si="88"/>
        <v>0</v>
      </c>
      <c r="H1920">
        <v>10.01</v>
      </c>
      <c r="M1920" s="277">
        <f>(M5000*10000)*TEA!$I$15*10^-6</f>
        <v>44.251979722649999</v>
      </c>
      <c r="N1920" s="277">
        <f>(N5000*10000)*TEA!$J$15*10^-6</f>
        <v>44.251979722649999</v>
      </c>
      <c r="W1920">
        <f t="shared" si="90"/>
        <v>1</v>
      </c>
      <c r="X1920" s="251">
        <v>37113</v>
      </c>
      <c r="Y1920" s="251">
        <v>0</v>
      </c>
      <c r="Z1920" s="251">
        <f t="shared" si="89"/>
        <v>0</v>
      </c>
      <c r="AA1920" s="226">
        <v>11</v>
      </c>
    </row>
    <row r="1921" spans="1:27" x14ac:dyDescent="0.25">
      <c r="A1921" s="251">
        <v>37115</v>
      </c>
      <c r="B1921" s="251" t="s">
        <v>1732</v>
      </c>
      <c r="C1921" s="251" t="s">
        <v>565</v>
      </c>
      <c r="D1921" s="251">
        <v>-82.710672400000007</v>
      </c>
      <c r="E1921" s="251">
        <v>35.860709999999997</v>
      </c>
      <c r="F1921">
        <v>2.69</v>
      </c>
      <c r="G1921">
        <f t="shared" si="88"/>
        <v>2.69</v>
      </c>
      <c r="H1921">
        <v>0</v>
      </c>
      <c r="M1921" s="277">
        <f>(M5001*10000)*TEA!$I$15*10^-6</f>
        <v>44.266439799899999</v>
      </c>
      <c r="N1921" s="277">
        <f>(N5001*10000)*TEA!$J$15*10^-6</f>
        <v>44.266439799899999</v>
      </c>
      <c r="W1921">
        <f t="shared" si="90"/>
        <v>1</v>
      </c>
      <c r="X1921" s="251">
        <v>37115</v>
      </c>
      <c r="Y1921" s="251">
        <v>24</v>
      </c>
      <c r="Z1921" s="251">
        <f t="shared" si="89"/>
        <v>24</v>
      </c>
      <c r="AA1921" s="226">
        <v>0</v>
      </c>
    </row>
    <row r="1922" spans="1:27" x14ac:dyDescent="0.25">
      <c r="A1922" s="251">
        <v>37117</v>
      </c>
      <c r="B1922" s="251" t="s">
        <v>1732</v>
      </c>
      <c r="C1922" s="251" t="s">
        <v>820</v>
      </c>
      <c r="D1922" s="251">
        <v>-77.1019316</v>
      </c>
      <c r="E1922" s="251">
        <v>35.839700000000001</v>
      </c>
      <c r="F1922">
        <v>2.69</v>
      </c>
      <c r="G1922">
        <f t="shared" si="88"/>
        <v>2.69</v>
      </c>
      <c r="H1922">
        <v>8.49</v>
      </c>
      <c r="M1922" s="277">
        <f>(M5002*10000)*TEA!$I$15*10^-6</f>
        <v>52.652745930599998</v>
      </c>
      <c r="N1922" s="277">
        <f>(N5002*10000)*TEA!$J$15*10^-6</f>
        <v>52.652745930599998</v>
      </c>
      <c r="W1922">
        <f t="shared" si="90"/>
        <v>1</v>
      </c>
      <c r="X1922" s="251">
        <v>37117</v>
      </c>
      <c r="Y1922" s="251">
        <v>13319</v>
      </c>
      <c r="Z1922" s="251">
        <f t="shared" si="89"/>
        <v>13319</v>
      </c>
      <c r="AA1922" s="226">
        <v>2734</v>
      </c>
    </row>
    <row r="1923" spans="1:27" x14ac:dyDescent="0.25">
      <c r="A1923" s="251">
        <v>37119</v>
      </c>
      <c r="B1923" s="251" t="s">
        <v>1732</v>
      </c>
      <c r="C1923" s="251" t="s">
        <v>1771</v>
      </c>
      <c r="D1923" s="251">
        <v>-80.837142</v>
      </c>
      <c r="E1923" s="251">
        <v>35.251989999999999</v>
      </c>
      <c r="F1923">
        <v>2.88</v>
      </c>
      <c r="G1923">
        <f t="shared" si="88"/>
        <v>2.88</v>
      </c>
      <c r="H1923">
        <v>8.99</v>
      </c>
      <c r="M1923" s="277">
        <f>(M5003*10000)*TEA!$I$15*10^-6</f>
        <v>51.669956712599991</v>
      </c>
      <c r="N1923" s="277">
        <f>(N5003*10000)*TEA!$J$15*10^-6</f>
        <v>51.669956712599991</v>
      </c>
      <c r="W1923">
        <f t="shared" si="90"/>
        <v>1</v>
      </c>
      <c r="X1923" s="251">
        <v>37119</v>
      </c>
      <c r="Y1923" s="251">
        <v>527</v>
      </c>
      <c r="Z1923" s="251">
        <f t="shared" si="89"/>
        <v>527</v>
      </c>
      <c r="AA1923" s="226">
        <v>353</v>
      </c>
    </row>
    <row r="1924" spans="1:27" x14ac:dyDescent="0.25">
      <c r="A1924" s="251">
        <v>37121</v>
      </c>
      <c r="B1924" s="251" t="s">
        <v>1732</v>
      </c>
      <c r="C1924" s="251" t="s">
        <v>909</v>
      </c>
      <c r="D1924" s="251">
        <v>-82.1652019</v>
      </c>
      <c r="E1924" s="251">
        <v>36.009950000000003</v>
      </c>
      <c r="F1924">
        <v>0</v>
      </c>
      <c r="G1924">
        <f t="shared" ref="G1924:G1987" si="91">F1924</f>
        <v>0</v>
      </c>
      <c r="H1924">
        <v>5.82</v>
      </c>
      <c r="M1924" s="277">
        <f>(M5004*10000)*TEA!$I$15*10^-6</f>
        <v>45.8109741357</v>
      </c>
      <c r="N1924" s="277">
        <f>(N5004*10000)*TEA!$J$15*10^-6</f>
        <v>45.8109741357</v>
      </c>
      <c r="W1924">
        <f t="shared" si="90"/>
        <v>1</v>
      </c>
      <c r="X1924" s="251">
        <v>37121</v>
      </c>
      <c r="Y1924" s="251">
        <v>0</v>
      </c>
      <c r="Z1924" s="251">
        <f t="shared" ref="Z1924:Z1987" si="92">Y1924</f>
        <v>0</v>
      </c>
      <c r="AA1924" s="226">
        <v>12</v>
      </c>
    </row>
    <row r="1925" spans="1:27" x14ac:dyDescent="0.25">
      <c r="A1925" s="251">
        <v>37123</v>
      </c>
      <c r="B1925" s="251" t="s">
        <v>1732</v>
      </c>
      <c r="C1925" s="251" t="s">
        <v>571</v>
      </c>
      <c r="D1925" s="251">
        <v>-79.896383299999997</v>
      </c>
      <c r="E1925" s="251">
        <v>35.338769999999997</v>
      </c>
      <c r="F1925">
        <v>1.96</v>
      </c>
      <c r="G1925">
        <f t="shared" si="91"/>
        <v>1.96</v>
      </c>
      <c r="H1925">
        <v>7.36</v>
      </c>
      <c r="M1925" s="277">
        <f>(M5005*10000)*TEA!$I$15*10^-6</f>
        <v>52.023699703800006</v>
      </c>
      <c r="N1925" s="277">
        <f>(N5005*10000)*TEA!$J$15*10^-6</f>
        <v>52.023699703800006</v>
      </c>
      <c r="W1925">
        <f t="shared" si="90"/>
        <v>1</v>
      </c>
      <c r="X1925" s="251">
        <v>37123</v>
      </c>
      <c r="Y1925" s="251">
        <v>234</v>
      </c>
      <c r="Z1925" s="251">
        <f t="shared" si="92"/>
        <v>234</v>
      </c>
      <c r="AA1925" s="226">
        <v>297</v>
      </c>
    </row>
    <row r="1926" spans="1:27" x14ac:dyDescent="0.25">
      <c r="A1926" s="251">
        <v>37125</v>
      </c>
      <c r="B1926" s="251" t="s">
        <v>1732</v>
      </c>
      <c r="C1926" s="251" t="s">
        <v>1772</v>
      </c>
      <c r="D1926" s="251">
        <v>-79.449601099999995</v>
      </c>
      <c r="E1926" s="251">
        <v>35.297350000000002</v>
      </c>
      <c r="F1926">
        <v>1.39</v>
      </c>
      <c r="G1926">
        <f t="shared" si="91"/>
        <v>1.39</v>
      </c>
      <c r="H1926">
        <v>6.74</v>
      </c>
      <c r="M1926" s="277">
        <f>(M5006*10000)*TEA!$I$15*10^-6</f>
        <v>52.299068737949995</v>
      </c>
      <c r="N1926" s="277">
        <f>(N5006*10000)*TEA!$J$15*10^-6</f>
        <v>52.299068737949995</v>
      </c>
      <c r="W1926">
        <f t="shared" si="90"/>
        <v>1</v>
      </c>
      <c r="X1926" s="251">
        <v>37125</v>
      </c>
      <c r="Y1926" s="251">
        <v>1990</v>
      </c>
      <c r="Z1926" s="251">
        <f t="shared" si="92"/>
        <v>1990</v>
      </c>
      <c r="AA1926" s="226">
        <v>730</v>
      </c>
    </row>
    <row r="1927" spans="1:27" x14ac:dyDescent="0.25">
      <c r="A1927" s="251">
        <v>37127</v>
      </c>
      <c r="B1927" s="251" t="s">
        <v>1732</v>
      </c>
      <c r="C1927" s="251" t="s">
        <v>1773</v>
      </c>
      <c r="D1927" s="251">
        <v>-77.982069800000005</v>
      </c>
      <c r="E1927" s="251">
        <v>35.959269999999997</v>
      </c>
      <c r="F1927">
        <v>2.48</v>
      </c>
      <c r="G1927">
        <f t="shared" si="91"/>
        <v>2.48</v>
      </c>
      <c r="H1927">
        <v>6.97</v>
      </c>
      <c r="M1927" s="277">
        <f>(M5007*10000)*TEA!$I$15*10^-6</f>
        <v>51.658489828799993</v>
      </c>
      <c r="N1927" s="277">
        <f>(N5007*10000)*TEA!$J$15*10^-6</f>
        <v>51.658489828799993</v>
      </c>
      <c r="W1927">
        <f t="shared" si="90"/>
        <v>1</v>
      </c>
      <c r="X1927" s="251">
        <v>37127</v>
      </c>
      <c r="Y1927" s="251">
        <v>13892</v>
      </c>
      <c r="Z1927" s="251">
        <f t="shared" si="92"/>
        <v>13892</v>
      </c>
      <c r="AA1927" s="226">
        <v>1058</v>
      </c>
    </row>
    <row r="1928" spans="1:27" x14ac:dyDescent="0.25">
      <c r="A1928" s="251">
        <v>37129</v>
      </c>
      <c r="B1928" s="251" t="s">
        <v>1732</v>
      </c>
      <c r="C1928" s="251" t="s">
        <v>1774</v>
      </c>
      <c r="D1928" s="251">
        <v>-77.885286100000002</v>
      </c>
      <c r="E1928" s="251">
        <v>34.242820000000002</v>
      </c>
      <c r="F1928">
        <v>0</v>
      </c>
      <c r="G1928">
        <f t="shared" si="91"/>
        <v>0</v>
      </c>
      <c r="H1928">
        <v>0</v>
      </c>
      <c r="M1928" s="277">
        <f>(M5008*10000)*TEA!$I$15*10^-6</f>
        <v>55.434081879449998</v>
      </c>
      <c r="N1928" s="277">
        <f>(N5008*10000)*TEA!$J$15*10^-6</f>
        <v>55.434081879449998</v>
      </c>
      <c r="W1928">
        <f t="shared" si="90"/>
        <v>1</v>
      </c>
      <c r="X1928" s="251">
        <v>37129</v>
      </c>
      <c r="Y1928" s="251">
        <v>0</v>
      </c>
      <c r="Z1928" s="251">
        <f t="shared" si="92"/>
        <v>0</v>
      </c>
      <c r="AA1928" s="226">
        <v>0</v>
      </c>
    </row>
    <row r="1929" spans="1:27" x14ac:dyDescent="0.25">
      <c r="A1929" s="251">
        <v>37131</v>
      </c>
      <c r="B1929" s="251" t="s">
        <v>1732</v>
      </c>
      <c r="C1929" s="251" t="s">
        <v>1775</v>
      </c>
      <c r="D1929" s="251">
        <v>-77.397993</v>
      </c>
      <c r="E1929" s="251">
        <v>36.417439999999999</v>
      </c>
      <c r="F1929">
        <v>2.75</v>
      </c>
      <c r="G1929">
        <f t="shared" si="91"/>
        <v>2.75</v>
      </c>
      <c r="H1929">
        <v>8.44</v>
      </c>
      <c r="M1929" s="277">
        <f>(M5009*10000)*TEA!$I$15*10^-6</f>
        <v>51.291987372000001</v>
      </c>
      <c r="N1929" s="277">
        <f>(N5009*10000)*TEA!$J$15*10^-6</f>
        <v>51.291987372000001</v>
      </c>
      <c r="W1929">
        <f t="shared" si="90"/>
        <v>1</v>
      </c>
      <c r="X1929" s="251">
        <v>37131</v>
      </c>
      <c r="Y1929" s="251">
        <v>15613</v>
      </c>
      <c r="Z1929" s="251">
        <f t="shared" si="92"/>
        <v>15613</v>
      </c>
      <c r="AA1929" s="226">
        <v>3808</v>
      </c>
    </row>
    <row r="1930" spans="1:27" x14ac:dyDescent="0.25">
      <c r="A1930" s="251">
        <v>37133</v>
      </c>
      <c r="B1930" s="251" t="s">
        <v>1732</v>
      </c>
      <c r="C1930" s="251" t="s">
        <v>1776</v>
      </c>
      <c r="D1930" s="251">
        <v>-77.433447400000006</v>
      </c>
      <c r="E1930" s="251">
        <v>34.739490000000004</v>
      </c>
      <c r="F1930">
        <v>2.17</v>
      </c>
      <c r="G1930">
        <f t="shared" si="91"/>
        <v>2.17</v>
      </c>
      <c r="H1930">
        <v>9.2799999999999994</v>
      </c>
      <c r="M1930" s="277">
        <f>(M5010*10000)*TEA!$I$15*10^-6</f>
        <v>54.522062040599998</v>
      </c>
      <c r="N1930" s="277">
        <f>(N5010*10000)*TEA!$J$15*10^-6</f>
        <v>54.522062040599998</v>
      </c>
      <c r="W1930">
        <f t="shared" si="90"/>
        <v>1</v>
      </c>
      <c r="X1930" s="251">
        <v>37133</v>
      </c>
      <c r="Y1930" s="251">
        <v>5070</v>
      </c>
      <c r="Z1930" s="251">
        <f t="shared" si="92"/>
        <v>5070</v>
      </c>
      <c r="AA1930" s="226">
        <v>3278</v>
      </c>
    </row>
    <row r="1931" spans="1:27" x14ac:dyDescent="0.25">
      <c r="A1931" s="251">
        <v>37135</v>
      </c>
      <c r="B1931" s="251" t="s">
        <v>1732</v>
      </c>
      <c r="C1931" s="251" t="s">
        <v>691</v>
      </c>
      <c r="D1931" s="251">
        <v>-79.127370499999998</v>
      </c>
      <c r="E1931" s="251">
        <v>36.054780000000001</v>
      </c>
      <c r="F1931">
        <v>2.41</v>
      </c>
      <c r="G1931">
        <f t="shared" si="91"/>
        <v>2.41</v>
      </c>
      <c r="H1931">
        <v>10.16</v>
      </c>
      <c r="M1931" s="277">
        <f>(M5011*10000)*TEA!$I$15*10^-6</f>
        <v>50.21291069774999</v>
      </c>
      <c r="N1931" s="277">
        <f>(N5011*10000)*TEA!$J$15*10^-6</f>
        <v>50.21291069774999</v>
      </c>
      <c r="W1931">
        <f t="shared" si="90"/>
        <v>1</v>
      </c>
      <c r="X1931" s="251">
        <v>37135</v>
      </c>
      <c r="Y1931" s="251">
        <v>1960</v>
      </c>
      <c r="Z1931" s="251">
        <f t="shared" si="92"/>
        <v>1960</v>
      </c>
      <c r="AA1931" s="226">
        <v>1560</v>
      </c>
    </row>
    <row r="1932" spans="1:27" x14ac:dyDescent="0.25">
      <c r="A1932" s="251">
        <v>37137</v>
      </c>
      <c r="B1932" s="251" t="s">
        <v>1732</v>
      </c>
      <c r="C1932" s="251" t="s">
        <v>1777</v>
      </c>
      <c r="D1932" s="251">
        <v>-76.732676499999997</v>
      </c>
      <c r="E1932" s="251">
        <v>35.145499999999998</v>
      </c>
      <c r="F1932">
        <v>2.68</v>
      </c>
      <c r="G1932">
        <f t="shared" si="91"/>
        <v>2.68</v>
      </c>
      <c r="H1932">
        <v>11.37</v>
      </c>
      <c r="M1932" s="277">
        <f>(M5012*10000)*TEA!$I$15*10^-6</f>
        <v>53.93028594554999</v>
      </c>
      <c r="N1932" s="277">
        <f>(N5012*10000)*TEA!$J$15*10^-6</f>
        <v>53.93028594554999</v>
      </c>
      <c r="W1932">
        <f t="shared" si="90"/>
        <v>1</v>
      </c>
      <c r="X1932" s="251">
        <v>37137</v>
      </c>
      <c r="Y1932" s="251">
        <v>7328</v>
      </c>
      <c r="Z1932" s="251">
        <f t="shared" si="92"/>
        <v>7328</v>
      </c>
      <c r="AA1932" s="226">
        <v>6246</v>
      </c>
    </row>
    <row r="1933" spans="1:27" x14ac:dyDescent="0.25">
      <c r="A1933" s="251">
        <v>37139</v>
      </c>
      <c r="B1933" s="251" t="s">
        <v>1732</v>
      </c>
      <c r="C1933" s="251" t="s">
        <v>1778</v>
      </c>
      <c r="D1933" s="251">
        <v>-76.283315099999996</v>
      </c>
      <c r="E1933" s="251">
        <v>36.300229999999999</v>
      </c>
      <c r="F1933">
        <v>3.34</v>
      </c>
      <c r="G1933">
        <f t="shared" si="91"/>
        <v>3.34</v>
      </c>
      <c r="H1933">
        <v>11.68</v>
      </c>
      <c r="M1933" s="277">
        <f>(M5013*10000)*TEA!$I$15*10^-6</f>
        <v>52.313535582299998</v>
      </c>
      <c r="N1933" s="277">
        <f>(N5013*10000)*TEA!$J$15*10^-6</f>
        <v>52.313535582299998</v>
      </c>
      <c r="W1933">
        <f t="shared" si="90"/>
        <v>1</v>
      </c>
      <c r="X1933" s="251">
        <v>37139</v>
      </c>
      <c r="Y1933" s="251">
        <v>18603</v>
      </c>
      <c r="Z1933" s="251">
        <f t="shared" si="92"/>
        <v>18603</v>
      </c>
      <c r="AA1933" s="226">
        <v>6532</v>
      </c>
    </row>
    <row r="1934" spans="1:27" x14ac:dyDescent="0.25">
      <c r="A1934" s="251">
        <v>37141</v>
      </c>
      <c r="B1934" s="251" t="s">
        <v>1732</v>
      </c>
      <c r="C1934" s="251" t="s">
        <v>1779</v>
      </c>
      <c r="D1934" s="251">
        <v>-77.904442099999997</v>
      </c>
      <c r="E1934" s="251">
        <v>34.530670000000001</v>
      </c>
      <c r="F1934">
        <v>2.39</v>
      </c>
      <c r="G1934">
        <f t="shared" si="91"/>
        <v>2.39</v>
      </c>
      <c r="H1934">
        <v>9.33</v>
      </c>
      <c r="M1934" s="277">
        <f>(M5014*10000)*TEA!$I$15*10^-6</f>
        <v>54.837686187449989</v>
      </c>
      <c r="N1934" s="277">
        <f>(N5014*10000)*TEA!$J$15*10^-6</f>
        <v>54.837686187449989</v>
      </c>
      <c r="W1934">
        <f t="shared" si="90"/>
        <v>1</v>
      </c>
      <c r="X1934" s="251">
        <v>37141</v>
      </c>
      <c r="Y1934" s="251">
        <v>5471</v>
      </c>
      <c r="Z1934" s="251">
        <f t="shared" si="92"/>
        <v>5471</v>
      </c>
      <c r="AA1934" s="226">
        <v>4710</v>
      </c>
    </row>
    <row r="1935" spans="1:27" x14ac:dyDescent="0.25">
      <c r="A1935" s="251">
        <v>37143</v>
      </c>
      <c r="B1935" s="251" t="s">
        <v>1732</v>
      </c>
      <c r="C1935" s="251" t="s">
        <v>1780</v>
      </c>
      <c r="D1935" s="251">
        <v>-76.4411068</v>
      </c>
      <c r="E1935" s="251">
        <v>36.209870000000002</v>
      </c>
      <c r="F1935">
        <v>3.01</v>
      </c>
      <c r="G1935">
        <f t="shared" si="91"/>
        <v>3.01</v>
      </c>
      <c r="H1935">
        <v>10.16</v>
      </c>
      <c r="M1935" s="277">
        <f>(M5015*10000)*TEA!$I$15*10^-6</f>
        <v>52.411004587349993</v>
      </c>
      <c r="N1935" s="277">
        <f>(N5015*10000)*TEA!$J$15*10^-6</f>
        <v>52.411004587349993</v>
      </c>
      <c r="W1935">
        <f t="shared" si="90"/>
        <v>1</v>
      </c>
      <c r="X1935" s="251">
        <v>37143</v>
      </c>
      <c r="Y1935" s="251">
        <v>18341</v>
      </c>
      <c r="Z1935" s="251">
        <f t="shared" si="92"/>
        <v>18341</v>
      </c>
      <c r="AA1935" s="226">
        <v>5688</v>
      </c>
    </row>
    <row r="1936" spans="1:27" x14ac:dyDescent="0.25">
      <c r="A1936" s="251">
        <v>37145</v>
      </c>
      <c r="B1936" s="251" t="s">
        <v>1732</v>
      </c>
      <c r="C1936" s="251" t="s">
        <v>1781</v>
      </c>
      <c r="D1936" s="251">
        <v>-78.970351500000007</v>
      </c>
      <c r="E1936" s="251">
        <v>36.383310000000002</v>
      </c>
      <c r="F1936">
        <v>1.77</v>
      </c>
      <c r="G1936">
        <f t="shared" si="91"/>
        <v>1.77</v>
      </c>
      <c r="H1936">
        <v>7.3</v>
      </c>
      <c r="M1936" s="277">
        <f>(M5016*10000)*TEA!$I$15*10^-6</f>
        <v>49.36698752265</v>
      </c>
      <c r="N1936" s="277">
        <f>(N5016*10000)*TEA!$J$15*10^-6</f>
        <v>49.36698752265</v>
      </c>
      <c r="W1936">
        <f t="shared" si="90"/>
        <v>1</v>
      </c>
      <c r="X1936" s="251">
        <v>37145</v>
      </c>
      <c r="Y1936" s="251">
        <v>6059</v>
      </c>
      <c r="Z1936" s="251">
        <f t="shared" si="92"/>
        <v>6059</v>
      </c>
      <c r="AA1936" s="226">
        <v>909</v>
      </c>
    </row>
    <row r="1937" spans="1:27" x14ac:dyDescent="0.25">
      <c r="A1937" s="251">
        <v>37147</v>
      </c>
      <c r="B1937" s="251" t="s">
        <v>1732</v>
      </c>
      <c r="C1937" s="251" t="s">
        <v>1782</v>
      </c>
      <c r="D1937" s="251">
        <v>-77.380527700000002</v>
      </c>
      <c r="E1937" s="251">
        <v>35.596429999999998</v>
      </c>
      <c r="F1937">
        <v>2.37</v>
      </c>
      <c r="G1937">
        <f t="shared" si="91"/>
        <v>2.37</v>
      </c>
      <c r="H1937">
        <v>8.75</v>
      </c>
      <c r="M1937" s="277">
        <f>(M5017*10000)*TEA!$I$15*10^-6</f>
        <v>52.933248729900001</v>
      </c>
      <c r="N1937" s="277">
        <f>(N5017*10000)*TEA!$J$15*10^-6</f>
        <v>52.933248729900001</v>
      </c>
      <c r="W1937">
        <f t="shared" si="90"/>
        <v>1</v>
      </c>
      <c r="X1937" s="251">
        <v>37147</v>
      </c>
      <c r="Y1937" s="251">
        <v>28293</v>
      </c>
      <c r="Z1937" s="251">
        <f t="shared" si="92"/>
        <v>28293</v>
      </c>
      <c r="AA1937" s="226">
        <v>10909</v>
      </c>
    </row>
    <row r="1938" spans="1:27" x14ac:dyDescent="0.25">
      <c r="A1938" s="251">
        <v>37149</v>
      </c>
      <c r="B1938" s="251" t="s">
        <v>1732</v>
      </c>
      <c r="C1938" s="251" t="s">
        <v>645</v>
      </c>
      <c r="D1938" s="251">
        <v>-82.182581600000006</v>
      </c>
      <c r="E1938" s="251">
        <v>35.28425</v>
      </c>
      <c r="F1938">
        <v>0</v>
      </c>
      <c r="G1938">
        <f t="shared" si="91"/>
        <v>0</v>
      </c>
      <c r="H1938">
        <v>9.2799999999999994</v>
      </c>
      <c r="M1938" s="277">
        <f>(M5018*10000)*TEA!$I$15*10^-6</f>
        <v>48.356280929249998</v>
      </c>
      <c r="N1938" s="277">
        <f>(N5018*10000)*TEA!$J$15*10^-6</f>
        <v>48.356280929249998</v>
      </c>
      <c r="W1938">
        <f t="shared" si="90"/>
        <v>1</v>
      </c>
      <c r="X1938" s="251">
        <v>37149</v>
      </c>
      <c r="Y1938" s="251">
        <v>0</v>
      </c>
      <c r="Z1938" s="251">
        <f t="shared" si="92"/>
        <v>0</v>
      </c>
      <c r="AA1938" s="226">
        <v>7</v>
      </c>
    </row>
    <row r="1939" spans="1:27" x14ac:dyDescent="0.25">
      <c r="A1939" s="251">
        <v>37151</v>
      </c>
      <c r="B1939" s="251" t="s">
        <v>1732</v>
      </c>
      <c r="C1939" s="251" t="s">
        <v>576</v>
      </c>
      <c r="D1939" s="251">
        <v>-79.796901500000004</v>
      </c>
      <c r="E1939" s="251">
        <v>35.709389999999999</v>
      </c>
      <c r="F1939">
        <v>2.29</v>
      </c>
      <c r="G1939">
        <f t="shared" si="91"/>
        <v>2.29</v>
      </c>
      <c r="H1939">
        <v>7.86</v>
      </c>
      <c r="M1939" s="277">
        <f>(M5019*10000)*TEA!$I$15*10^-6</f>
        <v>50.809350014549999</v>
      </c>
      <c r="N1939" s="277">
        <f>(N5019*10000)*TEA!$J$15*10^-6</f>
        <v>50.809350014549999</v>
      </c>
      <c r="W1939">
        <f t="shared" si="90"/>
        <v>1</v>
      </c>
      <c r="X1939" s="251">
        <v>37151</v>
      </c>
      <c r="Y1939" s="251">
        <v>5764</v>
      </c>
      <c r="Z1939" s="251">
        <f t="shared" si="92"/>
        <v>5764</v>
      </c>
      <c r="AA1939" s="226">
        <v>2743</v>
      </c>
    </row>
    <row r="1940" spans="1:27" x14ac:dyDescent="0.25">
      <c r="A1940" s="251">
        <v>37153</v>
      </c>
      <c r="B1940" s="251" t="s">
        <v>1732</v>
      </c>
      <c r="C1940" s="251" t="s">
        <v>919</v>
      </c>
      <c r="D1940" s="251">
        <v>-79.736919</v>
      </c>
      <c r="E1940" s="251">
        <v>35.004080000000002</v>
      </c>
      <c r="F1940">
        <v>1.71</v>
      </c>
      <c r="G1940">
        <f t="shared" si="91"/>
        <v>1.71</v>
      </c>
      <c r="H1940">
        <v>8.02</v>
      </c>
      <c r="M1940" s="277">
        <f>(M5020*10000)*TEA!$I$15*10^-6</f>
        <v>53.103570559650002</v>
      </c>
      <c r="N1940" s="277">
        <f>(N5020*10000)*TEA!$J$15*10^-6</f>
        <v>53.103570559650002</v>
      </c>
      <c r="W1940">
        <f t="shared" si="90"/>
        <v>1</v>
      </c>
      <c r="X1940" s="251">
        <v>37153</v>
      </c>
      <c r="Y1940" s="251">
        <v>2407</v>
      </c>
      <c r="Z1940" s="251">
        <f t="shared" si="92"/>
        <v>2407</v>
      </c>
      <c r="AA1940" s="226">
        <v>890</v>
      </c>
    </row>
    <row r="1941" spans="1:27" x14ac:dyDescent="0.25">
      <c r="A1941" s="251">
        <v>37155</v>
      </c>
      <c r="B1941" s="251" t="s">
        <v>1732</v>
      </c>
      <c r="C1941" s="251" t="s">
        <v>1783</v>
      </c>
      <c r="D1941" s="251">
        <v>-79.084984500000004</v>
      </c>
      <c r="E1941" s="251">
        <v>34.633420000000001</v>
      </c>
      <c r="F1941">
        <v>2.48</v>
      </c>
      <c r="G1941">
        <f t="shared" si="91"/>
        <v>2.48</v>
      </c>
      <c r="H1941">
        <v>9.07</v>
      </c>
      <c r="M1941" s="277">
        <f>(M5021*10000)*TEA!$I$15*10^-6</f>
        <v>54.289448332650004</v>
      </c>
      <c r="N1941" s="277">
        <f>(N5021*10000)*TEA!$J$15*10^-6</f>
        <v>54.289448332650004</v>
      </c>
      <c r="W1941">
        <f t="shared" si="90"/>
        <v>1</v>
      </c>
      <c r="X1941" s="251">
        <v>37155</v>
      </c>
      <c r="Y1941" s="251">
        <v>36433</v>
      </c>
      <c r="Z1941" s="251">
        <f t="shared" si="92"/>
        <v>36433</v>
      </c>
      <c r="AA1941" s="226">
        <v>25290</v>
      </c>
    </row>
    <row r="1942" spans="1:27" x14ac:dyDescent="0.25">
      <c r="A1942" s="251">
        <v>37157</v>
      </c>
      <c r="B1942" s="251" t="s">
        <v>1732</v>
      </c>
      <c r="C1942" s="251" t="s">
        <v>1661</v>
      </c>
      <c r="D1942" s="251">
        <v>-79.767494400000004</v>
      </c>
      <c r="E1942" s="251">
        <v>36.395049999999998</v>
      </c>
      <c r="F1942">
        <v>2.2799999999999998</v>
      </c>
      <c r="G1942">
        <f t="shared" si="91"/>
        <v>2.2799999999999998</v>
      </c>
      <c r="H1942">
        <v>8.7100000000000009</v>
      </c>
      <c r="M1942" s="277">
        <f>(M5022*10000)*TEA!$I$15*10^-6</f>
        <v>48.389103532349992</v>
      </c>
      <c r="N1942" s="277">
        <f>(N5022*10000)*TEA!$J$15*10^-6</f>
        <v>48.389103532349992</v>
      </c>
      <c r="W1942">
        <f t="shared" si="90"/>
        <v>1</v>
      </c>
      <c r="X1942" s="251">
        <v>37157</v>
      </c>
      <c r="Y1942" s="251">
        <v>2794</v>
      </c>
      <c r="Z1942" s="251">
        <f t="shared" si="92"/>
        <v>2794</v>
      </c>
      <c r="AA1942" s="226">
        <v>398</v>
      </c>
    </row>
    <row r="1943" spans="1:27" x14ac:dyDescent="0.25">
      <c r="A1943" s="251">
        <v>37159</v>
      </c>
      <c r="B1943" s="251" t="s">
        <v>1732</v>
      </c>
      <c r="C1943" s="251" t="s">
        <v>1250</v>
      </c>
      <c r="D1943" s="251">
        <v>-80.526877400000004</v>
      </c>
      <c r="E1943" s="251">
        <v>35.641820000000003</v>
      </c>
      <c r="F1943">
        <v>2.83</v>
      </c>
      <c r="G1943">
        <f t="shared" si="91"/>
        <v>2.83</v>
      </c>
      <c r="H1943">
        <v>10.32</v>
      </c>
      <c r="M1943" s="277">
        <f>(M5023*10000)*TEA!$I$15*10^-6</f>
        <v>50.535658958399992</v>
      </c>
      <c r="N1943" s="277">
        <f>(N5023*10000)*TEA!$J$15*10^-6</f>
        <v>50.535658958399992</v>
      </c>
      <c r="W1943">
        <f t="shared" si="90"/>
        <v>1</v>
      </c>
      <c r="X1943" s="251">
        <v>37159</v>
      </c>
      <c r="Y1943" s="251">
        <v>9142</v>
      </c>
      <c r="Z1943" s="251">
        <f t="shared" si="92"/>
        <v>9142</v>
      </c>
      <c r="AA1943" s="226">
        <v>5105</v>
      </c>
    </row>
    <row r="1944" spans="1:27" x14ac:dyDescent="0.25">
      <c r="A1944" s="251">
        <v>37161</v>
      </c>
      <c r="B1944" s="251" t="s">
        <v>1732</v>
      </c>
      <c r="C1944" s="251" t="s">
        <v>1784</v>
      </c>
      <c r="D1944" s="251">
        <v>-81.927739900000006</v>
      </c>
      <c r="E1944" s="251">
        <v>35.407179999999997</v>
      </c>
      <c r="F1944">
        <v>2.52</v>
      </c>
      <c r="G1944">
        <f t="shared" si="91"/>
        <v>2.52</v>
      </c>
      <c r="H1944">
        <v>8.65</v>
      </c>
      <c r="M1944" s="277">
        <f>(M5024*10000)*TEA!$I$15*10^-6</f>
        <v>48.642430117949999</v>
      </c>
      <c r="N1944" s="277">
        <f>(N5024*10000)*TEA!$J$15*10^-6</f>
        <v>48.642430117949999</v>
      </c>
      <c r="W1944">
        <f t="shared" si="90"/>
        <v>1</v>
      </c>
      <c r="X1944" s="251">
        <v>37161</v>
      </c>
      <c r="Y1944" s="251">
        <v>732</v>
      </c>
      <c r="Z1944" s="251">
        <f t="shared" si="92"/>
        <v>732</v>
      </c>
      <c r="AA1944" s="226">
        <v>158</v>
      </c>
    </row>
    <row r="1945" spans="1:27" x14ac:dyDescent="0.25">
      <c r="A1945" s="251">
        <v>37163</v>
      </c>
      <c r="B1945" s="251" t="s">
        <v>1732</v>
      </c>
      <c r="C1945" s="251" t="s">
        <v>1785</v>
      </c>
      <c r="D1945" s="251">
        <v>-78.367563799999999</v>
      </c>
      <c r="E1945" s="251">
        <v>34.988219999999998</v>
      </c>
      <c r="F1945">
        <v>2.66</v>
      </c>
      <c r="G1945">
        <f t="shared" si="91"/>
        <v>2.66</v>
      </c>
      <c r="H1945">
        <v>8.89</v>
      </c>
      <c r="M1945" s="277">
        <f>(M5025*10000)*TEA!$I$15*10^-6</f>
        <v>53.674417361249994</v>
      </c>
      <c r="N1945" s="277">
        <f>(N5025*10000)*TEA!$J$15*10^-6</f>
        <v>53.674417361249994</v>
      </c>
      <c r="W1945">
        <f t="shared" si="90"/>
        <v>1</v>
      </c>
      <c r="X1945" s="251">
        <v>37163</v>
      </c>
      <c r="Y1945" s="251">
        <v>27268</v>
      </c>
      <c r="Z1945" s="251">
        <f t="shared" si="92"/>
        <v>27268</v>
      </c>
      <c r="AA1945" s="226">
        <v>14677</v>
      </c>
    </row>
    <row r="1946" spans="1:27" x14ac:dyDescent="0.25">
      <c r="A1946" s="251">
        <v>37165</v>
      </c>
      <c r="B1946" s="251" t="s">
        <v>1732</v>
      </c>
      <c r="C1946" s="251" t="s">
        <v>1558</v>
      </c>
      <c r="D1946" s="251">
        <v>-79.464607799999996</v>
      </c>
      <c r="E1946" s="251">
        <v>34.832500000000003</v>
      </c>
      <c r="F1946">
        <v>1.9</v>
      </c>
      <c r="G1946">
        <f t="shared" si="91"/>
        <v>1.9</v>
      </c>
      <c r="H1946">
        <v>8.86</v>
      </c>
      <c r="M1946" s="277">
        <f>(M5026*10000)*TEA!$I$15*10^-6</f>
        <v>53.634509637299999</v>
      </c>
      <c r="N1946" s="277">
        <f>(N5026*10000)*TEA!$J$15*10^-6</f>
        <v>53.634509637299999</v>
      </c>
      <c r="W1946">
        <f t="shared" ref="W1946:W2009" si="93">IF(X1946=A1946,1,0)</f>
        <v>1</v>
      </c>
      <c r="X1946" s="251">
        <v>37165</v>
      </c>
      <c r="Y1946" s="251">
        <v>5605</v>
      </c>
      <c r="Z1946" s="251">
        <f t="shared" si="92"/>
        <v>5605</v>
      </c>
      <c r="AA1946" s="226">
        <v>2333</v>
      </c>
    </row>
    <row r="1947" spans="1:27" x14ac:dyDescent="0.25">
      <c r="A1947" s="251">
        <v>37167</v>
      </c>
      <c r="B1947" s="251" t="s">
        <v>1732</v>
      </c>
      <c r="C1947" s="251" t="s">
        <v>1786</v>
      </c>
      <c r="D1947" s="251">
        <v>-80.2574252</v>
      </c>
      <c r="E1947" s="251">
        <v>35.315890000000003</v>
      </c>
      <c r="F1947">
        <v>2.36</v>
      </c>
      <c r="G1947">
        <f t="shared" si="91"/>
        <v>2.36</v>
      </c>
      <c r="H1947">
        <v>9.2200000000000006</v>
      </c>
      <c r="M1947" s="277">
        <f>(M5027*10000)*TEA!$I$15*10^-6</f>
        <v>51.94638404234999</v>
      </c>
      <c r="N1947" s="277">
        <f>(N5027*10000)*TEA!$J$15*10^-6</f>
        <v>51.94638404234999</v>
      </c>
      <c r="W1947">
        <f t="shared" si="93"/>
        <v>1</v>
      </c>
      <c r="X1947" s="251">
        <v>37167</v>
      </c>
      <c r="Y1947" s="251">
        <v>5979</v>
      </c>
      <c r="Z1947" s="251">
        <f t="shared" si="92"/>
        <v>5979</v>
      </c>
      <c r="AA1947" s="226">
        <v>4296</v>
      </c>
    </row>
    <row r="1948" spans="1:27" x14ac:dyDescent="0.25">
      <c r="A1948" s="251">
        <v>37169</v>
      </c>
      <c r="B1948" s="251" t="s">
        <v>1732</v>
      </c>
      <c r="C1948" s="251" t="s">
        <v>1787</v>
      </c>
      <c r="D1948" s="251">
        <v>-80.237847900000006</v>
      </c>
      <c r="E1948" s="251">
        <v>36.401560000000003</v>
      </c>
      <c r="F1948">
        <v>2.2000000000000002</v>
      </c>
      <c r="G1948">
        <f t="shared" si="91"/>
        <v>2.2000000000000002</v>
      </c>
      <c r="H1948">
        <v>8.84</v>
      </c>
      <c r="M1948" s="277">
        <f>(M5028*10000)*TEA!$I$15*10^-6</f>
        <v>48.002817425849997</v>
      </c>
      <c r="N1948" s="277">
        <f>(N5028*10000)*TEA!$J$15*10^-6</f>
        <v>48.002817425849997</v>
      </c>
      <c r="W1948">
        <f t="shared" si="93"/>
        <v>1</v>
      </c>
      <c r="X1948" s="251">
        <v>37169</v>
      </c>
      <c r="Y1948" s="251">
        <v>1692</v>
      </c>
      <c r="Z1948" s="251">
        <f t="shared" si="92"/>
        <v>1692</v>
      </c>
      <c r="AA1948" s="226">
        <v>552</v>
      </c>
    </row>
    <row r="1949" spans="1:27" x14ac:dyDescent="0.25">
      <c r="A1949" s="251">
        <v>37171</v>
      </c>
      <c r="B1949" s="251" t="s">
        <v>1732</v>
      </c>
      <c r="C1949" s="251" t="s">
        <v>1788</v>
      </c>
      <c r="D1949" s="251">
        <v>-80.688966600000001</v>
      </c>
      <c r="E1949" s="251">
        <v>36.415329999999997</v>
      </c>
      <c r="F1949">
        <v>2.54</v>
      </c>
      <c r="G1949">
        <f t="shared" si="91"/>
        <v>2.54</v>
      </c>
      <c r="H1949">
        <v>9.48</v>
      </c>
      <c r="M1949" s="277">
        <f>(M5029*10000)*TEA!$I$15*10^-6</f>
        <v>47.491270885799999</v>
      </c>
      <c r="N1949" s="277">
        <f>(N5029*10000)*TEA!$J$15*10^-6</f>
        <v>47.491270885799999</v>
      </c>
      <c r="W1949">
        <f t="shared" si="93"/>
        <v>1</v>
      </c>
      <c r="X1949" s="251">
        <v>37171</v>
      </c>
      <c r="Y1949" s="251">
        <v>4829</v>
      </c>
      <c r="Z1949" s="251">
        <f t="shared" si="92"/>
        <v>4829</v>
      </c>
      <c r="AA1949" s="226">
        <v>5289</v>
      </c>
    </row>
    <row r="1950" spans="1:27" x14ac:dyDescent="0.25">
      <c r="A1950" s="251">
        <v>37173</v>
      </c>
      <c r="B1950" s="251" t="s">
        <v>1732</v>
      </c>
      <c r="C1950" s="251" t="s">
        <v>1789</v>
      </c>
      <c r="D1950" s="251">
        <v>-83.498227600000007</v>
      </c>
      <c r="E1950" s="251">
        <v>35.484029999999997</v>
      </c>
      <c r="F1950">
        <v>0</v>
      </c>
      <c r="G1950">
        <f t="shared" si="91"/>
        <v>0</v>
      </c>
      <c r="H1950">
        <v>7.93</v>
      </c>
      <c r="M1950" s="277">
        <f>(M5030*10000)*TEA!$I$15*10^-6</f>
        <v>41.986519122600001</v>
      </c>
      <c r="N1950" s="277">
        <f>(N5030*10000)*TEA!$J$15*10^-6</f>
        <v>41.986519122600001</v>
      </c>
      <c r="W1950">
        <f t="shared" si="93"/>
        <v>1</v>
      </c>
      <c r="X1950" s="251">
        <v>37173</v>
      </c>
      <c r="Y1950" s="251">
        <v>0</v>
      </c>
      <c r="Z1950" s="251">
        <f t="shared" si="92"/>
        <v>0</v>
      </c>
      <c r="AA1950" s="226">
        <v>13</v>
      </c>
    </row>
    <row r="1951" spans="1:27" x14ac:dyDescent="0.25">
      <c r="A1951" s="251">
        <v>37175</v>
      </c>
      <c r="B1951" s="251" t="s">
        <v>1732</v>
      </c>
      <c r="C1951" s="251" t="s">
        <v>1790</v>
      </c>
      <c r="D1951" s="251">
        <v>-82.802424700000003</v>
      </c>
      <c r="E1951" s="251">
        <v>35.202970000000001</v>
      </c>
      <c r="F1951">
        <v>0</v>
      </c>
      <c r="G1951">
        <f t="shared" si="91"/>
        <v>0</v>
      </c>
      <c r="H1951">
        <v>0</v>
      </c>
      <c r="M1951" s="277">
        <f>(M5031*10000)*TEA!$I$15*10^-6</f>
        <v>46.282697409149996</v>
      </c>
      <c r="N1951" s="277">
        <f>(N5031*10000)*TEA!$J$15*10^-6</f>
        <v>46.282697409149996</v>
      </c>
      <c r="W1951">
        <f t="shared" si="93"/>
        <v>1</v>
      </c>
      <c r="X1951" s="251">
        <v>37175</v>
      </c>
      <c r="Y1951" s="251">
        <v>0</v>
      </c>
      <c r="Z1951" s="251">
        <f t="shared" si="92"/>
        <v>0</v>
      </c>
      <c r="AA1951" s="226">
        <v>118</v>
      </c>
    </row>
    <row r="1952" spans="1:27" x14ac:dyDescent="0.25">
      <c r="A1952" s="251">
        <v>37177</v>
      </c>
      <c r="B1952" s="251" t="s">
        <v>1732</v>
      </c>
      <c r="C1952" s="251" t="s">
        <v>1791</v>
      </c>
      <c r="D1952" s="251">
        <v>-76.212924000000001</v>
      </c>
      <c r="E1952" s="251">
        <v>35.810409999999997</v>
      </c>
      <c r="F1952">
        <v>2.9</v>
      </c>
      <c r="G1952">
        <f t="shared" si="91"/>
        <v>2.9</v>
      </c>
      <c r="H1952">
        <v>11.42</v>
      </c>
      <c r="M1952" s="277">
        <f>(M5032*10000)*TEA!$I$15*10^-6</f>
        <v>52.979285639700002</v>
      </c>
      <c r="N1952" s="277">
        <f>(N5032*10000)*TEA!$J$15*10^-6</f>
        <v>52.979285639700002</v>
      </c>
      <c r="W1952">
        <f t="shared" si="93"/>
        <v>1</v>
      </c>
      <c r="X1952" s="251">
        <v>37177</v>
      </c>
      <c r="Y1952" s="251">
        <v>10677</v>
      </c>
      <c r="Z1952" s="251">
        <f t="shared" si="92"/>
        <v>10677</v>
      </c>
      <c r="AA1952" s="226">
        <v>7715</v>
      </c>
    </row>
    <row r="1953" spans="1:27" x14ac:dyDescent="0.25">
      <c r="A1953" s="251">
        <v>37179</v>
      </c>
      <c r="B1953" s="251" t="s">
        <v>1732</v>
      </c>
      <c r="C1953" s="251" t="s">
        <v>657</v>
      </c>
      <c r="D1953" s="251">
        <v>-80.536206800000002</v>
      </c>
      <c r="E1953" s="251">
        <v>34.987819999999999</v>
      </c>
      <c r="F1953">
        <v>2.8</v>
      </c>
      <c r="G1953">
        <f t="shared" si="91"/>
        <v>2.8</v>
      </c>
      <c r="H1953">
        <v>9.0500000000000007</v>
      </c>
      <c r="M1953" s="277">
        <f>(M5033*10000)*TEA!$I$15*10^-6</f>
        <v>52.925021250299999</v>
      </c>
      <c r="N1953" s="277">
        <f>(N5033*10000)*TEA!$J$15*10^-6</f>
        <v>52.925021250299999</v>
      </c>
      <c r="W1953">
        <f t="shared" si="93"/>
        <v>1</v>
      </c>
      <c r="X1953" s="251">
        <v>37179</v>
      </c>
      <c r="Y1953" s="251">
        <v>28640</v>
      </c>
      <c r="Z1953" s="251">
        <f t="shared" si="92"/>
        <v>28640</v>
      </c>
      <c r="AA1953" s="226">
        <v>14326</v>
      </c>
    </row>
    <row r="1954" spans="1:27" x14ac:dyDescent="0.25">
      <c r="A1954" s="251">
        <v>37181</v>
      </c>
      <c r="B1954" s="251" t="s">
        <v>1732</v>
      </c>
      <c r="C1954" s="251" t="s">
        <v>1792</v>
      </c>
      <c r="D1954" s="251">
        <v>-78.401714400000003</v>
      </c>
      <c r="E1954" s="251">
        <v>36.360639999999997</v>
      </c>
      <c r="F1954">
        <v>1.74</v>
      </c>
      <c r="G1954">
        <f t="shared" si="91"/>
        <v>1.74</v>
      </c>
      <c r="H1954">
        <v>6.29</v>
      </c>
      <c r="M1954" s="277">
        <f>(M5034*10000)*TEA!$I$15*10^-6</f>
        <v>50.128331145749996</v>
      </c>
      <c r="N1954" s="277">
        <f>(N5034*10000)*TEA!$J$15*10^-6</f>
        <v>50.128331145749996</v>
      </c>
      <c r="W1954">
        <f t="shared" si="93"/>
        <v>1</v>
      </c>
      <c r="X1954" s="251">
        <v>37181</v>
      </c>
      <c r="Y1954" s="251">
        <v>2356</v>
      </c>
      <c r="Z1954" s="251">
        <f t="shared" si="92"/>
        <v>2356</v>
      </c>
      <c r="AA1954" s="226">
        <v>91</v>
      </c>
    </row>
    <row r="1955" spans="1:27" x14ac:dyDescent="0.25">
      <c r="A1955" s="251">
        <v>37183</v>
      </c>
      <c r="B1955" s="251" t="s">
        <v>1732</v>
      </c>
      <c r="C1955" s="251" t="s">
        <v>1793</v>
      </c>
      <c r="D1955" s="251">
        <v>-78.649502900000002</v>
      </c>
      <c r="E1955" s="251">
        <v>35.786540000000002</v>
      </c>
      <c r="F1955">
        <v>1.78</v>
      </c>
      <c r="G1955">
        <f t="shared" si="91"/>
        <v>1.78</v>
      </c>
      <c r="H1955">
        <v>5.91</v>
      </c>
      <c r="M1955" s="277">
        <f>(M5035*10000)*TEA!$I$15*10^-6</f>
        <v>51.464150805599999</v>
      </c>
      <c r="N1955" s="277">
        <f>(N5035*10000)*TEA!$J$15*10^-6</f>
        <v>51.464150805599999</v>
      </c>
      <c r="W1955">
        <f t="shared" si="93"/>
        <v>1</v>
      </c>
      <c r="X1955" s="251">
        <v>37183</v>
      </c>
      <c r="Y1955" s="251">
        <v>6056</v>
      </c>
      <c r="Z1955" s="251">
        <f t="shared" si="92"/>
        <v>6056</v>
      </c>
      <c r="AA1955" s="226">
        <v>432</v>
      </c>
    </row>
    <row r="1956" spans="1:27" x14ac:dyDescent="0.25">
      <c r="A1956" s="251">
        <v>37185</v>
      </c>
      <c r="B1956" s="251" t="s">
        <v>1732</v>
      </c>
      <c r="C1956" s="251" t="s">
        <v>941</v>
      </c>
      <c r="D1956" s="251">
        <v>-78.096283999999997</v>
      </c>
      <c r="E1956" s="251">
        <v>36.387079999999997</v>
      </c>
      <c r="F1956">
        <v>2.19</v>
      </c>
      <c r="G1956">
        <f t="shared" si="91"/>
        <v>2.19</v>
      </c>
      <c r="H1956">
        <v>6.35</v>
      </c>
      <c r="M1956" s="277">
        <f>(M5036*10000)*TEA!$I$15*10^-6</f>
        <v>50.451011111249997</v>
      </c>
      <c r="N1956" s="277">
        <f>(N5036*10000)*TEA!$J$15*10^-6</f>
        <v>50.451011111249997</v>
      </c>
      <c r="W1956">
        <f t="shared" si="93"/>
        <v>1</v>
      </c>
      <c r="X1956" s="251">
        <v>37185</v>
      </c>
      <c r="Y1956" s="251">
        <v>3751</v>
      </c>
      <c r="Z1956" s="251">
        <f t="shared" si="92"/>
        <v>3751</v>
      </c>
      <c r="AA1956" s="226">
        <v>364</v>
      </c>
    </row>
    <row r="1957" spans="1:27" x14ac:dyDescent="0.25">
      <c r="A1957" s="251">
        <v>37187</v>
      </c>
      <c r="B1957" s="251" t="s">
        <v>1732</v>
      </c>
      <c r="C1957" s="251" t="s">
        <v>585</v>
      </c>
      <c r="D1957" s="251">
        <v>-76.577432799999997</v>
      </c>
      <c r="E1957" s="251">
        <v>35.817549999999997</v>
      </c>
      <c r="F1957">
        <v>3.01</v>
      </c>
      <c r="G1957">
        <f t="shared" si="91"/>
        <v>3.01</v>
      </c>
      <c r="H1957">
        <v>11.89</v>
      </c>
      <c r="M1957" s="277">
        <f>(M5037*10000)*TEA!$I$15*10^-6</f>
        <v>52.940477503800004</v>
      </c>
      <c r="N1957" s="277">
        <f>(N5037*10000)*TEA!$J$15*10^-6</f>
        <v>52.940477503800004</v>
      </c>
      <c r="W1957">
        <f t="shared" si="93"/>
        <v>1</v>
      </c>
      <c r="X1957" s="251">
        <v>37187</v>
      </c>
      <c r="Y1957" s="251">
        <v>12913</v>
      </c>
      <c r="Z1957" s="251">
        <f t="shared" si="92"/>
        <v>12913</v>
      </c>
      <c r="AA1957" s="226">
        <v>8537</v>
      </c>
    </row>
    <row r="1958" spans="1:27" x14ac:dyDescent="0.25">
      <c r="A1958" s="251">
        <v>37189</v>
      </c>
      <c r="B1958" s="251" t="s">
        <v>1732</v>
      </c>
      <c r="C1958" s="251" t="s">
        <v>1794</v>
      </c>
      <c r="D1958" s="251">
        <v>-81.695739700000004</v>
      </c>
      <c r="E1958" s="251">
        <v>36.228969999999997</v>
      </c>
      <c r="F1958">
        <v>0</v>
      </c>
      <c r="G1958">
        <f t="shared" si="91"/>
        <v>0</v>
      </c>
      <c r="H1958">
        <v>0</v>
      </c>
      <c r="M1958" s="277">
        <f>(M5038*10000)*TEA!$I$15*10^-6</f>
        <v>46.506372369299996</v>
      </c>
      <c r="N1958" s="277">
        <f>(N5038*10000)*TEA!$J$15*10^-6</f>
        <v>46.506372369299996</v>
      </c>
      <c r="W1958">
        <f t="shared" si="93"/>
        <v>1</v>
      </c>
      <c r="X1958" s="251">
        <v>37189</v>
      </c>
      <c r="Y1958" s="251">
        <v>0</v>
      </c>
      <c r="Z1958" s="251">
        <f t="shared" si="92"/>
        <v>0</v>
      </c>
      <c r="AA1958" s="226">
        <v>0</v>
      </c>
    </row>
    <row r="1959" spans="1:27" x14ac:dyDescent="0.25">
      <c r="A1959" s="251">
        <v>37191</v>
      </c>
      <c r="B1959" s="251" t="s">
        <v>1732</v>
      </c>
      <c r="C1959" s="251" t="s">
        <v>942</v>
      </c>
      <c r="D1959" s="251">
        <v>-78.008205899999993</v>
      </c>
      <c r="E1959" s="251">
        <v>35.365789999999997</v>
      </c>
      <c r="F1959">
        <v>2.54</v>
      </c>
      <c r="G1959">
        <f t="shared" si="91"/>
        <v>2.54</v>
      </c>
      <c r="H1959">
        <v>9.23</v>
      </c>
      <c r="M1959" s="277">
        <f>(M5039*10000)*TEA!$I$15*10^-6</f>
        <v>52.986484717199993</v>
      </c>
      <c r="N1959" s="277">
        <f>(N5039*10000)*TEA!$J$15*10^-6</f>
        <v>52.986484717199993</v>
      </c>
      <c r="W1959">
        <f t="shared" si="93"/>
        <v>1</v>
      </c>
      <c r="X1959" s="251">
        <v>37191</v>
      </c>
      <c r="Y1959" s="251">
        <v>24793</v>
      </c>
      <c r="Z1959" s="251">
        <f t="shared" si="92"/>
        <v>24793</v>
      </c>
      <c r="AA1959" s="226">
        <v>10023</v>
      </c>
    </row>
    <row r="1960" spans="1:27" x14ac:dyDescent="0.25">
      <c r="A1960" s="251">
        <v>37193</v>
      </c>
      <c r="B1960" s="251" t="s">
        <v>1732</v>
      </c>
      <c r="C1960" s="251" t="s">
        <v>946</v>
      </c>
      <c r="D1960" s="251">
        <v>-81.1745193</v>
      </c>
      <c r="E1960" s="251">
        <v>36.217919999999999</v>
      </c>
      <c r="F1960">
        <v>2.91</v>
      </c>
      <c r="G1960">
        <f t="shared" si="91"/>
        <v>2.91</v>
      </c>
      <c r="H1960">
        <v>8.89</v>
      </c>
      <c r="M1960" s="277">
        <f>(M5040*10000)*TEA!$I$15*10^-6</f>
        <v>47.498573999249992</v>
      </c>
      <c r="N1960" s="277">
        <f>(N5040*10000)*TEA!$J$15*10^-6</f>
        <v>47.498573999249992</v>
      </c>
      <c r="W1960">
        <f t="shared" si="93"/>
        <v>1</v>
      </c>
      <c r="X1960" s="251">
        <v>37193</v>
      </c>
      <c r="Y1960" s="251">
        <v>648</v>
      </c>
      <c r="Z1960" s="251">
        <f t="shared" si="92"/>
        <v>648</v>
      </c>
      <c r="AA1960" s="226">
        <v>2654</v>
      </c>
    </row>
    <row r="1961" spans="1:27" x14ac:dyDescent="0.25">
      <c r="A1961" s="251">
        <v>37195</v>
      </c>
      <c r="B1961" s="251" t="s">
        <v>1732</v>
      </c>
      <c r="C1961" s="251" t="s">
        <v>1197</v>
      </c>
      <c r="D1961" s="251">
        <v>-77.920541299999996</v>
      </c>
      <c r="E1961" s="251">
        <v>35.700479999999999</v>
      </c>
      <c r="F1961">
        <v>2.93</v>
      </c>
      <c r="G1961">
        <f t="shared" si="91"/>
        <v>2.93</v>
      </c>
      <c r="H1961">
        <v>9.26</v>
      </c>
      <c r="M1961" s="277">
        <f>(M5041*10000)*TEA!$I$15*10^-6</f>
        <v>52.306325992800005</v>
      </c>
      <c r="N1961" s="277">
        <f>(N5041*10000)*TEA!$J$15*10^-6</f>
        <v>52.306325992800005</v>
      </c>
      <c r="W1961">
        <f t="shared" si="93"/>
        <v>1</v>
      </c>
      <c r="X1961" s="251">
        <v>37195</v>
      </c>
      <c r="Y1961" s="251">
        <v>16583</v>
      </c>
      <c r="Z1961" s="251">
        <f t="shared" si="92"/>
        <v>16583</v>
      </c>
      <c r="AA1961" s="226">
        <v>5762</v>
      </c>
    </row>
    <row r="1962" spans="1:27" x14ac:dyDescent="0.25">
      <c r="A1962" s="251">
        <v>37197</v>
      </c>
      <c r="B1962" s="251" t="s">
        <v>1732</v>
      </c>
      <c r="C1962" s="251" t="s">
        <v>1795</v>
      </c>
      <c r="D1962" s="251">
        <v>-80.663372600000002</v>
      </c>
      <c r="E1962" s="251">
        <v>36.161700000000003</v>
      </c>
      <c r="F1962">
        <v>2.5299999999999998</v>
      </c>
      <c r="G1962">
        <f t="shared" si="91"/>
        <v>2.5299999999999998</v>
      </c>
      <c r="H1962">
        <v>8.32</v>
      </c>
      <c r="M1962" s="277">
        <f>(M5042*10000)*TEA!$I$15*10^-6</f>
        <v>48.428784164249997</v>
      </c>
      <c r="N1962" s="277">
        <f>(N5042*10000)*TEA!$J$15*10^-6</f>
        <v>48.428784164249997</v>
      </c>
      <c r="W1962">
        <f t="shared" si="93"/>
        <v>1</v>
      </c>
      <c r="X1962" s="251">
        <v>37197</v>
      </c>
      <c r="Y1962" s="251">
        <v>6614</v>
      </c>
      <c r="Z1962" s="251">
        <f t="shared" si="92"/>
        <v>6614</v>
      </c>
      <c r="AA1962" s="226">
        <v>3200</v>
      </c>
    </row>
    <row r="1963" spans="1:27" x14ac:dyDescent="0.25">
      <c r="A1963" s="251">
        <v>37199</v>
      </c>
      <c r="B1963" s="251" t="s">
        <v>1732</v>
      </c>
      <c r="C1963" s="251" t="s">
        <v>1796</v>
      </c>
      <c r="D1963" s="251">
        <v>-82.314181899999994</v>
      </c>
      <c r="E1963" s="251">
        <v>35.897300000000001</v>
      </c>
      <c r="F1963">
        <v>0</v>
      </c>
      <c r="G1963">
        <f t="shared" si="91"/>
        <v>0</v>
      </c>
      <c r="H1963">
        <v>9.17</v>
      </c>
      <c r="M1963" s="277">
        <f>(M5043*10000)*TEA!$I$15*10^-6</f>
        <v>45.617117744699996</v>
      </c>
      <c r="N1963" s="277">
        <f>(N5043*10000)*TEA!$J$15*10^-6</f>
        <v>45.617117744699996</v>
      </c>
      <c r="W1963">
        <f t="shared" si="93"/>
        <v>1</v>
      </c>
      <c r="X1963" s="251">
        <v>37199</v>
      </c>
      <c r="Y1963" s="251">
        <v>0</v>
      </c>
      <c r="Z1963" s="251">
        <f t="shared" si="92"/>
        <v>0</v>
      </c>
      <c r="AA1963" s="226">
        <v>79</v>
      </c>
    </row>
    <row r="1964" spans="1:27" x14ac:dyDescent="0.25">
      <c r="A1964" s="251">
        <v>38001</v>
      </c>
      <c r="B1964" s="251" t="s">
        <v>1797</v>
      </c>
      <c r="C1964" s="251" t="s">
        <v>720</v>
      </c>
      <c r="D1964" s="251">
        <v>-102.52049599999999</v>
      </c>
      <c r="E1964" s="251">
        <v>46.094720000000002</v>
      </c>
      <c r="F1964">
        <v>0.87</v>
      </c>
      <c r="G1964">
        <f t="shared" si="91"/>
        <v>0.87</v>
      </c>
      <c r="H1964">
        <v>3.3</v>
      </c>
      <c r="M1964" s="277">
        <f>(M5044*10000)*TEA!$I$15*10^-6</f>
        <v>32.184937568654995</v>
      </c>
      <c r="N1964" s="277">
        <f>(N5044*10000)*TEA!$J$15*10^-6</f>
        <v>32.184937568654995</v>
      </c>
      <c r="W1964">
        <f t="shared" si="93"/>
        <v>1</v>
      </c>
      <c r="X1964" s="251">
        <v>38001</v>
      </c>
      <c r="Y1964" s="251">
        <v>2858</v>
      </c>
      <c r="Z1964" s="251">
        <f t="shared" si="92"/>
        <v>2858</v>
      </c>
      <c r="AA1964" s="226">
        <v>21853</v>
      </c>
    </row>
    <row r="1965" spans="1:27" x14ac:dyDescent="0.25">
      <c r="A1965" s="251">
        <v>38003</v>
      </c>
      <c r="B1965" s="251" t="s">
        <v>1797</v>
      </c>
      <c r="C1965" s="251" t="s">
        <v>1798</v>
      </c>
      <c r="D1965" s="251">
        <v>-98.066011799999998</v>
      </c>
      <c r="E1965" s="251">
        <v>46.932749999999999</v>
      </c>
      <c r="F1965">
        <v>2.4500000000000002</v>
      </c>
      <c r="G1965">
        <f t="shared" si="91"/>
        <v>2.4500000000000002</v>
      </c>
      <c r="H1965">
        <v>10.55</v>
      </c>
      <c r="M1965" s="277">
        <f>(M5045*10000)*TEA!$I$15*10^-6</f>
        <v>31.024651506029997</v>
      </c>
      <c r="N1965" s="277">
        <f>(N5045*10000)*TEA!$J$15*10^-6</f>
        <v>31.024651506029997</v>
      </c>
      <c r="W1965">
        <f t="shared" si="93"/>
        <v>1</v>
      </c>
      <c r="X1965" s="251">
        <v>38003</v>
      </c>
      <c r="Y1965" s="251">
        <v>165000</v>
      </c>
      <c r="Z1965" s="251">
        <f t="shared" si="92"/>
        <v>165000</v>
      </c>
      <c r="AA1965" s="226">
        <v>78849</v>
      </c>
    </row>
    <row r="1966" spans="1:27" x14ac:dyDescent="0.25">
      <c r="A1966" s="251">
        <v>38005</v>
      </c>
      <c r="B1966" s="251" t="s">
        <v>1797</v>
      </c>
      <c r="C1966" s="251" t="s">
        <v>1799</v>
      </c>
      <c r="D1966" s="251">
        <v>-99.372658000000001</v>
      </c>
      <c r="E1966" s="251">
        <v>48.072830000000003</v>
      </c>
      <c r="F1966">
        <v>2.2599999999999998</v>
      </c>
      <c r="G1966">
        <f t="shared" si="91"/>
        <v>2.2599999999999998</v>
      </c>
      <c r="H1966">
        <v>9.0399999999999991</v>
      </c>
      <c r="M1966" s="277">
        <f>(M5046*10000)*TEA!$I$15*10^-6</f>
        <v>29.993085934604998</v>
      </c>
      <c r="N1966" s="277">
        <f>(N5046*10000)*TEA!$J$15*10^-6</f>
        <v>29.993085934604998</v>
      </c>
      <c r="W1966">
        <f t="shared" si="93"/>
        <v>1</v>
      </c>
      <c r="X1966" s="251">
        <v>38005</v>
      </c>
      <c r="Y1966" s="251">
        <v>82096</v>
      </c>
      <c r="Z1966" s="251">
        <f t="shared" si="92"/>
        <v>82096</v>
      </c>
      <c r="AA1966" s="226">
        <v>24169</v>
      </c>
    </row>
    <row r="1967" spans="1:27" x14ac:dyDescent="0.25">
      <c r="A1967" s="251">
        <v>38007</v>
      </c>
      <c r="B1967" s="251" t="s">
        <v>1797</v>
      </c>
      <c r="C1967" s="251" t="s">
        <v>1800</v>
      </c>
      <c r="D1967" s="251">
        <v>-103.36957</v>
      </c>
      <c r="E1967" s="251">
        <v>47.025910000000003</v>
      </c>
      <c r="F1967">
        <v>0</v>
      </c>
      <c r="G1967">
        <f t="shared" si="91"/>
        <v>0</v>
      </c>
      <c r="H1967">
        <v>3.75</v>
      </c>
      <c r="M1967" s="277">
        <f>(M5047*10000)*TEA!$I$15*10^-6</f>
        <v>31.533482123055002</v>
      </c>
      <c r="N1967" s="277">
        <f>(N5047*10000)*TEA!$J$15*10^-6</f>
        <v>31.533482123055002</v>
      </c>
      <c r="W1967">
        <f t="shared" si="93"/>
        <v>1</v>
      </c>
      <c r="X1967" s="251">
        <v>38007</v>
      </c>
      <c r="Y1967" s="251">
        <v>0</v>
      </c>
      <c r="Z1967" s="251">
        <f t="shared" si="92"/>
        <v>0</v>
      </c>
      <c r="AA1967" s="226">
        <v>1394</v>
      </c>
    </row>
    <row r="1968" spans="1:27" x14ac:dyDescent="0.25">
      <c r="A1968" s="251">
        <v>38009</v>
      </c>
      <c r="B1968" s="251" t="s">
        <v>1797</v>
      </c>
      <c r="C1968" s="251" t="s">
        <v>1801</v>
      </c>
      <c r="D1968" s="251">
        <v>-100.83033500000001</v>
      </c>
      <c r="E1968" s="251">
        <v>48.79157</v>
      </c>
      <c r="F1968">
        <v>2.19</v>
      </c>
      <c r="G1968">
        <f t="shared" si="91"/>
        <v>2.19</v>
      </c>
      <c r="H1968">
        <v>6.58</v>
      </c>
      <c r="M1968" s="277">
        <f>(M5048*10000)*TEA!$I$15*10^-6</f>
        <v>29.651336218889998</v>
      </c>
      <c r="N1968" s="277">
        <f>(N5048*10000)*TEA!$J$15*10^-6</f>
        <v>29.651336218889998</v>
      </c>
      <c r="W1968">
        <f t="shared" si="93"/>
        <v>1</v>
      </c>
      <c r="X1968" s="251">
        <v>38009</v>
      </c>
      <c r="Y1968" s="251">
        <v>107038</v>
      </c>
      <c r="Z1968" s="251">
        <f t="shared" si="92"/>
        <v>107038</v>
      </c>
      <c r="AA1968" s="226">
        <v>13393</v>
      </c>
    </row>
    <row r="1969" spans="1:27" x14ac:dyDescent="0.25">
      <c r="A1969" s="251">
        <v>38011</v>
      </c>
      <c r="B1969" s="251" t="s">
        <v>1797</v>
      </c>
      <c r="C1969" s="251" t="s">
        <v>1802</v>
      </c>
      <c r="D1969" s="251">
        <v>-103.513336</v>
      </c>
      <c r="E1969" s="251">
        <v>46.107199999999999</v>
      </c>
      <c r="F1969">
        <v>0</v>
      </c>
      <c r="G1969">
        <f t="shared" si="91"/>
        <v>0</v>
      </c>
      <c r="H1969">
        <v>4.07</v>
      </c>
      <c r="M1969" s="277">
        <f>(M5049*10000)*TEA!$I$15*10^-6</f>
        <v>32.264545292865002</v>
      </c>
      <c r="N1969" s="277">
        <f>(N5049*10000)*TEA!$J$15*10^-6</f>
        <v>32.264545292865002</v>
      </c>
      <c r="W1969">
        <f t="shared" si="93"/>
        <v>1</v>
      </c>
      <c r="X1969" s="251">
        <v>38011</v>
      </c>
      <c r="Y1969" s="251">
        <v>0</v>
      </c>
      <c r="Z1969" s="251">
        <f t="shared" si="92"/>
        <v>0</v>
      </c>
      <c r="AA1969" s="226">
        <v>5921</v>
      </c>
    </row>
    <row r="1970" spans="1:27" x14ac:dyDescent="0.25">
      <c r="A1970" s="251">
        <v>38013</v>
      </c>
      <c r="B1970" s="251" t="s">
        <v>1797</v>
      </c>
      <c r="C1970" s="251" t="s">
        <v>854</v>
      </c>
      <c r="D1970" s="251">
        <v>-102.51104100000001</v>
      </c>
      <c r="E1970" s="251">
        <v>48.794080000000001</v>
      </c>
      <c r="F1970">
        <v>1.58</v>
      </c>
      <c r="G1970">
        <f t="shared" si="91"/>
        <v>1.58</v>
      </c>
      <c r="H1970">
        <v>6.54</v>
      </c>
      <c r="M1970" s="277">
        <f>(M5050*10000)*TEA!$I$15*10^-6</f>
        <v>30.410321714594996</v>
      </c>
      <c r="N1970" s="277">
        <f>(N5050*10000)*TEA!$J$15*10^-6</f>
        <v>30.410321714594996</v>
      </c>
      <c r="W1970">
        <f t="shared" si="93"/>
        <v>1</v>
      </c>
      <c r="X1970" s="251">
        <v>38013</v>
      </c>
      <c r="Y1970" s="251">
        <v>12652</v>
      </c>
      <c r="Z1970" s="251">
        <f t="shared" si="92"/>
        <v>12652</v>
      </c>
      <c r="AA1970" s="226">
        <v>610</v>
      </c>
    </row>
    <row r="1971" spans="1:27" x14ac:dyDescent="0.25">
      <c r="A1971" s="251">
        <v>38015</v>
      </c>
      <c r="B1971" s="251" t="s">
        <v>1797</v>
      </c>
      <c r="C1971" s="251" t="s">
        <v>1803</v>
      </c>
      <c r="D1971" s="251">
        <v>-100.460685</v>
      </c>
      <c r="E1971" s="251">
        <v>46.979039999999998</v>
      </c>
      <c r="F1971">
        <v>2.1</v>
      </c>
      <c r="G1971">
        <f t="shared" si="91"/>
        <v>2.1</v>
      </c>
      <c r="H1971">
        <v>6.52</v>
      </c>
      <c r="M1971" s="277">
        <f>(M5051*10000)*TEA!$I$15*10^-6</f>
        <v>30.481284744495003</v>
      </c>
      <c r="N1971" s="277">
        <f>(N5051*10000)*TEA!$J$15*10^-6</f>
        <v>30.481284744495003</v>
      </c>
      <c r="W1971">
        <f t="shared" si="93"/>
        <v>1</v>
      </c>
      <c r="X1971" s="251">
        <v>38015</v>
      </c>
      <c r="Y1971" s="251">
        <v>25790</v>
      </c>
      <c r="Z1971" s="251">
        <f t="shared" si="92"/>
        <v>25790</v>
      </c>
      <c r="AA1971" s="226">
        <v>19744</v>
      </c>
    </row>
    <row r="1972" spans="1:27" x14ac:dyDescent="0.25">
      <c r="A1972" s="251">
        <v>38017</v>
      </c>
      <c r="B1972" s="251" t="s">
        <v>1797</v>
      </c>
      <c r="C1972" s="251" t="s">
        <v>994</v>
      </c>
      <c r="D1972" s="251">
        <v>-97.2382834</v>
      </c>
      <c r="E1972" s="251">
        <v>46.929769999999998</v>
      </c>
      <c r="F1972">
        <v>2.52</v>
      </c>
      <c r="G1972">
        <f t="shared" si="91"/>
        <v>2.52</v>
      </c>
      <c r="H1972">
        <v>11.21</v>
      </c>
      <c r="M1972" s="277">
        <f>(M5052*10000)*TEA!$I$15*10^-6</f>
        <v>30.720985554149998</v>
      </c>
      <c r="N1972" s="277">
        <f>(N5052*10000)*TEA!$J$15*10^-6</f>
        <v>30.720985554149998</v>
      </c>
      <c r="W1972">
        <f t="shared" si="93"/>
        <v>1</v>
      </c>
      <c r="X1972" s="251">
        <v>38017</v>
      </c>
      <c r="Y1972" s="251">
        <v>238307</v>
      </c>
      <c r="Z1972" s="251">
        <f t="shared" si="92"/>
        <v>238307</v>
      </c>
      <c r="AA1972" s="226">
        <v>125031</v>
      </c>
    </row>
    <row r="1973" spans="1:27" x14ac:dyDescent="0.25">
      <c r="A1973" s="251">
        <v>38019</v>
      </c>
      <c r="B1973" s="251" t="s">
        <v>1797</v>
      </c>
      <c r="C1973" s="251" t="s">
        <v>1804</v>
      </c>
      <c r="D1973" s="251">
        <v>-98.450089500000004</v>
      </c>
      <c r="E1973" s="251">
        <v>48.773319999999998</v>
      </c>
      <c r="F1973">
        <v>2.06</v>
      </c>
      <c r="G1973">
        <f t="shared" si="91"/>
        <v>2.06</v>
      </c>
      <c r="H1973">
        <v>8.5</v>
      </c>
      <c r="M1973" s="277">
        <f>(M5053*10000)*TEA!$I$15*10^-6</f>
        <v>29.81900501694</v>
      </c>
      <c r="N1973" s="277">
        <f>(N5053*10000)*TEA!$J$15*10^-6</f>
        <v>29.81900501694</v>
      </c>
      <c r="W1973">
        <f t="shared" si="93"/>
        <v>1</v>
      </c>
      <c r="X1973" s="251">
        <v>38019</v>
      </c>
      <c r="Y1973" s="251">
        <v>80898</v>
      </c>
      <c r="Z1973" s="251">
        <f t="shared" si="92"/>
        <v>80898</v>
      </c>
      <c r="AA1973" s="226">
        <v>6730</v>
      </c>
    </row>
    <row r="1974" spans="1:27" x14ac:dyDescent="0.25">
      <c r="A1974" s="251">
        <v>38021</v>
      </c>
      <c r="B1974" s="251" t="s">
        <v>1797</v>
      </c>
      <c r="C1974" s="251" t="s">
        <v>1805</v>
      </c>
      <c r="D1974" s="251">
        <v>-98.500632199999998</v>
      </c>
      <c r="E1974" s="251">
        <v>46.109870000000001</v>
      </c>
      <c r="F1974">
        <v>2.62</v>
      </c>
      <c r="G1974">
        <f t="shared" si="91"/>
        <v>2.62</v>
      </c>
      <c r="H1974">
        <v>11.25</v>
      </c>
      <c r="M1974" s="277">
        <f>(M5054*10000)*TEA!$I$15*10^-6</f>
        <v>32.275184461784995</v>
      </c>
      <c r="N1974" s="277">
        <f>(N5054*10000)*TEA!$J$15*10^-6</f>
        <v>32.275184461784995</v>
      </c>
      <c r="W1974">
        <f t="shared" si="93"/>
        <v>1</v>
      </c>
      <c r="X1974" s="251">
        <v>38021</v>
      </c>
      <c r="Y1974" s="251">
        <v>85664</v>
      </c>
      <c r="Z1974" s="251">
        <f t="shared" si="92"/>
        <v>85664</v>
      </c>
      <c r="AA1974" s="226">
        <v>66762</v>
      </c>
    </row>
    <row r="1975" spans="1:27" x14ac:dyDescent="0.25">
      <c r="A1975" s="251">
        <v>38023</v>
      </c>
      <c r="B1975" s="251" t="s">
        <v>1797</v>
      </c>
      <c r="C1975" s="251" t="s">
        <v>1806</v>
      </c>
      <c r="D1975" s="251">
        <v>-103.48327500000001</v>
      </c>
      <c r="E1975" s="251">
        <v>48.816000000000003</v>
      </c>
      <c r="F1975">
        <v>1.1499999999999999</v>
      </c>
      <c r="G1975">
        <f t="shared" si="91"/>
        <v>1.1499999999999999</v>
      </c>
      <c r="H1975">
        <v>3.73</v>
      </c>
      <c r="M1975" s="277">
        <f>(M5055*10000)*TEA!$I$15*10^-6</f>
        <v>30.948453664380001</v>
      </c>
      <c r="N1975" s="277">
        <f>(N5055*10000)*TEA!$J$15*10^-6</f>
        <v>30.948453664380001</v>
      </c>
      <c r="W1975">
        <f t="shared" si="93"/>
        <v>1</v>
      </c>
      <c r="X1975" s="251">
        <v>38023</v>
      </c>
      <c r="Y1975" s="251">
        <v>11000</v>
      </c>
      <c r="Z1975" s="251">
        <f t="shared" si="92"/>
        <v>11000</v>
      </c>
      <c r="AA1975" s="226">
        <v>1446</v>
      </c>
    </row>
    <row r="1976" spans="1:27" x14ac:dyDescent="0.25">
      <c r="A1976" s="251">
        <v>38025</v>
      </c>
      <c r="B1976" s="251" t="s">
        <v>1797</v>
      </c>
      <c r="C1976" s="251" t="s">
        <v>1807</v>
      </c>
      <c r="D1976" s="251">
        <v>-102.610872</v>
      </c>
      <c r="E1976" s="251">
        <v>47.356520000000003</v>
      </c>
      <c r="F1976">
        <v>1.64</v>
      </c>
      <c r="G1976">
        <f t="shared" si="91"/>
        <v>1.64</v>
      </c>
      <c r="H1976">
        <v>3.62</v>
      </c>
      <c r="M1976" s="277">
        <f>(M5056*10000)*TEA!$I$15*10^-6</f>
        <v>30.973739679224995</v>
      </c>
      <c r="N1976" s="277">
        <f>(N5056*10000)*TEA!$J$15*10^-6</f>
        <v>30.973739679224995</v>
      </c>
      <c r="W1976">
        <f t="shared" si="93"/>
        <v>1</v>
      </c>
      <c r="X1976" s="251">
        <v>38025</v>
      </c>
      <c r="Y1976" s="251">
        <v>426</v>
      </c>
      <c r="Z1976" s="251">
        <f t="shared" si="92"/>
        <v>426</v>
      </c>
      <c r="AA1976" s="226">
        <v>5924</v>
      </c>
    </row>
    <row r="1977" spans="1:27" x14ac:dyDescent="0.25">
      <c r="A1977" s="251">
        <v>38027</v>
      </c>
      <c r="B1977" s="251" t="s">
        <v>1797</v>
      </c>
      <c r="C1977" s="251" t="s">
        <v>1683</v>
      </c>
      <c r="D1977" s="251">
        <v>-98.899881699999995</v>
      </c>
      <c r="E1977" s="251">
        <v>47.71996</v>
      </c>
      <c r="F1977">
        <v>2.38</v>
      </c>
      <c r="G1977">
        <f t="shared" si="91"/>
        <v>2.38</v>
      </c>
      <c r="H1977">
        <v>9.07</v>
      </c>
      <c r="M1977" s="277">
        <f>(M5057*10000)*TEA!$I$15*10^-6</f>
        <v>30.284285557860002</v>
      </c>
      <c r="N1977" s="277">
        <f>(N5057*10000)*TEA!$J$15*10^-6</f>
        <v>30.284285557860002</v>
      </c>
      <c r="W1977">
        <f t="shared" si="93"/>
        <v>1</v>
      </c>
      <c r="X1977" s="251">
        <v>38027</v>
      </c>
      <c r="Y1977" s="251">
        <v>33691</v>
      </c>
      <c r="Z1977" s="251">
        <f t="shared" si="92"/>
        <v>33691</v>
      </c>
      <c r="AA1977" s="226">
        <v>12550</v>
      </c>
    </row>
    <row r="1978" spans="1:27" x14ac:dyDescent="0.25">
      <c r="A1978" s="251">
        <v>38029</v>
      </c>
      <c r="B1978" s="251" t="s">
        <v>1797</v>
      </c>
      <c r="C1978" s="251" t="s">
        <v>1808</v>
      </c>
      <c r="D1978" s="251">
        <v>-100.22586099999999</v>
      </c>
      <c r="E1978" s="251">
        <v>46.282330000000002</v>
      </c>
      <c r="F1978">
        <v>2.38</v>
      </c>
      <c r="G1978">
        <f t="shared" si="91"/>
        <v>2.38</v>
      </c>
      <c r="H1978">
        <v>7.4</v>
      </c>
      <c r="M1978" s="277">
        <f>(M5058*10000)*TEA!$I$15*10^-6</f>
        <v>31.509800617185</v>
      </c>
      <c r="N1978" s="277">
        <f>(N5058*10000)*TEA!$J$15*10^-6</f>
        <v>31.509800617185</v>
      </c>
      <c r="W1978">
        <f t="shared" si="93"/>
        <v>1</v>
      </c>
      <c r="X1978" s="251">
        <v>38029</v>
      </c>
      <c r="Y1978" s="251">
        <v>49346</v>
      </c>
      <c r="Z1978" s="251">
        <f t="shared" si="92"/>
        <v>49346</v>
      </c>
      <c r="AA1978" s="226">
        <v>38030</v>
      </c>
    </row>
    <row r="1979" spans="1:27" x14ac:dyDescent="0.25">
      <c r="A1979" s="251">
        <v>38031</v>
      </c>
      <c r="B1979" s="251" t="s">
        <v>1797</v>
      </c>
      <c r="C1979" s="251" t="s">
        <v>1809</v>
      </c>
      <c r="D1979" s="251">
        <v>-98.881061299999999</v>
      </c>
      <c r="E1979" s="251">
        <v>47.459679999999999</v>
      </c>
      <c r="F1979">
        <v>2.39</v>
      </c>
      <c r="G1979">
        <f t="shared" si="91"/>
        <v>2.39</v>
      </c>
      <c r="H1979">
        <v>9.01</v>
      </c>
      <c r="M1979" s="277">
        <f>(M5059*10000)*TEA!$I$15*10^-6</f>
        <v>30.489129055124998</v>
      </c>
      <c r="N1979" s="277">
        <f>(N5059*10000)*TEA!$J$15*10^-6</f>
        <v>30.489129055124998</v>
      </c>
      <c r="W1979">
        <f t="shared" si="93"/>
        <v>1</v>
      </c>
      <c r="X1979" s="251">
        <v>38031</v>
      </c>
      <c r="Y1979" s="251">
        <v>58948</v>
      </c>
      <c r="Z1979" s="251">
        <f t="shared" si="92"/>
        <v>58948</v>
      </c>
      <c r="AA1979" s="226">
        <v>27746</v>
      </c>
    </row>
    <row r="1980" spans="1:27" x14ac:dyDescent="0.25">
      <c r="A1980" s="251">
        <v>38033</v>
      </c>
      <c r="B1980" s="251" t="s">
        <v>1797</v>
      </c>
      <c r="C1980" s="251" t="s">
        <v>1578</v>
      </c>
      <c r="D1980" s="251">
        <v>-103.845291</v>
      </c>
      <c r="E1980" s="251">
        <v>46.94267</v>
      </c>
      <c r="F1980">
        <v>0</v>
      </c>
      <c r="G1980">
        <f t="shared" si="91"/>
        <v>0</v>
      </c>
      <c r="H1980">
        <v>3.1</v>
      </c>
      <c r="M1980" s="277">
        <f>(M5060*10000)*TEA!$I$15*10^-6</f>
        <v>31.720378187069997</v>
      </c>
      <c r="N1980" s="277">
        <f>(N5060*10000)*TEA!$J$15*10^-6</f>
        <v>31.720378187069997</v>
      </c>
      <c r="W1980">
        <f t="shared" si="93"/>
        <v>1</v>
      </c>
      <c r="X1980" s="251">
        <v>38033</v>
      </c>
      <c r="Y1980" s="251">
        <v>0</v>
      </c>
      <c r="Z1980" s="251">
        <f t="shared" si="92"/>
        <v>0</v>
      </c>
      <c r="AA1980" s="226">
        <v>3334</v>
      </c>
    </row>
    <row r="1981" spans="1:27" x14ac:dyDescent="0.25">
      <c r="A1981" s="251">
        <v>38035</v>
      </c>
      <c r="B1981" s="251" t="s">
        <v>1797</v>
      </c>
      <c r="C1981" s="251" t="s">
        <v>1810</v>
      </c>
      <c r="D1981" s="251">
        <v>-97.446873199999999</v>
      </c>
      <c r="E1981" s="251">
        <v>47.920209999999997</v>
      </c>
      <c r="F1981">
        <v>2.29</v>
      </c>
      <c r="G1981">
        <f t="shared" si="91"/>
        <v>2.29</v>
      </c>
      <c r="H1981">
        <v>10.37</v>
      </c>
      <c r="M1981" s="277">
        <f>(M5061*10000)*TEA!$I$15*10^-6</f>
        <v>29.947952751299994</v>
      </c>
      <c r="N1981" s="277">
        <f>(N5061*10000)*TEA!$J$15*10^-6</f>
        <v>29.947952751299994</v>
      </c>
      <c r="W1981">
        <f t="shared" si="93"/>
        <v>1</v>
      </c>
      <c r="X1981" s="251">
        <v>38035</v>
      </c>
      <c r="Y1981" s="251">
        <v>98977</v>
      </c>
      <c r="Z1981" s="251">
        <f t="shared" si="92"/>
        <v>98977</v>
      </c>
      <c r="AA1981" s="226">
        <v>44807</v>
      </c>
    </row>
    <row r="1982" spans="1:27" x14ac:dyDescent="0.25">
      <c r="A1982" s="251">
        <v>38037</v>
      </c>
      <c r="B1982" s="251" t="s">
        <v>1797</v>
      </c>
      <c r="C1982" s="251" t="s">
        <v>626</v>
      </c>
      <c r="D1982" s="251">
        <v>-101.636943</v>
      </c>
      <c r="E1982" s="251">
        <v>46.35886</v>
      </c>
      <c r="F1982">
        <v>1.38</v>
      </c>
      <c r="G1982">
        <f t="shared" si="91"/>
        <v>1.38</v>
      </c>
      <c r="H1982">
        <v>4.0199999999999996</v>
      </c>
      <c r="M1982" s="277">
        <f>(M5062*10000)*TEA!$I$15*10^-6</f>
        <v>31.633913035214995</v>
      </c>
      <c r="N1982" s="277">
        <f>(N5062*10000)*TEA!$J$15*10^-6</f>
        <v>31.633913035214995</v>
      </c>
      <c r="W1982">
        <f t="shared" si="93"/>
        <v>1</v>
      </c>
      <c r="X1982" s="251">
        <v>38037</v>
      </c>
      <c r="Y1982" s="251">
        <v>2429</v>
      </c>
      <c r="Z1982" s="251">
        <f t="shared" si="92"/>
        <v>2429</v>
      </c>
      <c r="AA1982" s="226">
        <v>15651</v>
      </c>
    </row>
    <row r="1983" spans="1:27" x14ac:dyDescent="0.25">
      <c r="A1983" s="251">
        <v>38039</v>
      </c>
      <c r="B1983" s="251" t="s">
        <v>1797</v>
      </c>
      <c r="C1983" s="251" t="s">
        <v>1811</v>
      </c>
      <c r="D1983" s="251">
        <v>-98.225660300000001</v>
      </c>
      <c r="E1983" s="251">
        <v>47.456150000000001</v>
      </c>
      <c r="F1983">
        <v>2.4500000000000002</v>
      </c>
      <c r="G1983">
        <f t="shared" si="91"/>
        <v>2.4500000000000002</v>
      </c>
      <c r="H1983">
        <v>10.92</v>
      </c>
      <c r="M1983" s="277">
        <f>(M5063*10000)*TEA!$I$15*10^-6</f>
        <v>30.503439881685001</v>
      </c>
      <c r="N1983" s="277">
        <f>(N5063*10000)*TEA!$J$15*10^-6</f>
        <v>30.503439881685001</v>
      </c>
      <c r="W1983">
        <f t="shared" si="93"/>
        <v>1</v>
      </c>
      <c r="X1983" s="251">
        <v>38039</v>
      </c>
      <c r="Y1983" s="251">
        <v>56677</v>
      </c>
      <c r="Z1983" s="251">
        <f t="shared" si="92"/>
        <v>56677</v>
      </c>
      <c r="AA1983" s="226">
        <v>19234</v>
      </c>
    </row>
    <row r="1984" spans="1:27" x14ac:dyDescent="0.25">
      <c r="A1984" s="251">
        <v>38041</v>
      </c>
      <c r="B1984" s="251" t="s">
        <v>1797</v>
      </c>
      <c r="C1984" s="251" t="s">
        <v>1812</v>
      </c>
      <c r="D1984" s="251">
        <v>-102.45245</v>
      </c>
      <c r="E1984" s="251">
        <v>46.431060000000002</v>
      </c>
      <c r="F1984">
        <v>1</v>
      </c>
      <c r="G1984">
        <f t="shared" si="91"/>
        <v>1</v>
      </c>
      <c r="H1984">
        <v>3.86</v>
      </c>
      <c r="M1984" s="277">
        <f>(M5064*10000)*TEA!$I$15*10^-6</f>
        <v>31.771582050374995</v>
      </c>
      <c r="N1984" s="277">
        <f>(N5064*10000)*TEA!$J$15*10^-6</f>
        <v>31.771582050374995</v>
      </c>
      <c r="W1984">
        <f t="shared" si="93"/>
        <v>1</v>
      </c>
      <c r="X1984" s="251">
        <v>38041</v>
      </c>
      <c r="Y1984" s="251">
        <v>2036</v>
      </c>
      <c r="Z1984" s="251">
        <f t="shared" si="92"/>
        <v>2036</v>
      </c>
      <c r="AA1984" s="226">
        <v>14504</v>
      </c>
    </row>
    <row r="1985" spans="1:27" x14ac:dyDescent="0.25">
      <c r="A1985" s="251">
        <v>38043</v>
      </c>
      <c r="B1985" s="251" t="s">
        <v>1797</v>
      </c>
      <c r="C1985" s="251" t="s">
        <v>1813</v>
      </c>
      <c r="D1985" s="251">
        <v>-99.777696899999995</v>
      </c>
      <c r="E1985" s="251">
        <v>46.97889</v>
      </c>
      <c r="F1985">
        <v>2.31</v>
      </c>
      <c r="G1985">
        <f t="shared" si="91"/>
        <v>2.31</v>
      </c>
      <c r="H1985">
        <v>9.7200000000000006</v>
      </c>
      <c r="M1985" s="277">
        <f>(M5065*10000)*TEA!$I$15*10^-6</f>
        <v>30.706851371894995</v>
      </c>
      <c r="N1985" s="277">
        <f>(N5065*10000)*TEA!$J$15*10^-6</f>
        <v>30.706851371894995</v>
      </c>
      <c r="W1985">
        <f t="shared" si="93"/>
        <v>1</v>
      </c>
      <c r="X1985" s="251">
        <v>38043</v>
      </c>
      <c r="Y1985" s="251">
        <v>25177</v>
      </c>
      <c r="Z1985" s="251">
        <f t="shared" si="92"/>
        <v>25177</v>
      </c>
      <c r="AA1985" s="226">
        <v>9395</v>
      </c>
    </row>
    <row r="1986" spans="1:27" x14ac:dyDescent="0.25">
      <c r="A1986" s="251">
        <v>38045</v>
      </c>
      <c r="B1986" s="251" t="s">
        <v>1797</v>
      </c>
      <c r="C1986" s="251" t="s">
        <v>1814</v>
      </c>
      <c r="D1986" s="251">
        <v>-98.533053600000002</v>
      </c>
      <c r="E1986" s="251">
        <v>46.45628</v>
      </c>
      <c r="F1986">
        <v>2.3199999999999998</v>
      </c>
      <c r="G1986">
        <f t="shared" si="91"/>
        <v>2.3199999999999998</v>
      </c>
      <c r="H1986">
        <v>10.65</v>
      </c>
      <c r="M1986" s="277">
        <f>(M5066*10000)*TEA!$I$15*10^-6</f>
        <v>31.71224595276</v>
      </c>
      <c r="N1986" s="277">
        <f>(N5066*10000)*TEA!$J$15*10^-6</f>
        <v>31.71224595276</v>
      </c>
      <c r="W1986">
        <f t="shared" si="93"/>
        <v>1</v>
      </c>
      <c r="X1986" s="251">
        <v>38045</v>
      </c>
      <c r="Y1986" s="251">
        <v>135047</v>
      </c>
      <c r="Z1986" s="251">
        <f t="shared" si="92"/>
        <v>135047</v>
      </c>
      <c r="AA1986" s="226">
        <v>61238</v>
      </c>
    </row>
    <row r="1987" spans="1:27" x14ac:dyDescent="0.25">
      <c r="A1987" s="251">
        <v>38047</v>
      </c>
      <c r="B1987" s="251" t="s">
        <v>1797</v>
      </c>
      <c r="C1987" s="251" t="s">
        <v>636</v>
      </c>
      <c r="D1987" s="251">
        <v>-99.469981899999993</v>
      </c>
      <c r="E1987" s="251">
        <v>46.457529999999998</v>
      </c>
      <c r="F1987">
        <v>1.85</v>
      </c>
      <c r="G1987">
        <f t="shared" si="91"/>
        <v>1.85</v>
      </c>
      <c r="H1987">
        <v>7.65</v>
      </c>
      <c r="M1987" s="277">
        <f>(M5067*10000)*TEA!$I$15*10^-6</f>
        <v>31.552572404519999</v>
      </c>
      <c r="N1987" s="277">
        <f>(N5067*10000)*TEA!$J$15*10^-6</f>
        <v>31.552572404519999</v>
      </c>
      <c r="W1987">
        <f t="shared" si="93"/>
        <v>1</v>
      </c>
      <c r="X1987" s="251">
        <v>38047</v>
      </c>
      <c r="Y1987" s="251">
        <v>44114</v>
      </c>
      <c r="Z1987" s="251">
        <f t="shared" si="92"/>
        <v>44114</v>
      </c>
      <c r="AA1987" s="226">
        <v>12428</v>
      </c>
    </row>
    <row r="1988" spans="1:27" x14ac:dyDescent="0.25">
      <c r="A1988" s="251">
        <v>38049</v>
      </c>
      <c r="B1988" s="251" t="s">
        <v>1797</v>
      </c>
      <c r="C1988" s="251" t="s">
        <v>1019</v>
      </c>
      <c r="D1988" s="251">
        <v>-100.63338299999999</v>
      </c>
      <c r="E1988" s="251">
        <v>48.235639999999997</v>
      </c>
      <c r="F1988">
        <v>1.9</v>
      </c>
      <c r="G1988">
        <f t="shared" ref="G1988:G2051" si="94">F1988</f>
        <v>1.9</v>
      </c>
      <c r="H1988">
        <v>6.29</v>
      </c>
      <c r="M1988" s="277">
        <f>(M5068*10000)*TEA!$I$15*10^-6</f>
        <v>29.595629655359996</v>
      </c>
      <c r="N1988" s="277">
        <f>(N5068*10000)*TEA!$J$15*10^-6</f>
        <v>29.595629655359996</v>
      </c>
      <c r="W1988">
        <f t="shared" si="93"/>
        <v>1</v>
      </c>
      <c r="X1988" s="251">
        <v>38049</v>
      </c>
      <c r="Y1988" s="251">
        <v>43921</v>
      </c>
      <c r="Z1988" s="251">
        <f t="shared" ref="Z1988:Z2051" si="95">Y1988</f>
        <v>43921</v>
      </c>
      <c r="AA1988" s="226">
        <v>16197</v>
      </c>
    </row>
    <row r="1989" spans="1:27" x14ac:dyDescent="0.25">
      <c r="A1989" s="251">
        <v>38051</v>
      </c>
      <c r="B1989" s="251" t="s">
        <v>1797</v>
      </c>
      <c r="C1989" s="251" t="s">
        <v>907</v>
      </c>
      <c r="D1989" s="251">
        <v>-99.432532899999998</v>
      </c>
      <c r="E1989" s="251">
        <v>46.111449999999998</v>
      </c>
      <c r="F1989">
        <v>1.92</v>
      </c>
      <c r="G1989">
        <f t="shared" si="94"/>
        <v>1.92</v>
      </c>
      <c r="H1989">
        <v>7.94</v>
      </c>
      <c r="M1989" s="277">
        <f>(M5069*10000)*TEA!$I$15*10^-6</f>
        <v>32.185205411129999</v>
      </c>
      <c r="N1989" s="277">
        <f>(N5069*10000)*TEA!$J$15*10^-6</f>
        <v>32.185205411129999</v>
      </c>
      <c r="W1989">
        <f t="shared" si="93"/>
        <v>1</v>
      </c>
      <c r="X1989" s="251">
        <v>38051</v>
      </c>
      <c r="Y1989" s="251">
        <v>34020</v>
      </c>
      <c r="Z1989" s="251">
        <f t="shared" si="95"/>
        <v>34020</v>
      </c>
      <c r="AA1989" s="226">
        <v>14828</v>
      </c>
    </row>
    <row r="1990" spans="1:27" x14ac:dyDescent="0.25">
      <c r="A1990" s="251">
        <v>38053</v>
      </c>
      <c r="B1990" s="251" t="s">
        <v>1797</v>
      </c>
      <c r="C1990" s="251" t="s">
        <v>1815</v>
      </c>
      <c r="D1990" s="251">
        <v>-103.391763</v>
      </c>
      <c r="E1990" s="251">
        <v>47.740070000000003</v>
      </c>
      <c r="F1990">
        <v>2.4</v>
      </c>
      <c r="G1990">
        <f t="shared" si="94"/>
        <v>2.4</v>
      </c>
      <c r="H1990">
        <v>4.67</v>
      </c>
      <c r="M1990" s="277">
        <f>(M5070*10000)*TEA!$I$15*10^-6</f>
        <v>31.139763891299999</v>
      </c>
      <c r="N1990" s="277">
        <f>(N5070*10000)*TEA!$J$15*10^-6</f>
        <v>31.139763891299999</v>
      </c>
      <c r="W1990">
        <f t="shared" si="93"/>
        <v>1</v>
      </c>
      <c r="X1990" s="251">
        <v>38053</v>
      </c>
      <c r="Y1990" s="251">
        <v>1169</v>
      </c>
      <c r="Z1990" s="251">
        <f t="shared" si="95"/>
        <v>1169</v>
      </c>
      <c r="AA1990" s="226">
        <v>593</v>
      </c>
    </row>
    <row r="1991" spans="1:27" x14ac:dyDescent="0.25">
      <c r="A1991" s="251">
        <v>38055</v>
      </c>
      <c r="B1991" s="251" t="s">
        <v>1797</v>
      </c>
      <c r="C1991" s="251" t="s">
        <v>1020</v>
      </c>
      <c r="D1991" s="251">
        <v>-101.312079</v>
      </c>
      <c r="E1991" s="251">
        <v>47.607939999999999</v>
      </c>
      <c r="F1991">
        <v>1.81</v>
      </c>
      <c r="G1991">
        <f t="shared" si="94"/>
        <v>1.81</v>
      </c>
      <c r="H1991">
        <v>6.59</v>
      </c>
      <c r="M1991" s="277">
        <f>(M5071*10000)*TEA!$I$15*10^-6</f>
        <v>30.046417673084996</v>
      </c>
      <c r="N1991" s="277">
        <f>(N5071*10000)*TEA!$J$15*10^-6</f>
        <v>30.046417673084996</v>
      </c>
      <c r="W1991">
        <f t="shared" si="93"/>
        <v>1</v>
      </c>
      <c r="X1991" s="251">
        <v>38055</v>
      </c>
      <c r="Y1991" s="251">
        <v>51996</v>
      </c>
      <c r="Z1991" s="251">
        <f t="shared" si="95"/>
        <v>51996</v>
      </c>
      <c r="AA1991" s="226">
        <v>32064</v>
      </c>
    </row>
    <row r="1992" spans="1:27" x14ac:dyDescent="0.25">
      <c r="A1992" s="251">
        <v>38057</v>
      </c>
      <c r="B1992" s="251" t="s">
        <v>1797</v>
      </c>
      <c r="C1992" s="251" t="s">
        <v>1025</v>
      </c>
      <c r="D1992" s="251">
        <v>-101.82782</v>
      </c>
      <c r="E1992" s="251">
        <v>47.305599999999998</v>
      </c>
      <c r="F1992">
        <v>1.87</v>
      </c>
      <c r="G1992">
        <f t="shared" si="94"/>
        <v>1.87</v>
      </c>
      <c r="H1992">
        <v>5.22</v>
      </c>
      <c r="M1992" s="277">
        <f>(M5072*10000)*TEA!$I$15*10^-6</f>
        <v>30.549151428659997</v>
      </c>
      <c r="N1992" s="277">
        <f>(N5072*10000)*TEA!$J$15*10^-6</f>
        <v>30.549151428659997</v>
      </c>
      <c r="W1992">
        <f t="shared" si="93"/>
        <v>1</v>
      </c>
      <c r="X1992" s="251">
        <v>38057</v>
      </c>
      <c r="Y1992" s="251">
        <v>3233</v>
      </c>
      <c r="Z1992" s="251">
        <f t="shared" si="95"/>
        <v>3233</v>
      </c>
      <c r="AA1992" s="226">
        <v>6389</v>
      </c>
    </row>
    <row r="1993" spans="1:27" x14ac:dyDescent="0.25">
      <c r="A1993" s="251">
        <v>38059</v>
      </c>
      <c r="B1993" s="251" t="s">
        <v>1797</v>
      </c>
      <c r="C1993" s="251" t="s">
        <v>1167</v>
      </c>
      <c r="D1993" s="251">
        <v>-101.27531399999999</v>
      </c>
      <c r="E1993" s="251">
        <v>46.717939999999999</v>
      </c>
      <c r="F1993">
        <v>1.83</v>
      </c>
      <c r="G1993">
        <f t="shared" si="94"/>
        <v>1.83</v>
      </c>
      <c r="H1993">
        <v>6.15</v>
      </c>
      <c r="M1993" s="277">
        <f>(M5073*10000)*TEA!$I$15*10^-6</f>
        <v>30.971115759194998</v>
      </c>
      <c r="N1993" s="277">
        <f>(N5073*10000)*TEA!$J$15*10^-6</f>
        <v>30.971115759194998</v>
      </c>
      <c r="W1993">
        <f t="shared" si="93"/>
        <v>1</v>
      </c>
      <c r="X1993" s="251">
        <v>38059</v>
      </c>
      <c r="Y1993" s="251">
        <v>16435</v>
      </c>
      <c r="Z1993" s="251">
        <f t="shared" si="95"/>
        <v>16435</v>
      </c>
      <c r="AA1993" s="226">
        <v>17423</v>
      </c>
    </row>
    <row r="1994" spans="1:27" x14ac:dyDescent="0.25">
      <c r="A1994" s="251">
        <v>38061</v>
      </c>
      <c r="B1994" s="251" t="s">
        <v>1797</v>
      </c>
      <c r="C1994" s="251" t="s">
        <v>1816</v>
      </c>
      <c r="D1994" s="251">
        <v>-102.349977</v>
      </c>
      <c r="E1994" s="251">
        <v>48.20279</v>
      </c>
      <c r="F1994">
        <v>1.59</v>
      </c>
      <c r="G1994">
        <f t="shared" si="94"/>
        <v>1.59</v>
      </c>
      <c r="H1994">
        <v>4.6500000000000004</v>
      </c>
      <c r="M1994" s="277">
        <f>(M5074*10000)*TEA!$I$15*10^-6</f>
        <v>30.359284601174998</v>
      </c>
      <c r="N1994" s="277">
        <f>(N5074*10000)*TEA!$J$15*10^-6</f>
        <v>30.359284601174998</v>
      </c>
      <c r="W1994">
        <f t="shared" si="93"/>
        <v>1</v>
      </c>
      <c r="X1994" s="251">
        <v>38061</v>
      </c>
      <c r="Y1994" s="251">
        <v>22916</v>
      </c>
      <c r="Z1994" s="251">
        <f t="shared" si="95"/>
        <v>22916</v>
      </c>
      <c r="AA1994" s="226">
        <v>3291</v>
      </c>
    </row>
    <row r="1995" spans="1:27" x14ac:dyDescent="0.25">
      <c r="A1995" s="251">
        <v>38063</v>
      </c>
      <c r="B1995" s="251" t="s">
        <v>1797</v>
      </c>
      <c r="C1995" s="251" t="s">
        <v>1242</v>
      </c>
      <c r="D1995" s="251">
        <v>-98.186148399999993</v>
      </c>
      <c r="E1995" s="251">
        <v>47.923670000000001</v>
      </c>
      <c r="F1995">
        <v>2.2000000000000002</v>
      </c>
      <c r="G1995">
        <f t="shared" si="94"/>
        <v>2.2000000000000002</v>
      </c>
      <c r="H1995">
        <v>8.93</v>
      </c>
      <c r="M1995" s="277">
        <f>(M5075*10000)*TEA!$I$15*10^-6</f>
        <v>30.146539134959998</v>
      </c>
      <c r="N1995" s="277">
        <f>(N5075*10000)*TEA!$J$15*10^-6</f>
        <v>30.146539134959998</v>
      </c>
      <c r="W1995">
        <f t="shared" si="93"/>
        <v>1</v>
      </c>
      <c r="X1995" s="251">
        <v>38063</v>
      </c>
      <c r="Y1995" s="251">
        <v>61417</v>
      </c>
      <c r="Z1995" s="251">
        <f t="shared" si="95"/>
        <v>61417</v>
      </c>
      <c r="AA1995" s="226">
        <v>14670</v>
      </c>
    </row>
    <row r="1996" spans="1:27" x14ac:dyDescent="0.25">
      <c r="A1996" s="251">
        <v>38065</v>
      </c>
      <c r="B1996" s="251" t="s">
        <v>1797</v>
      </c>
      <c r="C1996" s="251" t="s">
        <v>1817</v>
      </c>
      <c r="D1996" s="251">
        <v>-101.32786900000001</v>
      </c>
      <c r="E1996" s="251">
        <v>47.115029999999997</v>
      </c>
      <c r="F1996">
        <v>2.14</v>
      </c>
      <c r="G1996">
        <f t="shared" si="94"/>
        <v>2.14</v>
      </c>
      <c r="H1996">
        <v>7.19</v>
      </c>
      <c r="M1996" s="277">
        <f>(M5076*10000)*TEA!$I$15*10^-6</f>
        <v>30.493514740365001</v>
      </c>
      <c r="N1996" s="277">
        <f>(N5076*10000)*TEA!$J$15*10^-6</f>
        <v>30.493514740365001</v>
      </c>
      <c r="W1996">
        <f t="shared" si="93"/>
        <v>1</v>
      </c>
      <c r="X1996" s="251">
        <v>38065</v>
      </c>
      <c r="Y1996" s="251">
        <v>6332</v>
      </c>
      <c r="Z1996" s="251">
        <f t="shared" si="95"/>
        <v>6332</v>
      </c>
      <c r="AA1996" s="226">
        <v>6321</v>
      </c>
    </row>
    <row r="1997" spans="1:27" x14ac:dyDescent="0.25">
      <c r="A1997" s="251">
        <v>38067</v>
      </c>
      <c r="B1997" s="251" t="s">
        <v>1797</v>
      </c>
      <c r="C1997" s="251" t="s">
        <v>1818</v>
      </c>
      <c r="D1997" s="251">
        <v>-97.541211000000004</v>
      </c>
      <c r="E1997" s="251">
        <v>48.770060000000001</v>
      </c>
      <c r="F1997">
        <v>2.2000000000000002</v>
      </c>
      <c r="G1997">
        <f t="shared" si="94"/>
        <v>2.2000000000000002</v>
      </c>
      <c r="H1997">
        <v>9.39</v>
      </c>
      <c r="M1997" s="277">
        <f>(M5077*10000)*TEA!$I$15*10^-6</f>
        <v>29.626250411655001</v>
      </c>
      <c r="N1997" s="277">
        <f>(N5077*10000)*TEA!$J$15*10^-6</f>
        <v>29.626250411655001</v>
      </c>
      <c r="W1997">
        <f t="shared" si="93"/>
        <v>1</v>
      </c>
      <c r="X1997" s="251">
        <v>38067</v>
      </c>
      <c r="Y1997" s="251">
        <v>88009</v>
      </c>
      <c r="Z1997" s="251">
        <f t="shared" si="95"/>
        <v>88009</v>
      </c>
      <c r="AA1997" s="226">
        <v>17694</v>
      </c>
    </row>
    <row r="1998" spans="1:27" x14ac:dyDescent="0.25">
      <c r="A1998" s="251">
        <v>38069</v>
      </c>
      <c r="B1998" s="251" t="s">
        <v>1797</v>
      </c>
      <c r="C1998" s="251" t="s">
        <v>916</v>
      </c>
      <c r="D1998" s="251">
        <v>-99.969625699999995</v>
      </c>
      <c r="E1998" s="251">
        <v>48.251620000000003</v>
      </c>
      <c r="F1998">
        <v>1.88</v>
      </c>
      <c r="G1998">
        <f t="shared" si="94"/>
        <v>1.88</v>
      </c>
      <c r="H1998">
        <v>6.54</v>
      </c>
      <c r="M1998" s="277">
        <f>(M5078*10000)*TEA!$I$15*10^-6</f>
        <v>29.785293617670003</v>
      </c>
      <c r="N1998" s="277">
        <f>(N5078*10000)*TEA!$J$15*10^-6</f>
        <v>29.785293617670003</v>
      </c>
      <c r="W1998">
        <f t="shared" si="93"/>
        <v>1</v>
      </c>
      <c r="X1998" s="251">
        <v>38069</v>
      </c>
      <c r="Y1998" s="251">
        <v>44646</v>
      </c>
      <c r="Z1998" s="251">
        <f t="shared" si="95"/>
        <v>44646</v>
      </c>
      <c r="AA1998" s="226">
        <v>8442</v>
      </c>
    </row>
    <row r="1999" spans="1:27" x14ac:dyDescent="0.25">
      <c r="A1999" s="251">
        <v>38071</v>
      </c>
      <c r="B1999" s="251" t="s">
        <v>1797</v>
      </c>
      <c r="C1999" s="251" t="s">
        <v>1466</v>
      </c>
      <c r="D1999" s="251">
        <v>-98.721909999999994</v>
      </c>
      <c r="E1999" s="251">
        <v>48.267940000000003</v>
      </c>
      <c r="F1999">
        <v>2.16</v>
      </c>
      <c r="G1999">
        <f t="shared" si="94"/>
        <v>2.16</v>
      </c>
      <c r="H1999">
        <v>8.2899999999999991</v>
      </c>
      <c r="M1999" s="277">
        <f>(M5079*10000)*TEA!$I$15*10^-6</f>
        <v>29.989655198864998</v>
      </c>
      <c r="N1999" s="277">
        <f>(N5079*10000)*TEA!$J$15*10^-6</f>
        <v>29.989655198864998</v>
      </c>
      <c r="W1999">
        <f t="shared" si="93"/>
        <v>1</v>
      </c>
      <c r="X1999" s="251">
        <v>38071</v>
      </c>
      <c r="Y1999" s="251">
        <v>74892</v>
      </c>
      <c r="Z1999" s="251">
        <f t="shared" si="95"/>
        <v>74892</v>
      </c>
      <c r="AA1999" s="226">
        <v>26596</v>
      </c>
    </row>
    <row r="2000" spans="1:27" x14ac:dyDescent="0.25">
      <c r="A2000" s="251">
        <v>38073</v>
      </c>
      <c r="B2000" s="251" t="s">
        <v>1797</v>
      </c>
      <c r="C2000" s="251" t="s">
        <v>1819</v>
      </c>
      <c r="D2000" s="251">
        <v>-97.651989299999997</v>
      </c>
      <c r="E2000" s="251">
        <v>46.453989999999997</v>
      </c>
      <c r="F2000">
        <v>2.81</v>
      </c>
      <c r="G2000">
        <f t="shared" si="94"/>
        <v>2.81</v>
      </c>
      <c r="H2000">
        <v>12.36</v>
      </c>
      <c r="M2000" s="277">
        <f>(M5080*10000)*TEA!$I$15*10^-6</f>
        <v>31.499574405614997</v>
      </c>
      <c r="N2000" s="277">
        <f>(N5080*10000)*TEA!$J$15*10^-6</f>
        <v>31.499574405614997</v>
      </c>
      <c r="W2000">
        <f t="shared" si="93"/>
        <v>1</v>
      </c>
      <c r="X2000" s="251">
        <v>38073</v>
      </c>
      <c r="Y2000" s="251">
        <v>60070</v>
      </c>
      <c r="Z2000" s="251">
        <f t="shared" si="95"/>
        <v>60070</v>
      </c>
      <c r="AA2000" s="226">
        <v>46403</v>
      </c>
    </row>
    <row r="2001" spans="1:27" x14ac:dyDescent="0.25">
      <c r="A2001" s="251">
        <v>38075</v>
      </c>
      <c r="B2001" s="251" t="s">
        <v>1797</v>
      </c>
      <c r="C2001" s="251" t="s">
        <v>1469</v>
      </c>
      <c r="D2001" s="251">
        <v>-101.658265</v>
      </c>
      <c r="E2001" s="251">
        <v>48.718919999999997</v>
      </c>
      <c r="F2001">
        <v>1.89</v>
      </c>
      <c r="G2001">
        <f t="shared" si="94"/>
        <v>1.89</v>
      </c>
      <c r="H2001">
        <v>7.19</v>
      </c>
      <c r="M2001" s="277">
        <f>(M5081*10000)*TEA!$I$15*10^-6</f>
        <v>29.841389029934998</v>
      </c>
      <c r="N2001" s="277">
        <f>(N5081*10000)*TEA!$J$15*10^-6</f>
        <v>29.841389029934998</v>
      </c>
      <c r="W2001">
        <f t="shared" si="93"/>
        <v>1</v>
      </c>
      <c r="X2001" s="251">
        <v>38075</v>
      </c>
      <c r="Y2001" s="251">
        <v>64008</v>
      </c>
      <c r="Z2001" s="251">
        <f t="shared" si="95"/>
        <v>64008</v>
      </c>
      <c r="AA2001" s="226">
        <v>6212</v>
      </c>
    </row>
    <row r="2002" spans="1:27" x14ac:dyDescent="0.25">
      <c r="A2002" s="251">
        <v>38077</v>
      </c>
      <c r="B2002" s="251" t="s">
        <v>1797</v>
      </c>
      <c r="C2002" s="251" t="s">
        <v>1030</v>
      </c>
      <c r="D2002" s="251">
        <v>-96.939877100000004</v>
      </c>
      <c r="E2002" s="251">
        <v>46.267510000000001</v>
      </c>
      <c r="F2002">
        <v>2.81</v>
      </c>
      <c r="G2002">
        <f t="shared" si="94"/>
        <v>2.81</v>
      </c>
      <c r="H2002">
        <v>12.24</v>
      </c>
      <c r="M2002" s="277">
        <f>(M5082*10000)*TEA!$I$15*10^-6</f>
        <v>31.371504196590003</v>
      </c>
      <c r="N2002" s="277">
        <f>(N5082*10000)*TEA!$J$15*10^-6</f>
        <v>31.371504196590003</v>
      </c>
      <c r="W2002">
        <f t="shared" si="93"/>
        <v>1</v>
      </c>
      <c r="X2002" s="251">
        <v>38077</v>
      </c>
      <c r="Y2002" s="251">
        <v>142225</v>
      </c>
      <c r="Z2002" s="251">
        <f t="shared" si="95"/>
        <v>142225</v>
      </c>
      <c r="AA2002" s="226">
        <v>123651</v>
      </c>
    </row>
    <row r="2003" spans="1:27" x14ac:dyDescent="0.25">
      <c r="A2003" s="251">
        <v>38079</v>
      </c>
      <c r="B2003" s="251" t="s">
        <v>1797</v>
      </c>
      <c r="C2003" s="251" t="s">
        <v>1820</v>
      </c>
      <c r="D2003" s="251">
        <v>-99.842469800000003</v>
      </c>
      <c r="E2003" s="251">
        <v>48.774990000000003</v>
      </c>
      <c r="F2003">
        <v>1.91</v>
      </c>
      <c r="G2003">
        <f t="shared" si="94"/>
        <v>1.91</v>
      </c>
      <c r="H2003">
        <v>6.75</v>
      </c>
      <c r="M2003" s="277">
        <f>(M5083*10000)*TEA!$I$15*10^-6</f>
        <v>29.749813413435003</v>
      </c>
      <c r="N2003" s="277">
        <f>(N5083*10000)*TEA!$J$15*10^-6</f>
        <v>29.749813413435003</v>
      </c>
      <c r="W2003">
        <f t="shared" si="93"/>
        <v>1</v>
      </c>
      <c r="X2003" s="251">
        <v>38079</v>
      </c>
      <c r="Y2003" s="251">
        <v>27966</v>
      </c>
      <c r="Z2003" s="251">
        <f t="shared" si="95"/>
        <v>27966</v>
      </c>
      <c r="AA2003" s="226">
        <v>4502</v>
      </c>
    </row>
    <row r="2004" spans="1:27" x14ac:dyDescent="0.25">
      <c r="A2004" s="251">
        <v>38081</v>
      </c>
      <c r="B2004" s="251" t="s">
        <v>1797</v>
      </c>
      <c r="C2004" s="251" t="s">
        <v>1821</v>
      </c>
      <c r="D2004" s="251">
        <v>-97.623619399999995</v>
      </c>
      <c r="E2004" s="251">
        <v>46.109569999999998</v>
      </c>
      <c r="F2004">
        <v>2.87</v>
      </c>
      <c r="G2004">
        <f t="shared" si="94"/>
        <v>2.87</v>
      </c>
      <c r="H2004">
        <v>11.7</v>
      </c>
      <c r="M2004" s="277">
        <f>(M5084*10000)*TEA!$I$15*10^-6</f>
        <v>32.006959139745</v>
      </c>
      <c r="N2004" s="277">
        <f>(N5084*10000)*TEA!$J$15*10^-6</f>
        <v>32.006959139745</v>
      </c>
      <c r="W2004">
        <f t="shared" si="93"/>
        <v>1</v>
      </c>
      <c r="X2004" s="251">
        <v>38081</v>
      </c>
      <c r="Y2004" s="251">
        <v>87938</v>
      </c>
      <c r="Z2004" s="251">
        <f t="shared" si="95"/>
        <v>87938</v>
      </c>
      <c r="AA2004" s="226">
        <v>65828</v>
      </c>
    </row>
    <row r="2005" spans="1:27" x14ac:dyDescent="0.25">
      <c r="A2005" s="251">
        <v>38083</v>
      </c>
      <c r="B2005" s="251" t="s">
        <v>1797</v>
      </c>
      <c r="C2005" s="251" t="s">
        <v>1186</v>
      </c>
      <c r="D2005" s="251">
        <v>-100.338174</v>
      </c>
      <c r="E2005" s="251">
        <v>47.577660000000002</v>
      </c>
      <c r="F2005">
        <v>1.89</v>
      </c>
      <c r="G2005">
        <f t="shared" si="94"/>
        <v>1.89</v>
      </c>
      <c r="H2005">
        <v>7.05</v>
      </c>
      <c r="M2005" s="277">
        <f>(M5085*10000)*TEA!$I$15*10^-6</f>
        <v>29.991330098819997</v>
      </c>
      <c r="N2005" s="277">
        <f>(N5085*10000)*TEA!$J$15*10^-6</f>
        <v>29.991330098819997</v>
      </c>
      <c r="W2005">
        <f t="shared" si="93"/>
        <v>1</v>
      </c>
      <c r="X2005" s="251">
        <v>38083</v>
      </c>
      <c r="Y2005" s="251">
        <v>42654</v>
      </c>
      <c r="Z2005" s="251">
        <f t="shared" si="95"/>
        <v>42654</v>
      </c>
      <c r="AA2005" s="226">
        <v>11135</v>
      </c>
    </row>
    <row r="2006" spans="1:27" x14ac:dyDescent="0.25">
      <c r="A2006" s="251">
        <v>38085</v>
      </c>
      <c r="B2006" s="251" t="s">
        <v>1797</v>
      </c>
      <c r="C2006" s="251" t="s">
        <v>1125</v>
      </c>
      <c r="D2006" s="251">
        <v>-101.03400000000001</v>
      </c>
      <c r="E2006" s="251">
        <v>46.110810000000001</v>
      </c>
      <c r="F2006">
        <v>1.47</v>
      </c>
      <c r="G2006">
        <f t="shared" si="94"/>
        <v>1.47</v>
      </c>
      <c r="H2006">
        <v>7.48</v>
      </c>
      <c r="M2006" s="277">
        <f>(M5086*10000)*TEA!$I$15*10^-6</f>
        <v>31.842279951209999</v>
      </c>
      <c r="N2006" s="277">
        <f>(N5086*10000)*TEA!$J$15*10^-6</f>
        <v>31.842279951209999</v>
      </c>
      <c r="W2006">
        <f t="shared" si="93"/>
        <v>1</v>
      </c>
      <c r="X2006" s="251">
        <v>38085</v>
      </c>
      <c r="Y2006" s="251">
        <v>1075</v>
      </c>
      <c r="Z2006" s="251">
        <f t="shared" si="95"/>
        <v>1075</v>
      </c>
      <c r="AA2006" s="226">
        <v>6316</v>
      </c>
    </row>
    <row r="2007" spans="1:27" x14ac:dyDescent="0.25">
      <c r="A2007" s="251">
        <v>38087</v>
      </c>
      <c r="B2007" s="251" t="s">
        <v>1797</v>
      </c>
      <c r="C2007" s="251" t="s">
        <v>1822</v>
      </c>
      <c r="D2007" s="251">
        <v>-103.454341</v>
      </c>
      <c r="E2007" s="251">
        <v>46.445279999999997</v>
      </c>
      <c r="F2007">
        <v>1.23</v>
      </c>
      <c r="G2007">
        <f t="shared" si="94"/>
        <v>1.23</v>
      </c>
      <c r="H2007">
        <v>5.26</v>
      </c>
      <c r="M2007" s="277">
        <f>(M5087*10000)*TEA!$I$15*10^-6</f>
        <v>31.973103588104998</v>
      </c>
      <c r="N2007" s="277">
        <f>(N5087*10000)*TEA!$J$15*10^-6</f>
        <v>31.973103588104998</v>
      </c>
      <c r="W2007">
        <f t="shared" si="93"/>
        <v>1</v>
      </c>
      <c r="X2007" s="251">
        <v>38087</v>
      </c>
      <c r="Y2007" s="251">
        <v>486</v>
      </c>
      <c r="Z2007" s="251">
        <f t="shared" si="95"/>
        <v>486</v>
      </c>
      <c r="AA2007" s="226">
        <v>2462</v>
      </c>
    </row>
    <row r="2008" spans="1:27" x14ac:dyDescent="0.25">
      <c r="A2008" s="251">
        <v>38089</v>
      </c>
      <c r="B2008" s="251" t="s">
        <v>1797</v>
      </c>
      <c r="C2008" s="251" t="s">
        <v>1034</v>
      </c>
      <c r="D2008" s="251">
        <v>-102.652862</v>
      </c>
      <c r="E2008" s="251">
        <v>46.807630000000003</v>
      </c>
      <c r="F2008">
        <v>1.1200000000000001</v>
      </c>
      <c r="G2008">
        <f t="shared" si="94"/>
        <v>1.1200000000000001</v>
      </c>
      <c r="H2008">
        <v>4.47</v>
      </c>
      <c r="M2008" s="277">
        <f>(M5088*10000)*TEA!$I$15*10^-6</f>
        <v>31.439089753739996</v>
      </c>
      <c r="N2008" s="277">
        <f>(N5088*10000)*TEA!$J$15*10^-6</f>
        <v>31.439089753739996</v>
      </c>
      <c r="W2008">
        <f t="shared" si="93"/>
        <v>1</v>
      </c>
      <c r="X2008" s="251">
        <v>38089</v>
      </c>
      <c r="Y2008" s="251">
        <v>868</v>
      </c>
      <c r="Z2008" s="251">
        <f t="shared" si="95"/>
        <v>868</v>
      </c>
      <c r="AA2008" s="226">
        <v>11917</v>
      </c>
    </row>
    <row r="2009" spans="1:27" x14ac:dyDescent="0.25">
      <c r="A2009" s="251">
        <v>38091</v>
      </c>
      <c r="B2009" s="251" t="s">
        <v>1797</v>
      </c>
      <c r="C2009" s="251" t="s">
        <v>1476</v>
      </c>
      <c r="D2009" s="251">
        <v>-97.711622300000002</v>
      </c>
      <c r="E2009" s="251">
        <v>47.451549999999997</v>
      </c>
      <c r="F2009">
        <v>2.4300000000000002</v>
      </c>
      <c r="G2009">
        <f t="shared" si="94"/>
        <v>2.4300000000000002</v>
      </c>
      <c r="H2009">
        <v>11.34</v>
      </c>
      <c r="M2009" s="277">
        <f>(M5089*10000)*TEA!$I$15*10^-6</f>
        <v>30.398118087419995</v>
      </c>
      <c r="N2009" s="277">
        <f>(N5089*10000)*TEA!$J$15*10^-6</f>
        <v>30.398118087419995</v>
      </c>
      <c r="W2009">
        <f t="shared" si="93"/>
        <v>1</v>
      </c>
      <c r="X2009" s="251">
        <v>38091</v>
      </c>
      <c r="Y2009" s="251">
        <v>69936</v>
      </c>
      <c r="Z2009" s="251">
        <f t="shared" si="95"/>
        <v>69936</v>
      </c>
      <c r="AA2009" s="226">
        <v>36692</v>
      </c>
    </row>
    <row r="2010" spans="1:27" x14ac:dyDescent="0.25">
      <c r="A2010" s="251">
        <v>38093</v>
      </c>
      <c r="B2010" s="251" t="s">
        <v>1797</v>
      </c>
      <c r="C2010" s="251" t="s">
        <v>1823</v>
      </c>
      <c r="D2010" s="251">
        <v>-98.958238499999993</v>
      </c>
      <c r="E2010" s="251">
        <v>46.980429999999998</v>
      </c>
      <c r="F2010">
        <v>2.29</v>
      </c>
      <c r="G2010">
        <f t="shared" si="94"/>
        <v>2.29</v>
      </c>
      <c r="H2010">
        <v>9.76</v>
      </c>
      <c r="M2010" s="277">
        <f>(M5090*10000)*TEA!$I$15*10^-6</f>
        <v>30.980760893684998</v>
      </c>
      <c r="N2010" s="277">
        <f>(N5090*10000)*TEA!$J$15*10^-6</f>
        <v>30.980760893684998</v>
      </c>
      <c r="W2010">
        <f t="shared" ref="W2010:W2073" si="96">IF(X2010=A2010,1,0)</f>
        <v>1</v>
      </c>
      <c r="X2010" s="251">
        <v>38093</v>
      </c>
      <c r="Y2010" s="251">
        <v>201725</v>
      </c>
      <c r="Z2010" s="251">
        <f t="shared" si="95"/>
        <v>201725</v>
      </c>
      <c r="AA2010" s="226">
        <v>87422</v>
      </c>
    </row>
    <row r="2011" spans="1:27" x14ac:dyDescent="0.25">
      <c r="A2011" s="251">
        <v>38095</v>
      </c>
      <c r="B2011" s="251" t="s">
        <v>1797</v>
      </c>
      <c r="C2011" s="251" t="s">
        <v>1824</v>
      </c>
      <c r="D2011" s="251">
        <v>-99.245726599999998</v>
      </c>
      <c r="E2011" s="251">
        <v>48.687060000000002</v>
      </c>
      <c r="F2011">
        <v>2.2000000000000002</v>
      </c>
      <c r="G2011">
        <f t="shared" si="94"/>
        <v>2.2000000000000002</v>
      </c>
      <c r="H2011">
        <v>7.7</v>
      </c>
      <c r="M2011" s="277">
        <f>(M5091*10000)*TEA!$I$15*10^-6</f>
        <v>29.840633949689998</v>
      </c>
      <c r="N2011" s="277">
        <f>(N5091*10000)*TEA!$J$15*10^-6</f>
        <v>29.840633949689998</v>
      </c>
      <c r="W2011">
        <f t="shared" si="96"/>
        <v>1</v>
      </c>
      <c r="X2011" s="251">
        <v>38095</v>
      </c>
      <c r="Y2011" s="251">
        <v>55857</v>
      </c>
      <c r="Z2011" s="251">
        <f t="shared" si="95"/>
        <v>55857</v>
      </c>
      <c r="AA2011" s="226">
        <v>7373</v>
      </c>
    </row>
    <row r="2012" spans="1:27" x14ac:dyDescent="0.25">
      <c r="A2012" s="251">
        <v>38097</v>
      </c>
      <c r="B2012" s="251" t="s">
        <v>1797</v>
      </c>
      <c r="C2012" s="251" t="s">
        <v>1825</v>
      </c>
      <c r="D2012" s="251">
        <v>-97.1499369</v>
      </c>
      <c r="E2012" s="251">
        <v>47.452869999999997</v>
      </c>
      <c r="F2012">
        <v>2.5099999999999998</v>
      </c>
      <c r="G2012">
        <f t="shared" si="94"/>
        <v>2.5099999999999998</v>
      </c>
      <c r="H2012">
        <v>11.21</v>
      </c>
      <c r="M2012" s="277">
        <f>(M5092*10000)*TEA!$I$15*10^-6</f>
        <v>30.161930762654997</v>
      </c>
      <c r="N2012" s="277">
        <f>(N5092*10000)*TEA!$J$15*10^-6</f>
        <v>30.161930762654997</v>
      </c>
      <c r="W2012">
        <f t="shared" si="96"/>
        <v>1</v>
      </c>
      <c r="X2012" s="251">
        <v>38097</v>
      </c>
      <c r="Y2012" s="251">
        <v>90099</v>
      </c>
      <c r="Z2012" s="251">
        <f t="shared" si="95"/>
        <v>90099</v>
      </c>
      <c r="AA2012" s="226">
        <v>49021</v>
      </c>
    </row>
    <row r="2013" spans="1:27" x14ac:dyDescent="0.25">
      <c r="A2013" s="251">
        <v>38099</v>
      </c>
      <c r="B2013" s="251" t="s">
        <v>1797</v>
      </c>
      <c r="C2013" s="251" t="s">
        <v>1826</v>
      </c>
      <c r="D2013" s="251">
        <v>-97.718557300000001</v>
      </c>
      <c r="E2013" s="251">
        <v>48.371360000000003</v>
      </c>
      <c r="F2013">
        <v>2.14</v>
      </c>
      <c r="G2013">
        <f t="shared" si="94"/>
        <v>2.14</v>
      </c>
      <c r="H2013">
        <v>9.9700000000000006</v>
      </c>
      <c r="M2013" s="277">
        <f>(M5093*10000)*TEA!$I$15*10^-6</f>
        <v>29.800490707664999</v>
      </c>
      <c r="N2013" s="277">
        <f>(N5093*10000)*TEA!$J$15*10^-6</f>
        <v>29.800490707664999</v>
      </c>
      <c r="W2013">
        <f t="shared" si="96"/>
        <v>1</v>
      </c>
      <c r="X2013" s="251">
        <v>38099</v>
      </c>
      <c r="Y2013" s="251">
        <v>65594</v>
      </c>
      <c r="Z2013" s="251">
        <f t="shared" si="95"/>
        <v>65594</v>
      </c>
      <c r="AA2013" s="226">
        <v>20346</v>
      </c>
    </row>
    <row r="2014" spans="1:27" x14ac:dyDescent="0.25">
      <c r="A2014" s="251">
        <v>38101</v>
      </c>
      <c r="B2014" s="251" t="s">
        <v>1797</v>
      </c>
      <c r="C2014" s="251" t="s">
        <v>1827</v>
      </c>
      <c r="D2014" s="251">
        <v>-101.538113</v>
      </c>
      <c r="E2014" s="251">
        <v>48.221179999999997</v>
      </c>
      <c r="F2014">
        <v>1.71</v>
      </c>
      <c r="G2014">
        <f t="shared" si="94"/>
        <v>1.71</v>
      </c>
      <c r="H2014">
        <v>6.46</v>
      </c>
      <c r="M2014" s="277">
        <f>(M5094*10000)*TEA!$I$15*10^-6</f>
        <v>29.736497564099999</v>
      </c>
      <c r="N2014" s="277">
        <f>(N5094*10000)*TEA!$J$15*10^-6</f>
        <v>29.736497564099999</v>
      </c>
      <c r="W2014">
        <f t="shared" si="96"/>
        <v>1</v>
      </c>
      <c r="X2014" s="251">
        <v>38101</v>
      </c>
      <c r="Y2014" s="251">
        <v>86871</v>
      </c>
      <c r="Z2014" s="251">
        <f t="shared" si="95"/>
        <v>86871</v>
      </c>
      <c r="AA2014" s="226">
        <v>10687</v>
      </c>
    </row>
    <row r="2015" spans="1:27" x14ac:dyDescent="0.25">
      <c r="A2015" s="251">
        <v>38103</v>
      </c>
      <c r="B2015" s="251" t="s">
        <v>1797</v>
      </c>
      <c r="C2015" s="251" t="s">
        <v>1084</v>
      </c>
      <c r="D2015" s="251">
        <v>-99.663471999999999</v>
      </c>
      <c r="E2015" s="251">
        <v>47.590150000000001</v>
      </c>
      <c r="F2015">
        <v>2.2400000000000002</v>
      </c>
      <c r="G2015">
        <f t="shared" si="94"/>
        <v>2.2400000000000002</v>
      </c>
      <c r="H2015">
        <v>9.5</v>
      </c>
      <c r="M2015" s="277">
        <f>(M5095*10000)*TEA!$I$15*10^-6</f>
        <v>30.204350913734999</v>
      </c>
      <c r="N2015" s="277">
        <f>(N5095*10000)*TEA!$J$15*10^-6</f>
        <v>30.204350913734999</v>
      </c>
      <c r="W2015">
        <f t="shared" si="96"/>
        <v>1</v>
      </c>
      <c r="X2015" s="251">
        <v>38103</v>
      </c>
      <c r="Y2015" s="251">
        <v>96326</v>
      </c>
      <c r="Z2015" s="251">
        <f t="shared" si="95"/>
        <v>96326</v>
      </c>
      <c r="AA2015" s="226">
        <v>38726</v>
      </c>
    </row>
    <row r="2016" spans="1:27" x14ac:dyDescent="0.25">
      <c r="A2016" s="251">
        <v>38105</v>
      </c>
      <c r="B2016" s="251" t="s">
        <v>1797</v>
      </c>
      <c r="C2016" s="251" t="s">
        <v>1828</v>
      </c>
      <c r="D2016" s="251">
        <v>-103.478656</v>
      </c>
      <c r="E2016" s="251">
        <v>48.342559999999999</v>
      </c>
      <c r="F2016">
        <v>2.2599999999999998</v>
      </c>
      <c r="G2016">
        <f t="shared" si="94"/>
        <v>2.2599999999999998</v>
      </c>
      <c r="H2016">
        <v>6.94</v>
      </c>
      <c r="M2016" s="277">
        <f>(M5096*10000)*TEA!$I$15*10^-6</f>
        <v>31.002810947009998</v>
      </c>
      <c r="N2016" s="277">
        <f>(N5096*10000)*TEA!$J$15*10^-6</f>
        <v>31.002810947009998</v>
      </c>
      <c r="W2016">
        <f t="shared" si="96"/>
        <v>1</v>
      </c>
      <c r="X2016" s="251">
        <v>38105</v>
      </c>
      <c r="Y2016" s="251">
        <v>6223</v>
      </c>
      <c r="Z2016" s="251">
        <f t="shared" si="95"/>
        <v>6223</v>
      </c>
      <c r="AA2016" s="226">
        <v>2054</v>
      </c>
    </row>
    <row r="2017" spans="1:27" x14ac:dyDescent="0.25">
      <c r="A2017" s="251">
        <v>39001</v>
      </c>
      <c r="B2017" s="251" t="s">
        <v>1829</v>
      </c>
      <c r="C2017" s="251" t="s">
        <v>720</v>
      </c>
      <c r="D2017" s="251">
        <v>-83.463590999999994</v>
      </c>
      <c r="E2017" s="251">
        <v>38.856619999999999</v>
      </c>
      <c r="F2017">
        <v>3.18</v>
      </c>
      <c r="G2017">
        <f t="shared" si="94"/>
        <v>3.18</v>
      </c>
      <c r="H2017">
        <v>10.49</v>
      </c>
      <c r="M2017" s="277">
        <f>(M5097*10000)*TEA!$I$15*10^-6</f>
        <v>42.140483787599997</v>
      </c>
      <c r="N2017" s="277">
        <f>(N5097*10000)*TEA!$J$15*10^-6</f>
        <v>42.140483787599997</v>
      </c>
      <c r="W2017">
        <f t="shared" si="96"/>
        <v>1</v>
      </c>
      <c r="X2017" s="251">
        <v>39001</v>
      </c>
      <c r="Y2017" s="251">
        <v>12090</v>
      </c>
      <c r="Z2017" s="251">
        <f t="shared" si="95"/>
        <v>12090</v>
      </c>
      <c r="AA2017" s="226">
        <v>4796</v>
      </c>
    </row>
    <row r="2018" spans="1:27" x14ac:dyDescent="0.25">
      <c r="A2018" s="251">
        <v>39003</v>
      </c>
      <c r="B2018" s="251" t="s">
        <v>1829</v>
      </c>
      <c r="C2018" s="251" t="s">
        <v>1045</v>
      </c>
      <c r="D2018" s="251">
        <v>-84.108251199999998</v>
      </c>
      <c r="E2018" s="251">
        <v>40.77675</v>
      </c>
      <c r="F2018">
        <v>3.16</v>
      </c>
      <c r="G2018">
        <f t="shared" si="94"/>
        <v>3.16</v>
      </c>
      <c r="H2018">
        <v>11.01</v>
      </c>
      <c r="M2018" s="277">
        <f>(M5098*10000)*TEA!$I$15*10^-6</f>
        <v>38.706135237449999</v>
      </c>
      <c r="N2018" s="277">
        <f>(N5098*10000)*TEA!$J$15*10^-6</f>
        <v>38.706135237449999</v>
      </c>
      <c r="W2018">
        <f t="shared" si="96"/>
        <v>1</v>
      </c>
      <c r="X2018" s="251">
        <v>39003</v>
      </c>
      <c r="Y2018" s="251">
        <v>35119</v>
      </c>
      <c r="Z2018" s="251">
        <f t="shared" si="95"/>
        <v>35119</v>
      </c>
      <c r="AA2018" s="226">
        <v>27050</v>
      </c>
    </row>
    <row r="2019" spans="1:27" x14ac:dyDescent="0.25">
      <c r="A2019" s="251">
        <v>39005</v>
      </c>
      <c r="B2019" s="251" t="s">
        <v>1829</v>
      </c>
      <c r="C2019" s="251" t="s">
        <v>1830</v>
      </c>
      <c r="D2019" s="251">
        <v>-82.269219100000001</v>
      </c>
      <c r="E2019" s="251">
        <v>40.861220000000003</v>
      </c>
      <c r="F2019">
        <v>2.93</v>
      </c>
      <c r="G2019">
        <f t="shared" si="94"/>
        <v>2.93</v>
      </c>
      <c r="H2019">
        <v>10.46</v>
      </c>
      <c r="M2019" s="277">
        <f>(M5099*10000)*TEA!$I$15*10^-6</f>
        <v>37.536778649249996</v>
      </c>
      <c r="N2019" s="277">
        <f>(N5099*10000)*TEA!$J$15*10^-6</f>
        <v>37.536778649249996</v>
      </c>
      <c r="W2019">
        <f t="shared" si="96"/>
        <v>1</v>
      </c>
      <c r="X2019" s="251">
        <v>39005</v>
      </c>
      <c r="Y2019" s="251">
        <v>17364</v>
      </c>
      <c r="Z2019" s="251">
        <f t="shared" si="95"/>
        <v>17364</v>
      </c>
      <c r="AA2019" s="226">
        <v>12508</v>
      </c>
    </row>
    <row r="2020" spans="1:27" x14ac:dyDescent="0.25">
      <c r="A2020" s="251">
        <v>39007</v>
      </c>
      <c r="B2020" s="251" t="s">
        <v>1829</v>
      </c>
      <c r="C2020" s="251" t="s">
        <v>1831</v>
      </c>
      <c r="D2020" s="251">
        <v>-80.756465199999994</v>
      </c>
      <c r="E2020" s="251">
        <v>41.710169999999998</v>
      </c>
      <c r="F2020">
        <v>3.04</v>
      </c>
      <c r="G2020">
        <f t="shared" si="94"/>
        <v>3.04</v>
      </c>
      <c r="H2020">
        <v>11.54</v>
      </c>
      <c r="M2020" s="277">
        <f>(M5100*10000)*TEA!$I$15*10^-6</f>
        <v>35.015838343199995</v>
      </c>
      <c r="N2020" s="277">
        <f>(N5100*10000)*TEA!$J$15*10^-6</f>
        <v>35.015838343199995</v>
      </c>
      <c r="W2020">
        <f t="shared" si="96"/>
        <v>1</v>
      </c>
      <c r="X2020" s="251">
        <v>39007</v>
      </c>
      <c r="Y2020" s="251">
        <v>16732</v>
      </c>
      <c r="Z2020" s="251">
        <f t="shared" si="95"/>
        <v>16732</v>
      </c>
      <c r="AA2020" s="226">
        <v>6679</v>
      </c>
    </row>
    <row r="2021" spans="1:27" x14ac:dyDescent="0.25">
      <c r="A2021" s="251">
        <v>39009</v>
      </c>
      <c r="B2021" s="251" t="s">
        <v>1829</v>
      </c>
      <c r="C2021" s="251" t="s">
        <v>1832</v>
      </c>
      <c r="D2021" s="251">
        <v>-82.040525200000005</v>
      </c>
      <c r="E2021" s="251">
        <v>39.345759999999999</v>
      </c>
      <c r="F2021">
        <v>2.99</v>
      </c>
      <c r="G2021">
        <f t="shared" si="94"/>
        <v>2.99</v>
      </c>
      <c r="H2021">
        <v>10.14</v>
      </c>
      <c r="M2021" s="277">
        <f>(M5101*10000)*TEA!$I$15*10^-6</f>
        <v>40.538787725250003</v>
      </c>
      <c r="N2021" s="277">
        <f>(N5101*10000)*TEA!$J$15*10^-6</f>
        <v>40.538787725250003</v>
      </c>
      <c r="W2021">
        <f t="shared" si="96"/>
        <v>1</v>
      </c>
      <c r="X2021" s="251">
        <v>39009</v>
      </c>
      <c r="Y2021" s="251">
        <v>1127</v>
      </c>
      <c r="Z2021" s="251">
        <f t="shared" si="95"/>
        <v>1127</v>
      </c>
      <c r="AA2021" s="226">
        <v>1036</v>
      </c>
    </row>
    <row r="2022" spans="1:27" x14ac:dyDescent="0.25">
      <c r="A2022" s="251">
        <v>39011</v>
      </c>
      <c r="B2022" s="251" t="s">
        <v>1829</v>
      </c>
      <c r="C2022" s="251" t="s">
        <v>1833</v>
      </c>
      <c r="D2022" s="251">
        <v>-84.221918599999995</v>
      </c>
      <c r="E2022" s="251">
        <v>40.564210000000003</v>
      </c>
      <c r="F2022">
        <v>3.41</v>
      </c>
      <c r="G2022">
        <f t="shared" si="94"/>
        <v>3.41</v>
      </c>
      <c r="H2022">
        <v>11.74</v>
      </c>
      <c r="M2022" s="277">
        <f>(M5102*10000)*TEA!$I$15*10^-6</f>
        <v>39.065349428999994</v>
      </c>
      <c r="N2022" s="277">
        <f>(N5102*10000)*TEA!$J$15*10^-6</f>
        <v>39.065349428999994</v>
      </c>
      <c r="W2022">
        <f t="shared" si="96"/>
        <v>1</v>
      </c>
      <c r="X2022" s="251">
        <v>39011</v>
      </c>
      <c r="Y2022" s="251">
        <v>38964</v>
      </c>
      <c r="Z2022" s="251">
        <f t="shared" si="95"/>
        <v>38964</v>
      </c>
      <c r="AA2022" s="226">
        <v>26319</v>
      </c>
    </row>
    <row r="2023" spans="1:27" x14ac:dyDescent="0.25">
      <c r="A2023" s="251">
        <v>39013</v>
      </c>
      <c r="B2023" s="251" t="s">
        <v>1829</v>
      </c>
      <c r="C2023" s="251" t="s">
        <v>1834</v>
      </c>
      <c r="D2023" s="251">
        <v>-80.992092900000003</v>
      </c>
      <c r="E2023" s="251">
        <v>40.030320000000003</v>
      </c>
      <c r="F2023">
        <v>1.87</v>
      </c>
      <c r="G2023">
        <f t="shared" si="94"/>
        <v>1.87</v>
      </c>
      <c r="H2023">
        <v>8.89</v>
      </c>
      <c r="M2023" s="277">
        <f>(M5103*10000)*TEA!$I$15*10^-6</f>
        <v>38.204393535450002</v>
      </c>
      <c r="N2023" s="277">
        <f>(N5103*10000)*TEA!$J$15*10^-6</f>
        <v>38.204393535450002</v>
      </c>
      <c r="W2023">
        <f t="shared" si="96"/>
        <v>1</v>
      </c>
      <c r="X2023" s="251">
        <v>39013</v>
      </c>
      <c r="Y2023" s="251">
        <v>73</v>
      </c>
      <c r="Z2023" s="251">
        <f t="shared" si="95"/>
        <v>73</v>
      </c>
      <c r="AA2023" s="226">
        <v>172</v>
      </c>
    </row>
    <row r="2024" spans="1:27" x14ac:dyDescent="0.25">
      <c r="A2024" s="251">
        <v>39015</v>
      </c>
      <c r="B2024" s="251" t="s">
        <v>1829</v>
      </c>
      <c r="C2024" s="251" t="s">
        <v>992</v>
      </c>
      <c r="D2024" s="251">
        <v>-83.868561600000007</v>
      </c>
      <c r="E2024" s="251">
        <v>38.938859999999998</v>
      </c>
      <c r="F2024">
        <v>3.27</v>
      </c>
      <c r="G2024">
        <f t="shared" si="94"/>
        <v>3.27</v>
      </c>
      <c r="H2024">
        <v>12.37</v>
      </c>
      <c r="M2024" s="277">
        <f>(M5104*10000)*TEA!$I$15*10^-6</f>
        <v>42.135523601850004</v>
      </c>
      <c r="N2024" s="277">
        <f>(N5104*10000)*TEA!$J$15*10^-6</f>
        <v>42.135523601850004</v>
      </c>
      <c r="W2024">
        <f t="shared" si="96"/>
        <v>1</v>
      </c>
      <c r="X2024" s="251">
        <v>39015</v>
      </c>
      <c r="Y2024" s="251">
        <v>40177</v>
      </c>
      <c r="Z2024" s="251">
        <f t="shared" si="95"/>
        <v>40177</v>
      </c>
      <c r="AA2024" s="226">
        <v>8548</v>
      </c>
    </row>
    <row r="2025" spans="1:27" x14ac:dyDescent="0.25">
      <c r="A2025" s="251">
        <v>39017</v>
      </c>
      <c r="B2025" s="251" t="s">
        <v>1829</v>
      </c>
      <c r="C2025" s="251" t="s">
        <v>527</v>
      </c>
      <c r="D2025" s="251">
        <v>-84.574262599999997</v>
      </c>
      <c r="E2025" s="251">
        <v>39.446510000000004</v>
      </c>
      <c r="F2025">
        <v>3.26</v>
      </c>
      <c r="G2025">
        <f t="shared" si="94"/>
        <v>3.26</v>
      </c>
      <c r="H2025">
        <v>10.97</v>
      </c>
      <c r="M2025" s="277">
        <f>(M5105*10000)*TEA!$I$15*10^-6</f>
        <v>41.635461060449998</v>
      </c>
      <c r="N2025" s="277">
        <f>(N5105*10000)*TEA!$J$15*10^-6</f>
        <v>41.635461060449998</v>
      </c>
      <c r="W2025">
        <f t="shared" si="96"/>
        <v>1</v>
      </c>
      <c r="X2025" s="251">
        <v>39017</v>
      </c>
      <c r="Y2025" s="251">
        <v>16644</v>
      </c>
      <c r="Z2025" s="251">
        <f t="shared" si="95"/>
        <v>16644</v>
      </c>
      <c r="AA2025" s="226">
        <v>11735</v>
      </c>
    </row>
    <row r="2026" spans="1:27" x14ac:dyDescent="0.25">
      <c r="A2026" s="251">
        <v>39019</v>
      </c>
      <c r="B2026" s="251" t="s">
        <v>1829</v>
      </c>
      <c r="C2026" s="251" t="s">
        <v>611</v>
      </c>
      <c r="D2026" s="251">
        <v>-81.083060700000004</v>
      </c>
      <c r="E2026" s="251">
        <v>40.593029999999999</v>
      </c>
      <c r="F2026">
        <v>2.73</v>
      </c>
      <c r="G2026">
        <f t="shared" si="94"/>
        <v>2.73</v>
      </c>
      <c r="H2026">
        <v>9.14</v>
      </c>
      <c r="M2026" s="277">
        <f>(M5106*10000)*TEA!$I$15*10^-6</f>
        <v>37.488007798199995</v>
      </c>
      <c r="N2026" s="277">
        <f>(N5106*10000)*TEA!$J$15*10^-6</f>
        <v>37.488007798199995</v>
      </c>
      <c r="W2026">
        <f t="shared" si="96"/>
        <v>1</v>
      </c>
      <c r="X2026" s="251">
        <v>39019</v>
      </c>
      <c r="Y2026" s="251">
        <v>4571</v>
      </c>
      <c r="Z2026" s="251">
        <f t="shared" si="95"/>
        <v>4571</v>
      </c>
      <c r="AA2026" s="226">
        <v>5091</v>
      </c>
    </row>
    <row r="2027" spans="1:27" x14ac:dyDescent="0.25">
      <c r="A2027" s="251">
        <v>39021</v>
      </c>
      <c r="B2027" s="251" t="s">
        <v>1829</v>
      </c>
      <c r="C2027" s="251" t="s">
        <v>995</v>
      </c>
      <c r="D2027" s="251">
        <v>-83.767086199999994</v>
      </c>
      <c r="E2027" s="251">
        <v>40.14705</v>
      </c>
      <c r="F2027">
        <v>3.72</v>
      </c>
      <c r="G2027">
        <f t="shared" si="94"/>
        <v>3.72</v>
      </c>
      <c r="H2027">
        <v>13.12</v>
      </c>
      <c r="M2027" s="277">
        <f>(M5107*10000)*TEA!$I$15*10^-6</f>
        <v>39.644337643200004</v>
      </c>
      <c r="N2027" s="277">
        <f>(N5107*10000)*TEA!$J$15*10^-6</f>
        <v>39.644337643200004</v>
      </c>
      <c r="W2027">
        <f t="shared" si="96"/>
        <v>1</v>
      </c>
      <c r="X2027" s="251">
        <v>39021</v>
      </c>
      <c r="Y2027" s="251">
        <v>30964</v>
      </c>
      <c r="Z2027" s="251">
        <f t="shared" si="95"/>
        <v>30964</v>
      </c>
      <c r="AA2027" s="226">
        <v>29101</v>
      </c>
    </row>
    <row r="2028" spans="1:27" x14ac:dyDescent="0.25">
      <c r="A2028" s="251">
        <v>39023</v>
      </c>
      <c r="B2028" s="251" t="s">
        <v>1829</v>
      </c>
      <c r="C2028" s="251" t="s">
        <v>613</v>
      </c>
      <c r="D2028" s="251">
        <v>-83.785537000000005</v>
      </c>
      <c r="E2028" s="251">
        <v>39.922930000000001</v>
      </c>
      <c r="F2028">
        <v>3.75</v>
      </c>
      <c r="G2028">
        <f t="shared" si="94"/>
        <v>3.75</v>
      </c>
      <c r="H2028">
        <v>13.47</v>
      </c>
      <c r="M2028" s="277">
        <f>(M5108*10000)*TEA!$I$15*10^-6</f>
        <v>39.984512763150001</v>
      </c>
      <c r="N2028" s="277">
        <f>(N5108*10000)*TEA!$J$15*10^-6</f>
        <v>39.984512763150001</v>
      </c>
      <c r="W2028">
        <f t="shared" si="96"/>
        <v>1</v>
      </c>
      <c r="X2028" s="251">
        <v>39023</v>
      </c>
      <c r="Y2028" s="251">
        <v>29252</v>
      </c>
      <c r="Z2028" s="251">
        <f t="shared" si="95"/>
        <v>29252</v>
      </c>
      <c r="AA2028" s="226">
        <v>25153</v>
      </c>
    </row>
    <row r="2029" spans="1:27" x14ac:dyDescent="0.25">
      <c r="A2029" s="251">
        <v>39025</v>
      </c>
      <c r="B2029" s="251" t="s">
        <v>1829</v>
      </c>
      <c r="C2029" s="251" t="s">
        <v>1835</v>
      </c>
      <c r="D2029" s="251">
        <v>-84.151636100000005</v>
      </c>
      <c r="E2029" s="251">
        <v>39.05968</v>
      </c>
      <c r="F2029">
        <v>3.25</v>
      </c>
      <c r="G2029">
        <f t="shared" si="94"/>
        <v>3.25</v>
      </c>
      <c r="H2029">
        <v>12.06</v>
      </c>
      <c r="M2029" s="277">
        <f>(M5109*10000)*TEA!$I$15*10^-6</f>
        <v>42.086183525999999</v>
      </c>
      <c r="N2029" s="277">
        <f>(N5109*10000)*TEA!$J$15*10^-6</f>
        <v>42.086183525999999</v>
      </c>
      <c r="W2029">
        <f t="shared" si="96"/>
        <v>1</v>
      </c>
      <c r="X2029" s="251">
        <v>39025</v>
      </c>
      <c r="Y2029" s="251">
        <v>14915</v>
      </c>
      <c r="Z2029" s="251">
        <f t="shared" si="95"/>
        <v>14915</v>
      </c>
      <c r="AA2029" s="226">
        <v>5183</v>
      </c>
    </row>
    <row r="2030" spans="1:27" x14ac:dyDescent="0.25">
      <c r="A2030" s="251">
        <v>39027</v>
      </c>
      <c r="B2030" s="251" t="s">
        <v>1829</v>
      </c>
      <c r="C2030" s="251" t="s">
        <v>997</v>
      </c>
      <c r="D2030" s="251">
        <v>-83.806792900000005</v>
      </c>
      <c r="E2030" s="251">
        <v>39.423940000000002</v>
      </c>
      <c r="F2030">
        <v>3.59</v>
      </c>
      <c r="G2030">
        <f t="shared" si="94"/>
        <v>3.59</v>
      </c>
      <c r="H2030">
        <v>13.93</v>
      </c>
      <c r="M2030" s="277">
        <f>(M5110*10000)*TEA!$I$15*10^-6</f>
        <v>40.939131200849992</v>
      </c>
      <c r="N2030" s="277">
        <f>(N5110*10000)*TEA!$J$15*10^-6</f>
        <v>40.939131200849992</v>
      </c>
      <c r="W2030">
        <f t="shared" si="96"/>
        <v>1</v>
      </c>
      <c r="X2030" s="251">
        <v>39027</v>
      </c>
      <c r="Y2030" s="251">
        <v>46582</v>
      </c>
      <c r="Z2030" s="251">
        <f t="shared" si="95"/>
        <v>46582</v>
      </c>
      <c r="AA2030" s="226">
        <v>25735</v>
      </c>
    </row>
    <row r="2031" spans="1:27" x14ac:dyDescent="0.25">
      <c r="A2031" s="251">
        <v>39029</v>
      </c>
      <c r="B2031" s="251" t="s">
        <v>1829</v>
      </c>
      <c r="C2031" s="251" t="s">
        <v>1836</v>
      </c>
      <c r="D2031" s="251">
        <v>-80.772490300000001</v>
      </c>
      <c r="E2031" s="251">
        <v>40.78219</v>
      </c>
      <c r="F2031">
        <v>3.05</v>
      </c>
      <c r="G2031">
        <f t="shared" si="94"/>
        <v>3.05</v>
      </c>
      <c r="H2031">
        <v>10.6</v>
      </c>
      <c r="M2031" s="277">
        <f>(M5111*10000)*TEA!$I$15*10^-6</f>
        <v>37.118310711749999</v>
      </c>
      <c r="N2031" s="277">
        <f>(N5111*10000)*TEA!$J$15*10^-6</f>
        <v>37.118310711749999</v>
      </c>
      <c r="W2031">
        <f t="shared" si="96"/>
        <v>1</v>
      </c>
      <c r="X2031" s="251">
        <v>39029</v>
      </c>
      <c r="Y2031" s="251">
        <v>10901</v>
      </c>
      <c r="Z2031" s="251">
        <f t="shared" si="95"/>
        <v>10901</v>
      </c>
      <c r="AA2031" s="226">
        <v>9129</v>
      </c>
    </row>
    <row r="2032" spans="1:27" x14ac:dyDescent="0.25">
      <c r="A2032" s="251">
        <v>39031</v>
      </c>
      <c r="B2032" s="251" t="s">
        <v>1829</v>
      </c>
      <c r="C2032" s="251" t="s">
        <v>1837</v>
      </c>
      <c r="D2032" s="251">
        <v>-81.919652400000004</v>
      </c>
      <c r="E2032" s="251">
        <v>40.316189999999999</v>
      </c>
      <c r="F2032">
        <v>3.07</v>
      </c>
      <c r="G2032">
        <f t="shared" si="94"/>
        <v>3.07</v>
      </c>
      <c r="H2032">
        <v>10.99</v>
      </c>
      <c r="M2032" s="277">
        <f>(M5112*10000)*TEA!$I$15*10^-6</f>
        <v>38.358350480699997</v>
      </c>
      <c r="N2032" s="277">
        <f>(N5112*10000)*TEA!$J$15*10^-6</f>
        <v>38.358350480699997</v>
      </c>
      <c r="W2032">
        <f t="shared" si="96"/>
        <v>1</v>
      </c>
      <c r="X2032" s="251">
        <v>39031</v>
      </c>
      <c r="Y2032" s="251">
        <v>8469</v>
      </c>
      <c r="Z2032" s="251">
        <f t="shared" si="95"/>
        <v>8469</v>
      </c>
      <c r="AA2032" s="226">
        <v>11289</v>
      </c>
    </row>
    <row r="2033" spans="1:27" x14ac:dyDescent="0.25">
      <c r="A2033" s="251">
        <v>39033</v>
      </c>
      <c r="B2033" s="251" t="s">
        <v>1829</v>
      </c>
      <c r="C2033" s="251" t="s">
        <v>618</v>
      </c>
      <c r="D2033" s="251">
        <v>-82.915144299999994</v>
      </c>
      <c r="E2033" s="251">
        <v>40.861130000000003</v>
      </c>
      <c r="F2033">
        <v>3.49</v>
      </c>
      <c r="G2033">
        <f t="shared" si="94"/>
        <v>3.49</v>
      </c>
      <c r="H2033">
        <v>12.58</v>
      </c>
      <c r="M2033" s="277">
        <f>(M5113*10000)*TEA!$I$15*10^-6</f>
        <v>38.168034695549999</v>
      </c>
      <c r="N2033" s="277">
        <f>(N5113*10000)*TEA!$J$15*10^-6</f>
        <v>38.168034695549999</v>
      </c>
      <c r="W2033">
        <f t="shared" si="96"/>
        <v>1</v>
      </c>
      <c r="X2033" s="251">
        <v>39033</v>
      </c>
      <c r="Y2033" s="251">
        <v>45540</v>
      </c>
      <c r="Z2033" s="251">
        <f t="shared" si="95"/>
        <v>45540</v>
      </c>
      <c r="AA2033" s="226">
        <v>34920</v>
      </c>
    </row>
    <row r="2034" spans="1:27" x14ac:dyDescent="0.25">
      <c r="A2034" s="251">
        <v>39035</v>
      </c>
      <c r="B2034" s="251" t="s">
        <v>1829</v>
      </c>
      <c r="C2034" s="251" t="s">
        <v>1838</v>
      </c>
      <c r="D2034" s="251">
        <v>-81.6542484</v>
      </c>
      <c r="E2034" s="251">
        <v>41.438189999999999</v>
      </c>
      <c r="F2034">
        <v>0</v>
      </c>
      <c r="G2034">
        <f t="shared" si="94"/>
        <v>0</v>
      </c>
      <c r="H2034">
        <v>0</v>
      </c>
      <c r="M2034" s="277">
        <f>(M5114*10000)*TEA!$I$15*10^-6</f>
        <v>36.132706413000001</v>
      </c>
      <c r="N2034" s="277">
        <f>(N5114*10000)*TEA!$J$15*10^-6</f>
        <v>36.132706413000001</v>
      </c>
      <c r="W2034">
        <f t="shared" si="96"/>
        <v>1</v>
      </c>
      <c r="X2034" s="251">
        <v>39035</v>
      </c>
      <c r="Y2034" s="251">
        <v>0</v>
      </c>
      <c r="Z2034" s="251">
        <f t="shared" si="95"/>
        <v>0</v>
      </c>
      <c r="AA2034" s="226">
        <v>0</v>
      </c>
    </row>
    <row r="2035" spans="1:27" x14ac:dyDescent="0.25">
      <c r="A2035" s="251">
        <v>39037</v>
      </c>
      <c r="B2035" s="251" t="s">
        <v>1829</v>
      </c>
      <c r="C2035" s="251" t="s">
        <v>1839</v>
      </c>
      <c r="D2035" s="251">
        <v>-84.624881700000003</v>
      </c>
      <c r="E2035" s="251">
        <v>40.137129999999999</v>
      </c>
      <c r="F2035">
        <v>3.35</v>
      </c>
      <c r="G2035">
        <f t="shared" si="94"/>
        <v>3.35</v>
      </c>
      <c r="H2035">
        <v>12.37</v>
      </c>
      <c r="M2035" s="277">
        <f>(M5115*10000)*TEA!$I$15*10^-6</f>
        <v>40.003650220499999</v>
      </c>
      <c r="N2035" s="277">
        <f>(N5115*10000)*TEA!$J$15*10^-6</f>
        <v>40.003650220499999</v>
      </c>
      <c r="W2035">
        <f t="shared" si="96"/>
        <v>1</v>
      </c>
      <c r="X2035" s="251">
        <v>39037</v>
      </c>
      <c r="Y2035" s="251">
        <v>62712</v>
      </c>
      <c r="Z2035" s="251">
        <f t="shared" si="95"/>
        <v>62712</v>
      </c>
      <c r="AA2035" s="226">
        <v>49667</v>
      </c>
    </row>
    <row r="2036" spans="1:27" x14ac:dyDescent="0.25">
      <c r="A2036" s="251">
        <v>39039</v>
      </c>
      <c r="B2036" s="251" t="s">
        <v>1829</v>
      </c>
      <c r="C2036" s="251" t="s">
        <v>1840</v>
      </c>
      <c r="D2036" s="251">
        <v>-84.494432399999994</v>
      </c>
      <c r="E2036" s="251">
        <v>41.329160000000002</v>
      </c>
      <c r="F2036">
        <v>2.68</v>
      </c>
      <c r="G2036">
        <f t="shared" si="94"/>
        <v>2.68</v>
      </c>
      <c r="H2036">
        <v>10.78</v>
      </c>
      <c r="M2036" s="277">
        <f>(M5116*10000)*TEA!$I$15*10^-6</f>
        <v>37.462963155299995</v>
      </c>
      <c r="N2036" s="277">
        <f>(N5116*10000)*TEA!$J$15*10^-6</f>
        <v>37.462963155299995</v>
      </c>
      <c r="W2036">
        <f t="shared" si="96"/>
        <v>1</v>
      </c>
      <c r="X2036" s="251">
        <v>39039</v>
      </c>
      <c r="Y2036" s="251">
        <v>49682</v>
      </c>
      <c r="Z2036" s="251">
        <f t="shared" si="95"/>
        <v>49682</v>
      </c>
      <c r="AA2036" s="226">
        <v>19061</v>
      </c>
    </row>
    <row r="2037" spans="1:27" x14ac:dyDescent="0.25">
      <c r="A2037" s="251">
        <v>39041</v>
      </c>
      <c r="B2037" s="251" t="s">
        <v>1829</v>
      </c>
      <c r="C2037" s="251" t="s">
        <v>1050</v>
      </c>
      <c r="D2037" s="251">
        <v>-82.993484199999997</v>
      </c>
      <c r="E2037" s="251">
        <v>40.288269999999997</v>
      </c>
      <c r="F2037">
        <v>3.28</v>
      </c>
      <c r="G2037">
        <f t="shared" si="94"/>
        <v>3.28</v>
      </c>
      <c r="H2037">
        <v>12.24</v>
      </c>
      <c r="M2037" s="277">
        <f>(M5117*10000)*TEA!$I$15*10^-6</f>
        <v>39.156337359000005</v>
      </c>
      <c r="N2037" s="277">
        <f>(N5117*10000)*TEA!$J$15*10^-6</f>
        <v>39.156337359000005</v>
      </c>
      <c r="W2037">
        <f t="shared" si="96"/>
        <v>1</v>
      </c>
      <c r="X2037" s="251">
        <v>39041</v>
      </c>
      <c r="Y2037" s="251">
        <v>27280</v>
      </c>
      <c r="Z2037" s="251">
        <f t="shared" si="95"/>
        <v>27280</v>
      </c>
      <c r="AA2037" s="226">
        <v>13820</v>
      </c>
    </row>
    <row r="2038" spans="1:27" x14ac:dyDescent="0.25">
      <c r="A2038" s="251">
        <v>39043</v>
      </c>
      <c r="B2038" s="251" t="s">
        <v>1829</v>
      </c>
      <c r="C2038" s="251" t="s">
        <v>1710</v>
      </c>
      <c r="D2038" s="251">
        <v>-82.624861100000004</v>
      </c>
      <c r="E2038" s="251">
        <v>41.3782</v>
      </c>
      <c r="F2038">
        <v>3.33</v>
      </c>
      <c r="G2038">
        <f t="shared" si="94"/>
        <v>3.33</v>
      </c>
      <c r="H2038">
        <v>12.64</v>
      </c>
      <c r="M2038" s="277">
        <f>(M5118*10000)*TEA!$I$15*10^-6</f>
        <v>36.946226479499998</v>
      </c>
      <c r="N2038" s="277">
        <f>(N5118*10000)*TEA!$J$15*10^-6</f>
        <v>36.946226479499998</v>
      </c>
      <c r="W2038">
        <f t="shared" si="96"/>
        <v>1</v>
      </c>
      <c r="X2038" s="251">
        <v>39043</v>
      </c>
      <c r="Y2038" s="251">
        <v>15308</v>
      </c>
      <c r="Z2038" s="251">
        <f t="shared" si="95"/>
        <v>15308</v>
      </c>
      <c r="AA2038" s="226">
        <v>9963</v>
      </c>
    </row>
    <row r="2039" spans="1:27" x14ac:dyDescent="0.25">
      <c r="A2039" s="251">
        <v>39045</v>
      </c>
      <c r="B2039" s="251" t="s">
        <v>1829</v>
      </c>
      <c r="C2039" s="251" t="s">
        <v>776</v>
      </c>
      <c r="D2039" s="251">
        <v>-82.621206999999998</v>
      </c>
      <c r="E2039" s="251">
        <v>39.756920000000001</v>
      </c>
      <c r="F2039">
        <v>3.48</v>
      </c>
      <c r="G2039">
        <f t="shared" si="94"/>
        <v>3.48</v>
      </c>
      <c r="H2039">
        <v>12.29</v>
      </c>
      <c r="M2039" s="277">
        <f>(M5119*10000)*TEA!$I$15*10^-6</f>
        <v>40.031729283600001</v>
      </c>
      <c r="N2039" s="277">
        <f>(N5119*10000)*TEA!$J$15*10^-6</f>
        <v>40.031729283600001</v>
      </c>
      <c r="W2039">
        <f t="shared" si="96"/>
        <v>1</v>
      </c>
      <c r="X2039" s="251">
        <v>39045</v>
      </c>
      <c r="Y2039" s="251">
        <v>27919</v>
      </c>
      <c r="Z2039" s="251">
        <f t="shared" si="95"/>
        <v>27919</v>
      </c>
      <c r="AA2039" s="226">
        <v>24164</v>
      </c>
    </row>
    <row r="2040" spans="1:27" x14ac:dyDescent="0.25">
      <c r="A2040" s="251">
        <v>39047</v>
      </c>
      <c r="B2040" s="251" t="s">
        <v>1829</v>
      </c>
      <c r="C2040" s="251" t="s">
        <v>549</v>
      </c>
      <c r="D2040" s="251">
        <v>-83.447459300000006</v>
      </c>
      <c r="E2040" s="251">
        <v>39.565179999999998</v>
      </c>
      <c r="F2040">
        <v>3.71</v>
      </c>
      <c r="G2040">
        <f t="shared" si="94"/>
        <v>3.71</v>
      </c>
      <c r="H2040">
        <v>13.13</v>
      </c>
      <c r="M2040" s="277">
        <f>(M5120*10000)*TEA!$I$15*10^-6</f>
        <v>40.627663203149993</v>
      </c>
      <c r="N2040" s="277">
        <f>(N5120*10000)*TEA!$J$15*10^-6</f>
        <v>40.627663203149993</v>
      </c>
      <c r="W2040">
        <f t="shared" si="96"/>
        <v>1</v>
      </c>
      <c r="X2040" s="251">
        <v>39047</v>
      </c>
      <c r="Y2040" s="251">
        <v>39473</v>
      </c>
      <c r="Z2040" s="251">
        <f t="shared" si="95"/>
        <v>39473</v>
      </c>
      <c r="AA2040" s="226">
        <v>29512</v>
      </c>
    </row>
    <row r="2041" spans="1:27" x14ac:dyDescent="0.25">
      <c r="A2041" s="251">
        <v>39049</v>
      </c>
      <c r="B2041" s="251" t="s">
        <v>1829</v>
      </c>
      <c r="C2041" s="251" t="s">
        <v>550</v>
      </c>
      <c r="D2041" s="251">
        <v>-82.999450199999998</v>
      </c>
      <c r="E2041" s="251">
        <v>39.977469999999997</v>
      </c>
      <c r="F2041">
        <v>3.11</v>
      </c>
      <c r="G2041">
        <f t="shared" si="94"/>
        <v>3.11</v>
      </c>
      <c r="H2041">
        <v>11.47</v>
      </c>
      <c r="M2041" s="277">
        <f>(M5121*10000)*TEA!$I$15*10^-6</f>
        <v>39.766509585450002</v>
      </c>
      <c r="N2041" s="277">
        <f>(N5121*10000)*TEA!$J$15*10^-6</f>
        <v>39.766509585450002</v>
      </c>
      <c r="W2041">
        <f t="shared" si="96"/>
        <v>1</v>
      </c>
      <c r="X2041" s="251">
        <v>39049</v>
      </c>
      <c r="Y2041" s="251">
        <v>10157</v>
      </c>
      <c r="Z2041" s="251">
        <f t="shared" si="95"/>
        <v>10157</v>
      </c>
      <c r="AA2041" s="226">
        <v>5104</v>
      </c>
    </row>
    <row r="2042" spans="1:27" x14ac:dyDescent="0.25">
      <c r="A2042" s="251">
        <v>39051</v>
      </c>
      <c r="B2042" s="251" t="s">
        <v>1829</v>
      </c>
      <c r="C2042" s="251" t="s">
        <v>624</v>
      </c>
      <c r="D2042" s="251">
        <v>-84.132178499999995</v>
      </c>
      <c r="E2042" s="251">
        <v>41.613860000000003</v>
      </c>
      <c r="F2042">
        <v>3.25</v>
      </c>
      <c r="G2042">
        <f t="shared" si="94"/>
        <v>3.25</v>
      </c>
      <c r="H2042">
        <v>12.68</v>
      </c>
      <c r="M2042" s="277">
        <f>(M5122*10000)*TEA!$I$15*10^-6</f>
        <v>36.820542412349994</v>
      </c>
      <c r="N2042" s="277">
        <f>(N5122*10000)*TEA!$J$15*10^-6</f>
        <v>36.820542412349994</v>
      </c>
      <c r="W2042">
        <f t="shared" si="96"/>
        <v>1</v>
      </c>
      <c r="X2042" s="251">
        <v>39051</v>
      </c>
      <c r="Y2042" s="251">
        <v>34559</v>
      </c>
      <c r="Z2042" s="251">
        <f t="shared" si="95"/>
        <v>34559</v>
      </c>
      <c r="AA2042" s="226">
        <v>29487</v>
      </c>
    </row>
    <row r="2043" spans="1:27" x14ac:dyDescent="0.25">
      <c r="A2043" s="251">
        <v>39053</v>
      </c>
      <c r="B2043" s="251" t="s">
        <v>1829</v>
      </c>
      <c r="C2043" s="251" t="s">
        <v>1841</v>
      </c>
      <c r="D2043" s="251">
        <v>-82.320710300000002</v>
      </c>
      <c r="E2043" s="251">
        <v>38.838819999999998</v>
      </c>
      <c r="F2043">
        <v>3.29</v>
      </c>
      <c r="G2043">
        <f t="shared" si="94"/>
        <v>3.29</v>
      </c>
      <c r="H2043">
        <v>11.01</v>
      </c>
      <c r="M2043" s="277">
        <f>(M5123*10000)*TEA!$I$15*10^-6</f>
        <v>41.937973786800001</v>
      </c>
      <c r="N2043" s="277">
        <f>(N5123*10000)*TEA!$J$15*10^-6</f>
        <v>41.937973786800001</v>
      </c>
      <c r="W2043">
        <f t="shared" si="96"/>
        <v>1</v>
      </c>
      <c r="X2043" s="251">
        <v>39053</v>
      </c>
      <c r="Y2043" s="251">
        <v>2405</v>
      </c>
      <c r="Z2043" s="251">
        <f t="shared" si="95"/>
        <v>2405</v>
      </c>
      <c r="AA2043" s="226">
        <v>1817</v>
      </c>
    </row>
    <row r="2044" spans="1:27" x14ac:dyDescent="0.25">
      <c r="A2044" s="251">
        <v>39055</v>
      </c>
      <c r="B2044" s="251" t="s">
        <v>1829</v>
      </c>
      <c r="C2044" s="251" t="s">
        <v>1842</v>
      </c>
      <c r="D2044" s="251">
        <v>-81.179830699999997</v>
      </c>
      <c r="E2044" s="251">
        <v>41.51811</v>
      </c>
      <c r="F2044">
        <v>2.79</v>
      </c>
      <c r="G2044">
        <f t="shared" si="94"/>
        <v>2.79</v>
      </c>
      <c r="H2044">
        <v>9.51</v>
      </c>
      <c r="M2044" s="277">
        <f>(M5124*10000)*TEA!$I$15*10^-6</f>
        <v>35.7531763689</v>
      </c>
      <c r="N2044" s="277">
        <f>(N5124*10000)*TEA!$J$15*10^-6</f>
        <v>35.7531763689</v>
      </c>
      <c r="W2044">
        <f t="shared" si="96"/>
        <v>1</v>
      </c>
      <c r="X2044" s="251">
        <v>39055</v>
      </c>
      <c r="Y2044" s="251">
        <v>3021</v>
      </c>
      <c r="Z2044" s="251">
        <f t="shared" si="95"/>
        <v>3021</v>
      </c>
      <c r="AA2044" s="226">
        <v>1471</v>
      </c>
    </row>
    <row r="2045" spans="1:27" x14ac:dyDescent="0.25">
      <c r="A2045" s="251">
        <v>39057</v>
      </c>
      <c r="B2045" s="251" t="s">
        <v>1829</v>
      </c>
      <c r="C2045" s="251" t="s">
        <v>552</v>
      </c>
      <c r="D2045" s="251">
        <v>-83.888622999999995</v>
      </c>
      <c r="E2045" s="251">
        <v>39.696579999999997</v>
      </c>
      <c r="F2045">
        <v>3.72</v>
      </c>
      <c r="G2045">
        <f t="shared" si="94"/>
        <v>3.72</v>
      </c>
      <c r="H2045">
        <v>13.24</v>
      </c>
      <c r="M2045" s="277">
        <f>(M5125*10000)*TEA!$I$15*10^-6</f>
        <v>40.357461375450001</v>
      </c>
      <c r="N2045" s="277">
        <f>(N5125*10000)*TEA!$J$15*10^-6</f>
        <v>40.357461375450001</v>
      </c>
      <c r="W2045">
        <f t="shared" si="96"/>
        <v>1</v>
      </c>
      <c r="X2045" s="251">
        <v>39057</v>
      </c>
      <c r="Y2045" s="251">
        <v>29568</v>
      </c>
      <c r="Z2045" s="251">
        <f t="shared" si="95"/>
        <v>29568</v>
      </c>
      <c r="AA2045" s="226">
        <v>25002</v>
      </c>
    </row>
    <row r="2046" spans="1:27" x14ac:dyDescent="0.25">
      <c r="A2046" s="251">
        <v>39059</v>
      </c>
      <c r="B2046" s="251" t="s">
        <v>1829</v>
      </c>
      <c r="C2046" s="251" t="s">
        <v>1843</v>
      </c>
      <c r="D2046" s="251">
        <v>-81.489559799999995</v>
      </c>
      <c r="E2046" s="251">
        <v>40.06532</v>
      </c>
      <c r="F2046">
        <v>3.19</v>
      </c>
      <c r="G2046">
        <f t="shared" si="94"/>
        <v>3.19</v>
      </c>
      <c r="H2046">
        <v>10.93</v>
      </c>
      <c r="M2046" s="277">
        <f>(M5126*10000)*TEA!$I$15*10^-6</f>
        <v>38.537863149149999</v>
      </c>
      <c r="N2046" s="277">
        <f>(N5126*10000)*TEA!$J$15*10^-6</f>
        <v>38.537863149149999</v>
      </c>
      <c r="W2046">
        <f t="shared" si="96"/>
        <v>1</v>
      </c>
      <c r="X2046" s="251">
        <v>39059</v>
      </c>
      <c r="Y2046" s="251">
        <v>1716</v>
      </c>
      <c r="Z2046" s="251">
        <f t="shared" si="95"/>
        <v>1716</v>
      </c>
      <c r="AA2046" s="226">
        <v>1950</v>
      </c>
    </row>
    <row r="2047" spans="1:27" x14ac:dyDescent="0.25">
      <c r="A2047" s="251">
        <v>39061</v>
      </c>
      <c r="B2047" s="251" t="s">
        <v>1829</v>
      </c>
      <c r="C2047" s="251" t="s">
        <v>808</v>
      </c>
      <c r="D2047" s="251">
        <v>-84.545805599999994</v>
      </c>
      <c r="E2047" s="251">
        <v>39.20093</v>
      </c>
      <c r="F2047">
        <v>3.54</v>
      </c>
      <c r="G2047">
        <f t="shared" si="94"/>
        <v>3.54</v>
      </c>
      <c r="H2047">
        <v>11.3</v>
      </c>
      <c r="M2047" s="277">
        <f>(M5127*10000)*TEA!$I$15*10^-6</f>
        <v>42.183640902149996</v>
      </c>
      <c r="N2047" s="277">
        <f>(N5127*10000)*TEA!$J$15*10^-6</f>
        <v>42.183640902149996</v>
      </c>
      <c r="W2047">
        <f t="shared" si="96"/>
        <v>1</v>
      </c>
      <c r="X2047" s="251">
        <v>39061</v>
      </c>
      <c r="Y2047" s="251">
        <v>777</v>
      </c>
      <c r="Z2047" s="251">
        <f t="shared" si="95"/>
        <v>777</v>
      </c>
      <c r="AA2047" s="226">
        <v>766</v>
      </c>
    </row>
    <row r="2048" spans="1:27" x14ac:dyDescent="0.25">
      <c r="A2048" s="251">
        <v>39063</v>
      </c>
      <c r="B2048" s="251" t="s">
        <v>1829</v>
      </c>
      <c r="C2048" s="251" t="s">
        <v>892</v>
      </c>
      <c r="D2048" s="251">
        <v>-83.667192099999994</v>
      </c>
      <c r="E2048" s="251">
        <v>41.011150000000001</v>
      </c>
      <c r="F2048">
        <v>3.29</v>
      </c>
      <c r="G2048">
        <f t="shared" si="94"/>
        <v>3.29</v>
      </c>
      <c r="H2048">
        <v>11.54</v>
      </c>
      <c r="M2048" s="277">
        <f>(M5128*10000)*TEA!$I$15*10^-6</f>
        <v>38.334304904849994</v>
      </c>
      <c r="N2048" s="277">
        <f>(N5128*10000)*TEA!$J$15*10^-6</f>
        <v>38.334304904849994</v>
      </c>
      <c r="W2048">
        <f t="shared" si="96"/>
        <v>1</v>
      </c>
      <c r="X2048" s="251">
        <v>39063</v>
      </c>
      <c r="Y2048" s="251">
        <v>52583</v>
      </c>
      <c r="Z2048" s="251">
        <f t="shared" si="95"/>
        <v>52583</v>
      </c>
      <c r="AA2048" s="226">
        <v>26834</v>
      </c>
    </row>
    <row r="2049" spans="1:27" x14ac:dyDescent="0.25">
      <c r="A2049" s="251">
        <v>39065</v>
      </c>
      <c r="B2049" s="251" t="s">
        <v>1829</v>
      </c>
      <c r="C2049" s="251" t="s">
        <v>1007</v>
      </c>
      <c r="D2049" s="251">
        <v>-83.658004199999993</v>
      </c>
      <c r="E2049" s="251">
        <v>40.671669999999999</v>
      </c>
      <c r="F2049">
        <v>2.9</v>
      </c>
      <c r="G2049">
        <f t="shared" si="94"/>
        <v>2.9</v>
      </c>
      <c r="H2049">
        <v>10.66</v>
      </c>
      <c r="M2049" s="277">
        <f>(M5129*10000)*TEA!$I$15*10^-6</f>
        <v>38.844261406349993</v>
      </c>
      <c r="N2049" s="277">
        <f>(N5129*10000)*TEA!$J$15*10^-6</f>
        <v>38.844261406349993</v>
      </c>
      <c r="W2049">
        <f t="shared" si="96"/>
        <v>1</v>
      </c>
      <c r="X2049" s="251">
        <v>39065</v>
      </c>
      <c r="Y2049" s="251">
        <v>48639</v>
      </c>
      <c r="Z2049" s="251">
        <f t="shared" si="95"/>
        <v>48639</v>
      </c>
      <c r="AA2049" s="226">
        <v>35934</v>
      </c>
    </row>
    <row r="2050" spans="1:27" x14ac:dyDescent="0.25">
      <c r="A2050" s="251">
        <v>39067</v>
      </c>
      <c r="B2050" s="251" t="s">
        <v>1829</v>
      </c>
      <c r="C2050" s="251" t="s">
        <v>1055</v>
      </c>
      <c r="D2050" s="251">
        <v>-81.084779900000001</v>
      </c>
      <c r="E2050" s="251">
        <v>40.310049999999997</v>
      </c>
      <c r="F2050">
        <v>3.28</v>
      </c>
      <c r="G2050">
        <f t="shared" si="94"/>
        <v>3.28</v>
      </c>
      <c r="H2050">
        <v>10.15</v>
      </c>
      <c r="M2050" s="277">
        <f>(M5130*10000)*TEA!$I$15*10^-6</f>
        <v>37.916728154999994</v>
      </c>
      <c r="N2050" s="277">
        <f>(N5130*10000)*TEA!$J$15*10^-6</f>
        <v>37.916728154999994</v>
      </c>
      <c r="W2050">
        <f t="shared" si="96"/>
        <v>1</v>
      </c>
      <c r="X2050" s="251">
        <v>39067</v>
      </c>
      <c r="Y2050" s="251">
        <v>1293</v>
      </c>
      <c r="Z2050" s="251">
        <f t="shared" si="95"/>
        <v>1293</v>
      </c>
      <c r="AA2050" s="226">
        <v>1523</v>
      </c>
    </row>
    <row r="2051" spans="1:27" x14ac:dyDescent="0.25">
      <c r="A2051" s="251">
        <v>39069</v>
      </c>
      <c r="B2051" s="251" t="s">
        <v>1829</v>
      </c>
      <c r="C2051" s="251" t="s">
        <v>554</v>
      </c>
      <c r="D2051" s="251">
        <v>-84.072501399999993</v>
      </c>
      <c r="E2051" s="251">
        <v>41.338239999999999</v>
      </c>
      <c r="F2051">
        <v>3.2</v>
      </c>
      <c r="G2051">
        <f t="shared" si="94"/>
        <v>3.2</v>
      </c>
      <c r="H2051">
        <v>12.13</v>
      </c>
      <c r="M2051" s="277">
        <f>(M5131*10000)*TEA!$I$15*10^-6</f>
        <v>37.568225658599999</v>
      </c>
      <c r="N2051" s="277">
        <f>(N5131*10000)*TEA!$J$15*10^-6</f>
        <v>37.568225658599999</v>
      </c>
      <c r="W2051">
        <f t="shared" si="96"/>
        <v>1</v>
      </c>
      <c r="X2051" s="251">
        <v>39069</v>
      </c>
      <c r="Y2051" s="251">
        <v>46212</v>
      </c>
      <c r="Z2051" s="251">
        <f t="shared" si="95"/>
        <v>46212</v>
      </c>
      <c r="AA2051" s="226">
        <v>30315</v>
      </c>
    </row>
    <row r="2052" spans="1:27" x14ac:dyDescent="0.25">
      <c r="A2052" s="251">
        <v>39071</v>
      </c>
      <c r="B2052" s="251" t="s">
        <v>1829</v>
      </c>
      <c r="C2052" s="251" t="s">
        <v>1844</v>
      </c>
      <c r="D2052" s="251">
        <v>-83.607821400000006</v>
      </c>
      <c r="E2052" s="251">
        <v>39.18994</v>
      </c>
      <c r="F2052">
        <v>3.28</v>
      </c>
      <c r="G2052">
        <f t="shared" ref="G2052:G2115" si="97">F2052</f>
        <v>3.28</v>
      </c>
      <c r="H2052">
        <v>12.13</v>
      </c>
      <c r="M2052" s="277">
        <f>(M5132*10000)*TEA!$I$15*10^-6</f>
        <v>41.433391216799997</v>
      </c>
      <c r="N2052" s="277">
        <f>(N5132*10000)*TEA!$J$15*10^-6</f>
        <v>41.433391216799997</v>
      </c>
      <c r="W2052">
        <f t="shared" si="96"/>
        <v>1</v>
      </c>
      <c r="X2052" s="251">
        <v>39071</v>
      </c>
      <c r="Y2052" s="251">
        <v>51385</v>
      </c>
      <c r="Z2052" s="251">
        <f t="shared" ref="Z2052:Z2115" si="98">Y2052</f>
        <v>51385</v>
      </c>
      <c r="AA2052" s="226">
        <v>18471</v>
      </c>
    </row>
    <row r="2053" spans="1:27" x14ac:dyDescent="0.25">
      <c r="A2053" s="251">
        <v>39073</v>
      </c>
      <c r="B2053" s="251" t="s">
        <v>1829</v>
      </c>
      <c r="C2053" s="251" t="s">
        <v>1845</v>
      </c>
      <c r="D2053" s="251">
        <v>-82.469865799999994</v>
      </c>
      <c r="E2053" s="251">
        <v>39.506990000000002</v>
      </c>
      <c r="F2053">
        <v>3.47</v>
      </c>
      <c r="G2053">
        <f t="shared" si="97"/>
        <v>3.47</v>
      </c>
      <c r="H2053">
        <v>10.74</v>
      </c>
      <c r="M2053" s="277">
        <f>(M5133*10000)*TEA!$I$15*10^-6</f>
        <v>40.465946890800005</v>
      </c>
      <c r="N2053" s="277">
        <f>(N5133*10000)*TEA!$J$15*10^-6</f>
        <v>40.465946890800005</v>
      </c>
      <c r="W2053">
        <f t="shared" si="96"/>
        <v>1</v>
      </c>
      <c r="X2053" s="251">
        <v>39073</v>
      </c>
      <c r="Y2053" s="251">
        <v>1136</v>
      </c>
      <c r="Z2053" s="251">
        <f t="shared" si="98"/>
        <v>1136</v>
      </c>
      <c r="AA2053" s="226">
        <v>989</v>
      </c>
    </row>
    <row r="2054" spans="1:27" x14ac:dyDescent="0.25">
      <c r="A2054" s="251">
        <v>39075</v>
      </c>
      <c r="B2054" s="251" t="s">
        <v>1829</v>
      </c>
      <c r="C2054" s="251" t="s">
        <v>814</v>
      </c>
      <c r="D2054" s="251">
        <v>-81.924965</v>
      </c>
      <c r="E2054" s="251">
        <v>40.573560000000001</v>
      </c>
      <c r="F2054">
        <v>3.02</v>
      </c>
      <c r="G2054">
        <f t="shared" si="97"/>
        <v>3.02</v>
      </c>
      <c r="H2054">
        <v>11.07</v>
      </c>
      <c r="M2054" s="277">
        <f>(M5134*10000)*TEA!$I$15*10^-6</f>
        <v>37.864443010949998</v>
      </c>
      <c r="N2054" s="277">
        <f>(N5134*10000)*TEA!$J$15*10^-6</f>
        <v>37.864443010949998</v>
      </c>
      <c r="W2054">
        <f t="shared" si="96"/>
        <v>1</v>
      </c>
      <c r="X2054" s="251">
        <v>39075</v>
      </c>
      <c r="Y2054" s="251">
        <v>7821</v>
      </c>
      <c r="Z2054" s="251">
        <f t="shared" si="98"/>
        <v>7821</v>
      </c>
      <c r="AA2054" s="226">
        <v>9972</v>
      </c>
    </row>
    <row r="2055" spans="1:27" x14ac:dyDescent="0.25">
      <c r="A2055" s="251">
        <v>39077</v>
      </c>
      <c r="B2055" s="251" t="s">
        <v>1829</v>
      </c>
      <c r="C2055" s="251" t="s">
        <v>1384</v>
      </c>
      <c r="D2055" s="251">
        <v>-82.599269800000002</v>
      </c>
      <c r="E2055" s="251">
        <v>41.162669999999999</v>
      </c>
      <c r="F2055">
        <v>3.31</v>
      </c>
      <c r="G2055">
        <f t="shared" si="97"/>
        <v>3.31</v>
      </c>
      <c r="H2055">
        <v>12.62</v>
      </c>
      <c r="M2055" s="277">
        <f>(M5135*10000)*TEA!$I$15*10^-6</f>
        <v>37.350334367999999</v>
      </c>
      <c r="N2055" s="277">
        <f>(N5135*10000)*TEA!$J$15*10^-6</f>
        <v>37.350334367999999</v>
      </c>
      <c r="W2055">
        <f t="shared" si="96"/>
        <v>1</v>
      </c>
      <c r="X2055" s="251">
        <v>39077</v>
      </c>
      <c r="Y2055" s="251">
        <v>49014</v>
      </c>
      <c r="Z2055" s="251">
        <f t="shared" si="98"/>
        <v>49014</v>
      </c>
      <c r="AA2055" s="226">
        <v>23362</v>
      </c>
    </row>
    <row r="2056" spans="1:27" x14ac:dyDescent="0.25">
      <c r="A2056" s="251">
        <v>39079</v>
      </c>
      <c r="B2056" s="251" t="s">
        <v>1829</v>
      </c>
      <c r="C2056" s="251" t="s">
        <v>556</v>
      </c>
      <c r="D2056" s="251">
        <v>-82.609883600000003</v>
      </c>
      <c r="E2056" s="251">
        <v>39.036250000000003</v>
      </c>
      <c r="F2056">
        <v>3.39</v>
      </c>
      <c r="G2056">
        <f t="shared" si="97"/>
        <v>3.39</v>
      </c>
      <c r="H2056">
        <v>9.33</v>
      </c>
      <c r="M2056" s="277">
        <f>(M5136*10000)*TEA!$I$15*10^-6</f>
        <v>41.604423000750003</v>
      </c>
      <c r="N2056" s="277">
        <f>(N5136*10000)*TEA!$J$15*10^-6</f>
        <v>41.604423000750003</v>
      </c>
      <c r="W2056">
        <f t="shared" si="96"/>
        <v>1</v>
      </c>
      <c r="X2056" s="251">
        <v>39079</v>
      </c>
      <c r="Y2056" s="251">
        <v>1388</v>
      </c>
      <c r="Z2056" s="251">
        <f t="shared" si="98"/>
        <v>1388</v>
      </c>
      <c r="AA2056" s="226">
        <v>651</v>
      </c>
    </row>
    <row r="2057" spans="1:27" x14ac:dyDescent="0.25">
      <c r="A2057" s="251">
        <v>39081</v>
      </c>
      <c r="B2057" s="251" t="s">
        <v>1829</v>
      </c>
      <c r="C2057" s="251" t="s">
        <v>557</v>
      </c>
      <c r="D2057" s="251">
        <v>-80.760257800000005</v>
      </c>
      <c r="E2057" s="251">
        <v>40.396990000000002</v>
      </c>
      <c r="F2057">
        <v>2.56</v>
      </c>
      <c r="G2057">
        <f t="shared" si="97"/>
        <v>2.56</v>
      </c>
      <c r="H2057">
        <v>9.25</v>
      </c>
      <c r="M2057" s="277">
        <f>(M5137*10000)*TEA!$I$15*10^-6</f>
        <v>37.734634264949996</v>
      </c>
      <c r="N2057" s="277">
        <f>(N5137*10000)*TEA!$J$15*10^-6</f>
        <v>37.734634264949996</v>
      </c>
      <c r="W2057">
        <f t="shared" si="96"/>
        <v>1</v>
      </c>
      <c r="X2057" s="251">
        <v>39081</v>
      </c>
      <c r="Y2057" s="251">
        <v>194</v>
      </c>
      <c r="Z2057" s="251">
        <f t="shared" si="98"/>
        <v>194</v>
      </c>
      <c r="AA2057" s="226">
        <v>689</v>
      </c>
    </row>
    <row r="2058" spans="1:27" x14ac:dyDescent="0.25">
      <c r="A2058" s="251">
        <v>39083</v>
      </c>
      <c r="B2058" s="251" t="s">
        <v>1829</v>
      </c>
      <c r="C2058" s="251" t="s">
        <v>1015</v>
      </c>
      <c r="D2058" s="251">
        <v>-82.414340600000003</v>
      </c>
      <c r="E2058" s="251">
        <v>40.413460000000001</v>
      </c>
      <c r="F2058">
        <v>3.3</v>
      </c>
      <c r="G2058">
        <f t="shared" si="97"/>
        <v>3.3</v>
      </c>
      <c r="H2058">
        <v>12.14</v>
      </c>
      <c r="M2058" s="277">
        <f>(M5138*10000)*TEA!$I$15*10^-6</f>
        <v>38.469689412750007</v>
      </c>
      <c r="N2058" s="277">
        <f>(N5138*10000)*TEA!$J$15*10^-6</f>
        <v>38.469689412750007</v>
      </c>
      <c r="W2058">
        <f t="shared" si="96"/>
        <v>1</v>
      </c>
      <c r="X2058" s="251">
        <v>39083</v>
      </c>
      <c r="Y2058" s="251">
        <v>22170</v>
      </c>
      <c r="Z2058" s="251">
        <f t="shared" si="98"/>
        <v>22170</v>
      </c>
      <c r="AA2058" s="226">
        <v>18390</v>
      </c>
    </row>
    <row r="2059" spans="1:27" x14ac:dyDescent="0.25">
      <c r="A2059" s="251">
        <v>39085</v>
      </c>
      <c r="B2059" s="251" t="s">
        <v>1829</v>
      </c>
      <c r="C2059" s="251" t="s">
        <v>679</v>
      </c>
      <c r="D2059" s="251">
        <v>-81.233314300000004</v>
      </c>
      <c r="E2059" s="251">
        <v>41.713039999999999</v>
      </c>
      <c r="F2059">
        <v>2.2400000000000002</v>
      </c>
      <c r="G2059">
        <f t="shared" si="97"/>
        <v>2.2400000000000002</v>
      </c>
      <c r="H2059">
        <v>0</v>
      </c>
      <c r="M2059" s="277">
        <f>(M5139*10000)*TEA!$I$15*10^-6</f>
        <v>35.330446997999999</v>
      </c>
      <c r="N2059" s="277">
        <f>(N5139*10000)*TEA!$J$15*10^-6</f>
        <v>35.330446997999999</v>
      </c>
      <c r="W2059">
        <f t="shared" si="96"/>
        <v>1</v>
      </c>
      <c r="X2059" s="251">
        <v>39085</v>
      </c>
      <c r="Y2059" s="251">
        <v>305</v>
      </c>
      <c r="Z2059" s="251">
        <f t="shared" si="98"/>
        <v>305</v>
      </c>
      <c r="AA2059" s="226">
        <v>0</v>
      </c>
    </row>
    <row r="2060" spans="1:27" x14ac:dyDescent="0.25">
      <c r="A2060" s="251">
        <v>39087</v>
      </c>
      <c r="B2060" s="251" t="s">
        <v>1829</v>
      </c>
      <c r="C2060" s="251" t="s">
        <v>560</v>
      </c>
      <c r="D2060" s="251">
        <v>-82.534321800000001</v>
      </c>
      <c r="E2060" s="251">
        <v>38.618009999999998</v>
      </c>
      <c r="F2060">
        <v>3.19</v>
      </c>
      <c r="G2060">
        <f t="shared" si="97"/>
        <v>3.19</v>
      </c>
      <c r="H2060">
        <v>11.39</v>
      </c>
      <c r="M2060" s="277">
        <f>(M5140*10000)*TEA!$I$15*10^-6</f>
        <v>42.519377264399999</v>
      </c>
      <c r="N2060" s="277">
        <f>(N5140*10000)*TEA!$J$15*10^-6</f>
        <v>42.519377264399999</v>
      </c>
      <c r="W2060">
        <f t="shared" si="96"/>
        <v>1</v>
      </c>
      <c r="X2060" s="251">
        <v>39087</v>
      </c>
      <c r="Y2060" s="251">
        <v>348</v>
      </c>
      <c r="Z2060" s="251">
        <f t="shared" si="98"/>
        <v>348</v>
      </c>
      <c r="AA2060" s="226">
        <v>357</v>
      </c>
    </row>
    <row r="2061" spans="1:27" x14ac:dyDescent="0.25">
      <c r="A2061" s="251">
        <v>39089</v>
      </c>
      <c r="B2061" s="251" t="s">
        <v>1829</v>
      </c>
      <c r="C2061" s="251" t="s">
        <v>1846</v>
      </c>
      <c r="D2061" s="251">
        <v>-82.477546899999993</v>
      </c>
      <c r="E2061" s="251">
        <v>40.101590000000002</v>
      </c>
      <c r="F2061">
        <v>3.28</v>
      </c>
      <c r="G2061">
        <f t="shared" si="97"/>
        <v>3.28</v>
      </c>
      <c r="H2061">
        <v>12.44</v>
      </c>
      <c r="M2061" s="277">
        <f>(M5141*10000)*TEA!$I$15*10^-6</f>
        <v>39.208090398750002</v>
      </c>
      <c r="N2061" s="277">
        <f>(N5141*10000)*TEA!$J$15*10^-6</f>
        <v>39.208090398750002</v>
      </c>
      <c r="W2061">
        <f t="shared" si="96"/>
        <v>1</v>
      </c>
      <c r="X2061" s="251">
        <v>39089</v>
      </c>
      <c r="Y2061" s="251">
        <v>28083</v>
      </c>
      <c r="Z2061" s="251">
        <f t="shared" si="98"/>
        <v>28083</v>
      </c>
      <c r="AA2061" s="226">
        <v>20551</v>
      </c>
    </row>
    <row r="2062" spans="1:27" x14ac:dyDescent="0.25">
      <c r="A2062" s="251">
        <v>39091</v>
      </c>
      <c r="B2062" s="251" t="s">
        <v>1829</v>
      </c>
      <c r="C2062" s="251" t="s">
        <v>636</v>
      </c>
      <c r="D2062" s="251">
        <v>-83.764403299999998</v>
      </c>
      <c r="E2062" s="251">
        <v>40.397869999999998</v>
      </c>
      <c r="F2062">
        <v>3.2</v>
      </c>
      <c r="G2062">
        <f t="shared" si="97"/>
        <v>3.2</v>
      </c>
      <c r="H2062">
        <v>12.15</v>
      </c>
      <c r="M2062" s="277">
        <f>(M5142*10000)*TEA!$I$15*10^-6</f>
        <v>39.271158522450001</v>
      </c>
      <c r="N2062" s="277">
        <f>(N5142*10000)*TEA!$J$15*10^-6</f>
        <v>39.271158522450001</v>
      </c>
      <c r="W2062">
        <f t="shared" si="96"/>
        <v>1</v>
      </c>
      <c r="X2062" s="251">
        <v>39091</v>
      </c>
      <c r="Y2062" s="251">
        <v>35887</v>
      </c>
      <c r="Z2062" s="251">
        <f t="shared" si="98"/>
        <v>35887</v>
      </c>
      <c r="AA2062" s="226">
        <v>26963</v>
      </c>
    </row>
    <row r="2063" spans="1:27" x14ac:dyDescent="0.25">
      <c r="A2063" s="251">
        <v>39093</v>
      </c>
      <c r="B2063" s="251" t="s">
        <v>1829</v>
      </c>
      <c r="C2063" s="251" t="s">
        <v>1847</v>
      </c>
      <c r="D2063" s="251">
        <v>-82.152267399999999</v>
      </c>
      <c r="E2063" s="251">
        <v>41.302230000000002</v>
      </c>
      <c r="F2063">
        <v>2.89</v>
      </c>
      <c r="G2063">
        <f t="shared" si="97"/>
        <v>2.89</v>
      </c>
      <c r="H2063">
        <v>10.79</v>
      </c>
      <c r="M2063" s="277">
        <f>(M5143*10000)*TEA!$I$15*10^-6</f>
        <v>36.715577792849999</v>
      </c>
      <c r="N2063" s="277">
        <f>(N5143*10000)*TEA!$J$15*10^-6</f>
        <v>36.715577792849999</v>
      </c>
      <c r="W2063">
        <f t="shared" si="96"/>
        <v>1</v>
      </c>
      <c r="X2063" s="251">
        <v>39093</v>
      </c>
      <c r="Y2063" s="251">
        <v>23373</v>
      </c>
      <c r="Z2063" s="251">
        <f t="shared" si="98"/>
        <v>23373</v>
      </c>
      <c r="AA2063" s="226">
        <v>7085</v>
      </c>
    </row>
    <row r="2064" spans="1:27" x14ac:dyDescent="0.25">
      <c r="A2064" s="251">
        <v>39095</v>
      </c>
      <c r="B2064" s="251" t="s">
        <v>1829</v>
      </c>
      <c r="C2064" s="251" t="s">
        <v>1110</v>
      </c>
      <c r="D2064" s="251">
        <v>-83.662653800000001</v>
      </c>
      <c r="E2064" s="251">
        <v>41.633809999999997</v>
      </c>
      <c r="F2064">
        <v>2.92</v>
      </c>
      <c r="G2064">
        <f t="shared" si="97"/>
        <v>2.92</v>
      </c>
      <c r="H2064">
        <v>12.18</v>
      </c>
      <c r="M2064" s="277">
        <f>(M5144*10000)*TEA!$I$15*10^-6</f>
        <v>36.993757013099994</v>
      </c>
      <c r="N2064" s="277">
        <f>(N5144*10000)*TEA!$J$15*10^-6</f>
        <v>36.993757013099994</v>
      </c>
      <c r="W2064">
        <f t="shared" si="96"/>
        <v>1</v>
      </c>
      <c r="X2064" s="251">
        <v>39095</v>
      </c>
      <c r="Y2064" s="251">
        <v>12078</v>
      </c>
      <c r="Z2064" s="251">
        <f t="shared" si="98"/>
        <v>12078</v>
      </c>
      <c r="AA2064" s="226">
        <v>9692</v>
      </c>
    </row>
    <row r="2065" spans="1:27" x14ac:dyDescent="0.25">
      <c r="A2065" s="251">
        <v>39097</v>
      </c>
      <c r="B2065" s="251" t="s">
        <v>1829</v>
      </c>
      <c r="C2065" s="251" t="s">
        <v>565</v>
      </c>
      <c r="D2065" s="251">
        <v>-83.399942300000006</v>
      </c>
      <c r="E2065" s="251">
        <v>39.896999999999998</v>
      </c>
      <c r="F2065">
        <v>3.61</v>
      </c>
      <c r="G2065">
        <f t="shared" si="97"/>
        <v>3.61</v>
      </c>
      <c r="H2065">
        <v>12.6</v>
      </c>
      <c r="M2065" s="277">
        <f>(M5145*10000)*TEA!$I$15*10^-6</f>
        <v>40.031660791349999</v>
      </c>
      <c r="N2065" s="277">
        <f>(N5145*10000)*TEA!$J$15*10^-6</f>
        <v>40.031660791349999</v>
      </c>
      <c r="W2065">
        <f t="shared" si="96"/>
        <v>1</v>
      </c>
      <c r="X2065" s="251">
        <v>39097</v>
      </c>
      <c r="Y2065" s="251">
        <v>50027</v>
      </c>
      <c r="Z2065" s="251">
        <f t="shared" si="98"/>
        <v>50027</v>
      </c>
      <c r="AA2065" s="226">
        <v>33676</v>
      </c>
    </row>
    <row r="2066" spans="1:27" x14ac:dyDescent="0.25">
      <c r="A2066" s="251">
        <v>39099</v>
      </c>
      <c r="B2066" s="251" t="s">
        <v>1829</v>
      </c>
      <c r="C2066" s="251" t="s">
        <v>1848</v>
      </c>
      <c r="D2066" s="251">
        <v>-80.775073399999997</v>
      </c>
      <c r="E2066" s="251">
        <v>41.023029999999999</v>
      </c>
      <c r="F2066">
        <v>3</v>
      </c>
      <c r="G2066">
        <f t="shared" si="97"/>
        <v>3</v>
      </c>
      <c r="H2066">
        <v>10.27</v>
      </c>
      <c r="M2066" s="277">
        <f>(M5146*10000)*TEA!$I$15*10^-6</f>
        <v>36.608225668199999</v>
      </c>
      <c r="N2066" s="277">
        <f>(N5146*10000)*TEA!$J$15*10^-6</f>
        <v>36.608225668199999</v>
      </c>
      <c r="W2066">
        <f t="shared" si="96"/>
        <v>1</v>
      </c>
      <c r="X2066" s="251">
        <v>39099</v>
      </c>
      <c r="Y2066" s="251">
        <v>6483</v>
      </c>
      <c r="Z2066" s="251">
        <f t="shared" si="98"/>
        <v>6483</v>
      </c>
      <c r="AA2066" s="226">
        <v>5732</v>
      </c>
    </row>
    <row r="2067" spans="1:27" x14ac:dyDescent="0.25">
      <c r="A2067" s="251">
        <v>39101</v>
      </c>
      <c r="B2067" s="251" t="s">
        <v>1829</v>
      </c>
      <c r="C2067" s="251" t="s">
        <v>567</v>
      </c>
      <c r="D2067" s="251">
        <v>-83.1575287</v>
      </c>
      <c r="E2067" s="251">
        <v>40.59704</v>
      </c>
      <c r="F2067">
        <v>3.12</v>
      </c>
      <c r="G2067">
        <f t="shared" si="97"/>
        <v>3.12</v>
      </c>
      <c r="H2067">
        <v>12.51</v>
      </c>
      <c r="M2067" s="277">
        <f>(M5147*10000)*TEA!$I$15*10^-6</f>
        <v>38.766466956149998</v>
      </c>
      <c r="N2067" s="277">
        <f>(N5147*10000)*TEA!$J$15*10^-6</f>
        <v>38.766466956149998</v>
      </c>
      <c r="W2067">
        <f t="shared" si="96"/>
        <v>1</v>
      </c>
      <c r="X2067" s="251">
        <v>39101</v>
      </c>
      <c r="Y2067" s="251">
        <v>46176</v>
      </c>
      <c r="Z2067" s="251">
        <f t="shared" si="98"/>
        <v>46176</v>
      </c>
      <c r="AA2067" s="226">
        <v>22040</v>
      </c>
    </row>
    <row r="2068" spans="1:27" x14ac:dyDescent="0.25">
      <c r="A2068" s="251">
        <v>39103</v>
      </c>
      <c r="B2068" s="251" t="s">
        <v>1829</v>
      </c>
      <c r="C2068" s="251" t="s">
        <v>1849</v>
      </c>
      <c r="D2068" s="251">
        <v>-81.892194700000005</v>
      </c>
      <c r="E2068" s="251">
        <v>41.133940000000003</v>
      </c>
      <c r="F2068">
        <v>2.64</v>
      </c>
      <c r="G2068">
        <f t="shared" si="97"/>
        <v>2.64</v>
      </c>
      <c r="H2068">
        <v>9.41</v>
      </c>
      <c r="M2068" s="277">
        <f>(M5148*10000)*TEA!$I$15*10^-6</f>
        <v>36.861239751749999</v>
      </c>
      <c r="N2068" s="277">
        <f>(N5148*10000)*TEA!$J$15*10^-6</f>
        <v>36.861239751749999</v>
      </c>
      <c r="W2068">
        <f t="shared" si="96"/>
        <v>1</v>
      </c>
      <c r="X2068" s="251">
        <v>39103</v>
      </c>
      <c r="Y2068" s="251">
        <v>15809</v>
      </c>
      <c r="Z2068" s="251">
        <f t="shared" si="98"/>
        <v>15809</v>
      </c>
      <c r="AA2068" s="226">
        <v>5660</v>
      </c>
    </row>
    <row r="2069" spans="1:27" x14ac:dyDescent="0.25">
      <c r="A2069" s="251">
        <v>39105</v>
      </c>
      <c r="B2069" s="251" t="s">
        <v>1829</v>
      </c>
      <c r="C2069" s="251" t="s">
        <v>1850</v>
      </c>
      <c r="D2069" s="251">
        <v>-82.023973999999995</v>
      </c>
      <c r="E2069" s="251">
        <v>39.09337</v>
      </c>
      <c r="F2069">
        <v>3.22</v>
      </c>
      <c r="G2069">
        <f t="shared" si="97"/>
        <v>3.22</v>
      </c>
      <c r="H2069">
        <v>10.55</v>
      </c>
      <c r="M2069" s="277">
        <f>(M5149*10000)*TEA!$I$15*10^-6</f>
        <v>41.099850351450002</v>
      </c>
      <c r="N2069" s="277">
        <f>(N5149*10000)*TEA!$J$15*10^-6</f>
        <v>41.099850351450002</v>
      </c>
      <c r="W2069">
        <f t="shared" si="96"/>
        <v>1</v>
      </c>
      <c r="X2069" s="251">
        <v>39105</v>
      </c>
      <c r="Y2069" s="251">
        <v>1906</v>
      </c>
      <c r="Z2069" s="251">
        <f t="shared" si="98"/>
        <v>1906</v>
      </c>
      <c r="AA2069" s="226">
        <v>2090</v>
      </c>
    </row>
    <row r="2070" spans="1:27" x14ac:dyDescent="0.25">
      <c r="A2070" s="251">
        <v>39107</v>
      </c>
      <c r="B2070" s="251" t="s">
        <v>1829</v>
      </c>
      <c r="C2070" s="251" t="s">
        <v>1025</v>
      </c>
      <c r="D2070" s="251">
        <v>-84.637758000000005</v>
      </c>
      <c r="E2070" s="251">
        <v>40.543500000000002</v>
      </c>
      <c r="F2070">
        <v>3.49</v>
      </c>
      <c r="G2070">
        <f t="shared" si="97"/>
        <v>3.49</v>
      </c>
      <c r="H2070">
        <v>12.12</v>
      </c>
      <c r="M2070" s="277">
        <f>(M5150*10000)*TEA!$I$15*10^-6</f>
        <v>39.180177688050001</v>
      </c>
      <c r="N2070" s="277">
        <f>(N5150*10000)*TEA!$J$15*10^-6</f>
        <v>39.180177688050001</v>
      </c>
      <c r="W2070">
        <f t="shared" si="96"/>
        <v>1</v>
      </c>
      <c r="X2070" s="251">
        <v>39107</v>
      </c>
      <c r="Y2070" s="251">
        <v>44440</v>
      </c>
      <c r="Z2070" s="251">
        <f t="shared" si="98"/>
        <v>44440</v>
      </c>
      <c r="AA2070" s="226">
        <v>37994</v>
      </c>
    </row>
    <row r="2071" spans="1:27" x14ac:dyDescent="0.25">
      <c r="A2071" s="251">
        <v>39109</v>
      </c>
      <c r="B2071" s="251" t="s">
        <v>1829</v>
      </c>
      <c r="C2071" s="251" t="s">
        <v>1063</v>
      </c>
      <c r="D2071" s="251">
        <v>-84.228394199999997</v>
      </c>
      <c r="E2071" s="251">
        <v>40.05959</v>
      </c>
      <c r="F2071">
        <v>3.59</v>
      </c>
      <c r="G2071">
        <f t="shared" si="97"/>
        <v>3.59</v>
      </c>
      <c r="H2071">
        <v>12.3</v>
      </c>
      <c r="M2071" s="277">
        <f>(M5151*10000)*TEA!$I$15*10^-6</f>
        <v>39.922166156849997</v>
      </c>
      <c r="N2071" s="277">
        <f>(N5151*10000)*TEA!$J$15*10^-6</f>
        <v>39.922166156849997</v>
      </c>
      <c r="W2071">
        <f t="shared" si="96"/>
        <v>1</v>
      </c>
      <c r="X2071" s="251">
        <v>39109</v>
      </c>
      <c r="Y2071" s="251">
        <v>30771</v>
      </c>
      <c r="Z2071" s="251">
        <f t="shared" si="98"/>
        <v>30771</v>
      </c>
      <c r="AA2071" s="226">
        <v>25865</v>
      </c>
    </row>
    <row r="2072" spans="1:27" x14ac:dyDescent="0.25">
      <c r="A2072" s="251">
        <v>39111</v>
      </c>
      <c r="B2072" s="251" t="s">
        <v>1829</v>
      </c>
      <c r="C2072" s="251" t="s">
        <v>570</v>
      </c>
      <c r="D2072" s="251">
        <v>-81.080757500000004</v>
      </c>
      <c r="E2072" s="251">
        <v>39.741570000000003</v>
      </c>
      <c r="F2072">
        <v>2.4700000000000002</v>
      </c>
      <c r="G2072">
        <f t="shared" si="97"/>
        <v>2.4700000000000002</v>
      </c>
      <c r="H2072">
        <v>10.01</v>
      </c>
      <c r="M2072" s="277">
        <f>(M5152*10000)*TEA!$I$15*10^-6</f>
        <v>38.598842505599997</v>
      </c>
      <c r="N2072" s="277">
        <f>(N5152*10000)*TEA!$J$15*10^-6</f>
        <v>38.598842505599997</v>
      </c>
      <c r="W2072">
        <f t="shared" si="96"/>
        <v>1</v>
      </c>
      <c r="X2072" s="251">
        <v>39111</v>
      </c>
      <c r="Y2072" s="251">
        <v>76</v>
      </c>
      <c r="Z2072" s="251">
        <f t="shared" si="98"/>
        <v>76</v>
      </c>
      <c r="AA2072" s="226">
        <v>311</v>
      </c>
    </row>
    <row r="2073" spans="1:27" x14ac:dyDescent="0.25">
      <c r="A2073" s="251">
        <v>39113</v>
      </c>
      <c r="B2073" s="251" t="s">
        <v>1829</v>
      </c>
      <c r="C2073" s="251" t="s">
        <v>571</v>
      </c>
      <c r="D2073" s="251">
        <v>-84.295839400000006</v>
      </c>
      <c r="E2073" s="251">
        <v>39.762360000000001</v>
      </c>
      <c r="F2073">
        <v>3.38</v>
      </c>
      <c r="G2073">
        <f t="shared" si="97"/>
        <v>3.38</v>
      </c>
      <c r="H2073">
        <v>11.58</v>
      </c>
      <c r="M2073" s="277">
        <f>(M5153*10000)*TEA!$I$15*10^-6</f>
        <v>40.491328049099998</v>
      </c>
      <c r="N2073" s="277">
        <f>(N5153*10000)*TEA!$J$15*10^-6</f>
        <v>40.491328049099998</v>
      </c>
      <c r="W2073">
        <f t="shared" si="96"/>
        <v>1</v>
      </c>
      <c r="X2073" s="251">
        <v>39113</v>
      </c>
      <c r="Y2073" s="251">
        <v>18064</v>
      </c>
      <c r="Z2073" s="251">
        <f t="shared" si="98"/>
        <v>18064</v>
      </c>
      <c r="AA2073" s="226">
        <v>14394</v>
      </c>
    </row>
    <row r="2074" spans="1:27" x14ac:dyDescent="0.25">
      <c r="A2074" s="251">
        <v>39115</v>
      </c>
      <c r="B2074" s="251" t="s">
        <v>1829</v>
      </c>
      <c r="C2074" s="251" t="s">
        <v>572</v>
      </c>
      <c r="D2074" s="251">
        <v>-81.853492299999999</v>
      </c>
      <c r="E2074" s="251">
        <v>39.634590000000003</v>
      </c>
      <c r="F2074">
        <v>2.95</v>
      </c>
      <c r="G2074">
        <f t="shared" si="97"/>
        <v>2.95</v>
      </c>
      <c r="H2074">
        <v>10.26</v>
      </c>
      <c r="M2074" s="277">
        <f>(M5154*10000)*TEA!$I$15*10^-6</f>
        <v>39.705925841549998</v>
      </c>
      <c r="N2074" s="277">
        <f>(N5154*10000)*TEA!$J$15*10^-6</f>
        <v>39.705925841549998</v>
      </c>
      <c r="W2074">
        <f t="shared" ref="W2074:W2137" si="99">IF(X2074=A2074,1,0)</f>
        <v>1</v>
      </c>
      <c r="X2074" s="251">
        <v>39115</v>
      </c>
      <c r="Y2074" s="251">
        <v>1249</v>
      </c>
      <c r="Z2074" s="251">
        <f t="shared" si="98"/>
        <v>1249</v>
      </c>
      <c r="AA2074" s="226">
        <v>1883</v>
      </c>
    </row>
    <row r="2075" spans="1:27" x14ac:dyDescent="0.25">
      <c r="A2075" s="251">
        <v>39117</v>
      </c>
      <c r="B2075" s="251" t="s">
        <v>1829</v>
      </c>
      <c r="C2075" s="251" t="s">
        <v>1851</v>
      </c>
      <c r="D2075" s="251">
        <v>-82.784866399999999</v>
      </c>
      <c r="E2075" s="251">
        <v>40.540790000000001</v>
      </c>
      <c r="F2075">
        <v>3.1</v>
      </c>
      <c r="G2075">
        <f t="shared" si="97"/>
        <v>3.1</v>
      </c>
      <c r="H2075">
        <v>11.45</v>
      </c>
      <c r="M2075" s="277">
        <f>(M5155*10000)*TEA!$I$15*10^-6</f>
        <v>38.535133544099999</v>
      </c>
      <c r="N2075" s="277">
        <f>(N5155*10000)*TEA!$J$15*10^-6</f>
        <v>38.535133544099999</v>
      </c>
      <c r="W2075">
        <f t="shared" si="99"/>
        <v>1</v>
      </c>
      <c r="X2075" s="251">
        <v>39117</v>
      </c>
      <c r="Y2075" s="251">
        <v>28418</v>
      </c>
      <c r="Z2075" s="251">
        <f t="shared" si="98"/>
        <v>28418</v>
      </c>
      <c r="AA2075" s="226">
        <v>18450</v>
      </c>
    </row>
    <row r="2076" spans="1:27" x14ac:dyDescent="0.25">
      <c r="A2076" s="251">
        <v>39119</v>
      </c>
      <c r="B2076" s="251" t="s">
        <v>1829</v>
      </c>
      <c r="C2076" s="251" t="s">
        <v>1852</v>
      </c>
      <c r="D2076" s="251">
        <v>-81.946984299999997</v>
      </c>
      <c r="E2076" s="251">
        <v>39.979129999999998</v>
      </c>
      <c r="F2076">
        <v>3.23</v>
      </c>
      <c r="G2076">
        <f t="shared" si="97"/>
        <v>3.23</v>
      </c>
      <c r="H2076">
        <v>11.58</v>
      </c>
      <c r="M2076" s="277">
        <f>(M5156*10000)*TEA!$I$15*10^-6</f>
        <v>39.039722421299999</v>
      </c>
      <c r="N2076" s="277">
        <f>(N5156*10000)*TEA!$J$15*10^-6</f>
        <v>39.039722421299999</v>
      </c>
      <c r="W2076">
        <f t="shared" si="99"/>
        <v>1</v>
      </c>
      <c r="X2076" s="251">
        <v>39119</v>
      </c>
      <c r="Y2076" s="251">
        <v>7299</v>
      </c>
      <c r="Z2076" s="251">
        <f t="shared" si="98"/>
        <v>7299</v>
      </c>
      <c r="AA2076" s="226">
        <v>7826</v>
      </c>
    </row>
    <row r="2077" spans="1:27" x14ac:dyDescent="0.25">
      <c r="A2077" s="251">
        <v>39121</v>
      </c>
      <c r="B2077" s="251" t="s">
        <v>1829</v>
      </c>
      <c r="C2077" s="251" t="s">
        <v>1064</v>
      </c>
      <c r="D2077" s="251">
        <v>-81.452300100000002</v>
      </c>
      <c r="E2077" s="251">
        <v>39.779870000000003</v>
      </c>
      <c r="F2077">
        <v>0</v>
      </c>
      <c r="G2077">
        <f t="shared" si="97"/>
        <v>0</v>
      </c>
      <c r="H2077">
        <v>9.39</v>
      </c>
      <c r="M2077" s="277">
        <f>(M5157*10000)*TEA!$I$15*10^-6</f>
        <v>39.012181375499999</v>
      </c>
      <c r="N2077" s="277">
        <f>(N5157*10000)*TEA!$J$15*10^-6</f>
        <v>39.012181375499999</v>
      </c>
      <c r="W2077">
        <f t="shared" si="99"/>
        <v>1</v>
      </c>
      <c r="X2077" s="251">
        <v>39121</v>
      </c>
      <c r="Y2077" s="251">
        <v>0</v>
      </c>
      <c r="Z2077" s="251">
        <f t="shared" si="98"/>
        <v>0</v>
      </c>
      <c r="AA2077" s="226">
        <v>211</v>
      </c>
    </row>
    <row r="2078" spans="1:27" x14ac:dyDescent="0.25">
      <c r="A2078" s="251">
        <v>39123</v>
      </c>
      <c r="B2078" s="251" t="s">
        <v>1829</v>
      </c>
      <c r="C2078" s="251" t="s">
        <v>1174</v>
      </c>
      <c r="D2078" s="251">
        <v>-83.143838500000001</v>
      </c>
      <c r="E2078" s="251">
        <v>41.545769999999997</v>
      </c>
      <c r="F2078">
        <v>2.93</v>
      </c>
      <c r="G2078">
        <f t="shared" si="97"/>
        <v>2.93</v>
      </c>
      <c r="H2078">
        <v>12.22</v>
      </c>
      <c r="M2078" s="277">
        <f>(M5158*10000)*TEA!$I$15*10^-6</f>
        <v>37.068858420299996</v>
      </c>
      <c r="N2078" s="277">
        <f>(N5158*10000)*TEA!$J$15*10^-6</f>
        <v>37.068858420299996</v>
      </c>
      <c r="W2078">
        <f t="shared" si="99"/>
        <v>1</v>
      </c>
      <c r="X2078" s="251">
        <v>39123</v>
      </c>
      <c r="Y2078" s="251">
        <v>30592</v>
      </c>
      <c r="Z2078" s="251">
        <f t="shared" si="98"/>
        <v>30592</v>
      </c>
      <c r="AA2078" s="226">
        <v>7377</v>
      </c>
    </row>
    <row r="2079" spans="1:27" x14ac:dyDescent="0.25">
      <c r="A2079" s="251">
        <v>39125</v>
      </c>
      <c r="B2079" s="251" t="s">
        <v>1829</v>
      </c>
      <c r="C2079" s="251" t="s">
        <v>914</v>
      </c>
      <c r="D2079" s="251">
        <v>-84.584389000000002</v>
      </c>
      <c r="E2079" s="251">
        <v>41.123130000000003</v>
      </c>
      <c r="F2079">
        <v>2.69</v>
      </c>
      <c r="G2079">
        <f t="shared" si="97"/>
        <v>2.69</v>
      </c>
      <c r="H2079">
        <v>10.26</v>
      </c>
      <c r="M2079" s="277">
        <f>(M5159*10000)*TEA!$I$15*10^-6</f>
        <v>37.956236981400004</v>
      </c>
      <c r="N2079" s="277">
        <f>(N5159*10000)*TEA!$J$15*10^-6</f>
        <v>37.956236981400004</v>
      </c>
      <c r="W2079">
        <f t="shared" si="99"/>
        <v>1</v>
      </c>
      <c r="X2079" s="251">
        <v>39125</v>
      </c>
      <c r="Y2079" s="251">
        <v>48842</v>
      </c>
      <c r="Z2079" s="251">
        <f t="shared" si="98"/>
        <v>48842</v>
      </c>
      <c r="AA2079" s="226">
        <v>19582</v>
      </c>
    </row>
    <row r="2080" spans="1:27" x14ac:dyDescent="0.25">
      <c r="A2080" s="251">
        <v>39127</v>
      </c>
      <c r="B2080" s="251" t="s">
        <v>1829</v>
      </c>
      <c r="C2080" s="251" t="s">
        <v>573</v>
      </c>
      <c r="D2080" s="251">
        <v>-82.236013700000001</v>
      </c>
      <c r="E2080" s="251">
        <v>39.745669999999997</v>
      </c>
      <c r="F2080">
        <v>3.36</v>
      </c>
      <c r="G2080">
        <f t="shared" si="97"/>
        <v>3.36</v>
      </c>
      <c r="H2080">
        <v>12.01</v>
      </c>
      <c r="M2080" s="277">
        <f>(M5160*10000)*TEA!$I$15*10^-6</f>
        <v>39.789095964299996</v>
      </c>
      <c r="N2080" s="277">
        <f>(N5160*10000)*TEA!$J$15*10^-6</f>
        <v>39.789095964299996</v>
      </c>
      <c r="W2080">
        <f t="shared" si="99"/>
        <v>1</v>
      </c>
      <c r="X2080" s="251">
        <v>39127</v>
      </c>
      <c r="Y2080" s="251">
        <v>7184</v>
      </c>
      <c r="Z2080" s="251">
        <f t="shared" si="98"/>
        <v>7184</v>
      </c>
      <c r="AA2080" s="226">
        <v>7011</v>
      </c>
    </row>
    <row r="2081" spans="1:27" x14ac:dyDescent="0.25">
      <c r="A2081" s="251">
        <v>39129</v>
      </c>
      <c r="B2081" s="251" t="s">
        <v>1829</v>
      </c>
      <c r="C2081" s="251" t="s">
        <v>1853</v>
      </c>
      <c r="D2081" s="251">
        <v>-83.015116399999997</v>
      </c>
      <c r="E2081" s="251">
        <v>39.645130000000002</v>
      </c>
      <c r="F2081">
        <v>3.76</v>
      </c>
      <c r="G2081">
        <f t="shared" si="97"/>
        <v>3.76</v>
      </c>
      <c r="H2081">
        <v>12.63</v>
      </c>
      <c r="M2081" s="277">
        <f>(M5161*10000)*TEA!$I$15*10^-6</f>
        <v>40.412948080500001</v>
      </c>
      <c r="N2081" s="277">
        <f>(N5161*10000)*TEA!$J$15*10^-6</f>
        <v>40.412948080500001</v>
      </c>
      <c r="W2081">
        <f t="shared" si="99"/>
        <v>1</v>
      </c>
      <c r="X2081" s="251">
        <v>39129</v>
      </c>
      <c r="Y2081" s="251">
        <v>53585</v>
      </c>
      <c r="Z2081" s="251">
        <f t="shared" si="98"/>
        <v>53585</v>
      </c>
      <c r="AA2081" s="226">
        <v>42849</v>
      </c>
    </row>
    <row r="2082" spans="1:27" x14ac:dyDescent="0.25">
      <c r="A2082" s="251">
        <v>39131</v>
      </c>
      <c r="B2082" s="251" t="s">
        <v>1829</v>
      </c>
      <c r="C2082" s="251" t="s">
        <v>575</v>
      </c>
      <c r="D2082" s="251">
        <v>-83.057525600000005</v>
      </c>
      <c r="E2082" s="251">
        <v>39.088760000000001</v>
      </c>
      <c r="F2082">
        <v>3.43</v>
      </c>
      <c r="G2082">
        <f t="shared" si="97"/>
        <v>3.43</v>
      </c>
      <c r="H2082">
        <v>12.16</v>
      </c>
      <c r="M2082" s="277">
        <f>(M5162*10000)*TEA!$I$15*10^-6</f>
        <v>41.567368660649997</v>
      </c>
      <c r="N2082" s="277">
        <f>(N5162*10000)*TEA!$J$15*10^-6</f>
        <v>41.567368660649997</v>
      </c>
      <c r="W2082">
        <f t="shared" si="99"/>
        <v>1</v>
      </c>
      <c r="X2082" s="251">
        <v>39131</v>
      </c>
      <c r="Y2082" s="251">
        <v>7916</v>
      </c>
      <c r="Z2082" s="251">
        <f t="shared" si="98"/>
        <v>7916</v>
      </c>
      <c r="AA2082" s="226">
        <v>5828</v>
      </c>
    </row>
    <row r="2083" spans="1:27" x14ac:dyDescent="0.25">
      <c r="A2083" s="251">
        <v>39133</v>
      </c>
      <c r="B2083" s="251" t="s">
        <v>1829</v>
      </c>
      <c r="C2083" s="251" t="s">
        <v>1854</v>
      </c>
      <c r="D2083" s="251">
        <v>-81.198454900000002</v>
      </c>
      <c r="E2083" s="251">
        <v>41.18573</v>
      </c>
      <c r="F2083">
        <v>2.64</v>
      </c>
      <c r="G2083">
        <f t="shared" si="97"/>
        <v>2.64</v>
      </c>
      <c r="H2083">
        <v>9.83</v>
      </c>
      <c r="M2083" s="277">
        <f>(M5163*10000)*TEA!$I$15*10^-6</f>
        <v>36.46222604415</v>
      </c>
      <c r="N2083" s="277">
        <f>(N5163*10000)*TEA!$J$15*10^-6</f>
        <v>36.46222604415</v>
      </c>
      <c r="W2083">
        <f t="shared" si="99"/>
        <v>1</v>
      </c>
      <c r="X2083" s="251">
        <v>39133</v>
      </c>
      <c r="Y2083" s="251">
        <v>9571</v>
      </c>
      <c r="Z2083" s="251">
        <f t="shared" si="98"/>
        <v>9571</v>
      </c>
      <c r="AA2083" s="226">
        <v>4947</v>
      </c>
    </row>
    <row r="2084" spans="1:27" x14ac:dyDescent="0.25">
      <c r="A2084" s="251">
        <v>39135</v>
      </c>
      <c r="B2084" s="251" t="s">
        <v>1829</v>
      </c>
      <c r="C2084" s="251" t="s">
        <v>1855</v>
      </c>
      <c r="D2084" s="251">
        <v>-84.654392799999997</v>
      </c>
      <c r="E2084" s="251">
        <v>39.749859999999998</v>
      </c>
      <c r="F2084">
        <v>3.57</v>
      </c>
      <c r="G2084">
        <f t="shared" si="97"/>
        <v>3.57</v>
      </c>
      <c r="H2084">
        <v>12.28</v>
      </c>
      <c r="M2084" s="277">
        <f>(M5164*10000)*TEA!$I$15*10^-6</f>
        <v>40.865986175400003</v>
      </c>
      <c r="N2084" s="277">
        <f>(N5164*10000)*TEA!$J$15*10^-6</f>
        <v>40.865986175400003</v>
      </c>
      <c r="W2084">
        <f t="shared" si="99"/>
        <v>1</v>
      </c>
      <c r="X2084" s="251">
        <v>39135</v>
      </c>
      <c r="Y2084" s="251">
        <v>38794</v>
      </c>
      <c r="Z2084" s="251">
        <f t="shared" si="98"/>
        <v>38794</v>
      </c>
      <c r="AA2084" s="226">
        <v>29938</v>
      </c>
    </row>
    <row r="2085" spans="1:27" x14ac:dyDescent="0.25">
      <c r="A2085" s="251">
        <v>39137</v>
      </c>
      <c r="B2085" s="251" t="s">
        <v>1829</v>
      </c>
      <c r="C2085" s="251" t="s">
        <v>829</v>
      </c>
      <c r="D2085" s="251">
        <v>-84.138496399999994</v>
      </c>
      <c r="E2085" s="251">
        <v>41.02805</v>
      </c>
      <c r="F2085">
        <v>3.17</v>
      </c>
      <c r="G2085">
        <f t="shared" si="97"/>
        <v>3.17</v>
      </c>
      <c r="H2085">
        <v>12.17</v>
      </c>
      <c r="M2085" s="277">
        <f>(M5165*10000)*TEA!$I$15*10^-6</f>
        <v>38.221398797849993</v>
      </c>
      <c r="N2085" s="277">
        <f>(N5165*10000)*TEA!$J$15*10^-6</f>
        <v>38.221398797849993</v>
      </c>
      <c r="W2085">
        <f t="shared" si="99"/>
        <v>1</v>
      </c>
      <c r="X2085" s="251">
        <v>39137</v>
      </c>
      <c r="Y2085" s="251">
        <v>66044</v>
      </c>
      <c r="Z2085" s="251">
        <f t="shared" si="98"/>
        <v>66044</v>
      </c>
      <c r="AA2085" s="226">
        <v>32172</v>
      </c>
    </row>
    <row r="2086" spans="1:27" x14ac:dyDescent="0.25">
      <c r="A2086" s="251">
        <v>39139</v>
      </c>
      <c r="B2086" s="251" t="s">
        <v>1829</v>
      </c>
      <c r="C2086" s="251" t="s">
        <v>1030</v>
      </c>
      <c r="D2086" s="251">
        <v>-82.531943699999999</v>
      </c>
      <c r="E2086" s="251">
        <v>40.790950000000002</v>
      </c>
      <c r="F2086">
        <v>3.25</v>
      </c>
      <c r="G2086">
        <f t="shared" si="97"/>
        <v>3.25</v>
      </c>
      <c r="H2086">
        <v>11.84</v>
      </c>
      <c r="M2086" s="277">
        <f>(M5166*10000)*TEA!$I$15*10^-6</f>
        <v>37.928962677600005</v>
      </c>
      <c r="N2086" s="277">
        <f>(N5166*10000)*TEA!$J$15*10^-6</f>
        <v>37.928962677600005</v>
      </c>
      <c r="W2086">
        <f t="shared" si="99"/>
        <v>1</v>
      </c>
      <c r="X2086" s="251">
        <v>39139</v>
      </c>
      <c r="Y2086" s="251">
        <v>17174</v>
      </c>
      <c r="Z2086" s="251">
        <f t="shared" si="98"/>
        <v>17174</v>
      </c>
      <c r="AA2086" s="226">
        <v>13782</v>
      </c>
    </row>
    <row r="2087" spans="1:27" x14ac:dyDescent="0.25">
      <c r="A2087" s="251">
        <v>39141</v>
      </c>
      <c r="B2087" s="251" t="s">
        <v>1829</v>
      </c>
      <c r="C2087" s="251" t="s">
        <v>1856</v>
      </c>
      <c r="D2087" s="251">
        <v>-83.0483756</v>
      </c>
      <c r="E2087" s="251">
        <v>39.344749999999998</v>
      </c>
      <c r="F2087">
        <v>3.44</v>
      </c>
      <c r="G2087">
        <f t="shared" si="97"/>
        <v>3.44</v>
      </c>
      <c r="H2087">
        <v>12.49</v>
      </c>
      <c r="M2087" s="277">
        <f>(M5167*10000)*TEA!$I$15*10^-6</f>
        <v>41.021563249800003</v>
      </c>
      <c r="N2087" s="277">
        <f>(N5167*10000)*TEA!$J$15*10^-6</f>
        <v>41.021563249800003</v>
      </c>
      <c r="W2087">
        <f t="shared" si="99"/>
        <v>1</v>
      </c>
      <c r="X2087" s="251">
        <v>39141</v>
      </c>
      <c r="Y2087" s="251">
        <v>25847</v>
      </c>
      <c r="Z2087" s="251">
        <f t="shared" si="98"/>
        <v>25847</v>
      </c>
      <c r="AA2087" s="226">
        <v>18758</v>
      </c>
    </row>
    <row r="2088" spans="1:27" x14ac:dyDescent="0.25">
      <c r="A2088" s="251">
        <v>39143</v>
      </c>
      <c r="B2088" s="251" t="s">
        <v>1829</v>
      </c>
      <c r="C2088" s="251" t="s">
        <v>1857</v>
      </c>
      <c r="D2088" s="251">
        <v>-83.147281800000002</v>
      </c>
      <c r="E2088" s="251">
        <v>41.36403</v>
      </c>
      <c r="F2088">
        <v>3.21</v>
      </c>
      <c r="G2088">
        <f t="shared" si="97"/>
        <v>3.21</v>
      </c>
      <c r="H2088">
        <v>12.53</v>
      </c>
      <c r="M2088" s="277">
        <f>(M5168*10000)*TEA!$I$15*10^-6</f>
        <v>37.505303881650001</v>
      </c>
      <c r="N2088" s="277">
        <f>(N5168*10000)*TEA!$J$15*10^-6</f>
        <v>37.505303881650001</v>
      </c>
      <c r="W2088">
        <f t="shared" si="99"/>
        <v>1</v>
      </c>
      <c r="X2088" s="251">
        <v>39143</v>
      </c>
      <c r="Y2088" s="251">
        <v>36065</v>
      </c>
      <c r="Z2088" s="251">
        <f t="shared" si="98"/>
        <v>36065</v>
      </c>
      <c r="AA2088" s="226">
        <v>23573</v>
      </c>
    </row>
    <row r="2089" spans="1:27" x14ac:dyDescent="0.25">
      <c r="A2089" s="251">
        <v>39145</v>
      </c>
      <c r="B2089" s="251" t="s">
        <v>1829</v>
      </c>
      <c r="C2089" s="251" t="s">
        <v>1858</v>
      </c>
      <c r="D2089" s="251">
        <v>-82.9817587</v>
      </c>
      <c r="E2089" s="251">
        <v>38.819360000000003</v>
      </c>
      <c r="F2089">
        <v>3.34</v>
      </c>
      <c r="G2089">
        <f t="shared" si="97"/>
        <v>3.34</v>
      </c>
      <c r="H2089">
        <v>12.08</v>
      </c>
      <c r="M2089" s="277">
        <f>(M5169*10000)*TEA!$I$15*10^-6</f>
        <v>42.130510659000002</v>
      </c>
      <c r="N2089" s="277">
        <f>(N5169*10000)*TEA!$J$15*10^-6</f>
        <v>42.130510659000002</v>
      </c>
      <c r="W2089">
        <f t="shared" si="99"/>
        <v>1</v>
      </c>
      <c r="X2089" s="251">
        <v>39145</v>
      </c>
      <c r="Y2089" s="251">
        <v>6291</v>
      </c>
      <c r="Z2089" s="251">
        <f t="shared" si="98"/>
        <v>6291</v>
      </c>
      <c r="AA2089" s="226">
        <v>2997</v>
      </c>
    </row>
    <row r="2090" spans="1:27" x14ac:dyDescent="0.25">
      <c r="A2090" s="251">
        <v>39147</v>
      </c>
      <c r="B2090" s="251" t="s">
        <v>1829</v>
      </c>
      <c r="C2090" s="251" t="s">
        <v>1725</v>
      </c>
      <c r="D2090" s="251">
        <v>-83.128335399999997</v>
      </c>
      <c r="E2090" s="251">
        <v>41.129950000000001</v>
      </c>
      <c r="F2090">
        <v>3.27</v>
      </c>
      <c r="G2090">
        <f t="shared" si="97"/>
        <v>3.27</v>
      </c>
      <c r="H2090">
        <v>12.27</v>
      </c>
      <c r="M2090" s="277">
        <f>(M5170*10000)*TEA!$I$15*10^-6</f>
        <v>37.908520221149992</v>
      </c>
      <c r="N2090" s="277">
        <f>(N5170*10000)*TEA!$J$15*10^-6</f>
        <v>37.908520221149992</v>
      </c>
      <c r="W2090">
        <f t="shared" si="99"/>
        <v>1</v>
      </c>
      <c r="X2090" s="251">
        <v>39147</v>
      </c>
      <c r="Y2090" s="251">
        <v>49826</v>
      </c>
      <c r="Z2090" s="251">
        <f t="shared" si="98"/>
        <v>49826</v>
      </c>
      <c r="AA2090" s="226">
        <v>32803</v>
      </c>
    </row>
    <row r="2091" spans="1:27" x14ac:dyDescent="0.25">
      <c r="A2091" s="251">
        <v>39149</v>
      </c>
      <c r="B2091" s="251" t="s">
        <v>1829</v>
      </c>
      <c r="C2091" s="251" t="s">
        <v>579</v>
      </c>
      <c r="D2091" s="251">
        <v>-84.204628400000004</v>
      </c>
      <c r="E2091" s="251">
        <v>40.338270000000001</v>
      </c>
      <c r="F2091">
        <v>3.37</v>
      </c>
      <c r="G2091">
        <f t="shared" si="97"/>
        <v>3.37</v>
      </c>
      <c r="H2091">
        <v>11.7</v>
      </c>
      <c r="M2091" s="277">
        <f>(M5171*10000)*TEA!$I$15*10^-6</f>
        <v>39.450992858100001</v>
      </c>
      <c r="N2091" s="277">
        <f>(N5171*10000)*TEA!$J$15*10^-6</f>
        <v>39.450992858100001</v>
      </c>
      <c r="W2091">
        <f t="shared" si="99"/>
        <v>1</v>
      </c>
      <c r="X2091" s="251">
        <v>39149</v>
      </c>
      <c r="Y2091" s="251">
        <v>39767</v>
      </c>
      <c r="Z2091" s="251">
        <f t="shared" si="98"/>
        <v>39767</v>
      </c>
      <c r="AA2091" s="226">
        <v>28214</v>
      </c>
    </row>
    <row r="2092" spans="1:27" x14ac:dyDescent="0.25">
      <c r="A2092" s="251">
        <v>39151</v>
      </c>
      <c r="B2092" s="251" t="s">
        <v>1829</v>
      </c>
      <c r="C2092" s="251" t="s">
        <v>1034</v>
      </c>
      <c r="D2092" s="251">
        <v>-81.357531699999996</v>
      </c>
      <c r="E2092" s="251">
        <v>40.829560000000001</v>
      </c>
      <c r="F2092">
        <v>2.82</v>
      </c>
      <c r="G2092">
        <f t="shared" si="97"/>
        <v>2.82</v>
      </c>
      <c r="H2092">
        <v>10.31</v>
      </c>
      <c r="M2092" s="277">
        <f>(M5172*10000)*TEA!$I$15*10^-6</f>
        <v>37.173515038199994</v>
      </c>
      <c r="N2092" s="277">
        <f>(N5172*10000)*TEA!$J$15*10^-6</f>
        <v>37.173515038199994</v>
      </c>
      <c r="W2092">
        <f t="shared" si="99"/>
        <v>1</v>
      </c>
      <c r="X2092" s="251">
        <v>39151</v>
      </c>
      <c r="Y2092" s="251">
        <v>11880</v>
      </c>
      <c r="Z2092" s="251">
        <f t="shared" si="98"/>
        <v>11880</v>
      </c>
      <c r="AA2092" s="226">
        <v>10193</v>
      </c>
    </row>
    <row r="2093" spans="1:27" x14ac:dyDescent="0.25">
      <c r="A2093" s="251">
        <v>39153</v>
      </c>
      <c r="B2093" s="251" t="s">
        <v>1829</v>
      </c>
      <c r="C2093" s="251" t="s">
        <v>772</v>
      </c>
      <c r="D2093" s="251">
        <v>-81.528862700000005</v>
      </c>
      <c r="E2093" s="251">
        <v>41.139180000000003</v>
      </c>
      <c r="F2093">
        <v>2.2799999999999998</v>
      </c>
      <c r="G2093">
        <f t="shared" si="97"/>
        <v>2.2799999999999998</v>
      </c>
      <c r="H2093">
        <v>7.6</v>
      </c>
      <c r="M2093" s="277">
        <f>(M5173*10000)*TEA!$I$15*10^-6</f>
        <v>36.655747562249999</v>
      </c>
      <c r="N2093" s="277">
        <f>(N5173*10000)*TEA!$J$15*10^-6</f>
        <v>36.655747562249999</v>
      </c>
      <c r="W2093">
        <f t="shared" si="99"/>
        <v>1</v>
      </c>
      <c r="X2093" s="251">
        <v>39153</v>
      </c>
      <c r="Y2093" s="251">
        <v>883</v>
      </c>
      <c r="Z2093" s="251">
        <f t="shared" si="98"/>
        <v>883</v>
      </c>
      <c r="AA2093" s="226">
        <v>1115</v>
      </c>
    </row>
    <row r="2094" spans="1:27" x14ac:dyDescent="0.25">
      <c r="A2094" s="251">
        <v>39155</v>
      </c>
      <c r="B2094" s="251" t="s">
        <v>1829</v>
      </c>
      <c r="C2094" s="251" t="s">
        <v>1859</v>
      </c>
      <c r="D2094" s="251">
        <v>-80.762681900000004</v>
      </c>
      <c r="E2094" s="251">
        <v>41.320610000000002</v>
      </c>
      <c r="F2094">
        <v>3.16</v>
      </c>
      <c r="G2094">
        <f t="shared" si="97"/>
        <v>3.16</v>
      </c>
      <c r="H2094">
        <v>11.93</v>
      </c>
      <c r="M2094" s="277">
        <f>(M5174*10000)*TEA!$I$15*10^-6</f>
        <v>35.926264464299997</v>
      </c>
      <c r="N2094" s="277">
        <f>(N5174*10000)*TEA!$J$15*10^-6</f>
        <v>35.926264464299997</v>
      </c>
      <c r="W2094">
        <f t="shared" si="99"/>
        <v>1</v>
      </c>
      <c r="X2094" s="251">
        <v>39155</v>
      </c>
      <c r="Y2094" s="251">
        <v>13745</v>
      </c>
      <c r="Z2094" s="251">
        <f t="shared" si="98"/>
        <v>13745</v>
      </c>
      <c r="AA2094" s="226">
        <v>9295</v>
      </c>
    </row>
    <row r="2095" spans="1:27" x14ac:dyDescent="0.25">
      <c r="A2095" s="251">
        <v>39157</v>
      </c>
      <c r="B2095" s="251" t="s">
        <v>1829</v>
      </c>
      <c r="C2095" s="251" t="s">
        <v>1860</v>
      </c>
      <c r="D2095" s="251">
        <v>-81.470395100000005</v>
      </c>
      <c r="E2095" s="251">
        <v>40.456249999999997</v>
      </c>
      <c r="F2095">
        <v>3.29</v>
      </c>
      <c r="G2095">
        <f t="shared" si="97"/>
        <v>3.29</v>
      </c>
      <c r="H2095">
        <v>11.16</v>
      </c>
      <c r="M2095" s="277">
        <f>(M5175*10000)*TEA!$I$15*10^-6</f>
        <v>37.842630939449997</v>
      </c>
      <c r="N2095" s="277">
        <f>(N5175*10000)*TEA!$J$15*10^-6</f>
        <v>37.842630939449997</v>
      </c>
      <c r="W2095">
        <f t="shared" si="99"/>
        <v>1</v>
      </c>
      <c r="X2095" s="251">
        <v>39157</v>
      </c>
      <c r="Y2095" s="251">
        <v>6822</v>
      </c>
      <c r="Z2095" s="251">
        <f t="shared" si="98"/>
        <v>6822</v>
      </c>
      <c r="AA2095" s="226">
        <v>6799</v>
      </c>
    </row>
    <row r="2096" spans="1:27" x14ac:dyDescent="0.25">
      <c r="A2096" s="251">
        <v>39159</v>
      </c>
      <c r="B2096" s="251" t="s">
        <v>1829</v>
      </c>
      <c r="C2096" s="251" t="s">
        <v>657</v>
      </c>
      <c r="D2096" s="251">
        <v>-83.369310200000001</v>
      </c>
      <c r="E2096" s="251">
        <v>40.307220000000001</v>
      </c>
      <c r="F2096">
        <v>3.52</v>
      </c>
      <c r="G2096">
        <f t="shared" si="97"/>
        <v>3.52</v>
      </c>
      <c r="H2096">
        <v>13.3</v>
      </c>
      <c r="M2096" s="277">
        <f>(M5176*10000)*TEA!$I$15*10^-6</f>
        <v>39.333527105400002</v>
      </c>
      <c r="N2096" s="277">
        <f>(N5176*10000)*TEA!$J$15*10^-6</f>
        <v>39.333527105400002</v>
      </c>
      <c r="W2096">
        <f t="shared" si="99"/>
        <v>1</v>
      </c>
      <c r="X2096" s="251">
        <v>39159</v>
      </c>
      <c r="Y2096" s="251">
        <v>45803</v>
      </c>
      <c r="Z2096" s="251">
        <f t="shared" si="98"/>
        <v>45803</v>
      </c>
      <c r="AA2096" s="226">
        <v>21801</v>
      </c>
    </row>
    <row r="2097" spans="1:27" x14ac:dyDescent="0.25">
      <c r="A2097" s="251">
        <v>39161</v>
      </c>
      <c r="B2097" s="251" t="s">
        <v>1829</v>
      </c>
      <c r="C2097" s="251" t="s">
        <v>1861</v>
      </c>
      <c r="D2097" s="251">
        <v>-84.592049599999996</v>
      </c>
      <c r="E2097" s="251">
        <v>40.85924</v>
      </c>
      <c r="F2097">
        <v>3.43</v>
      </c>
      <c r="G2097">
        <f t="shared" si="97"/>
        <v>3.43</v>
      </c>
      <c r="H2097">
        <v>11.67</v>
      </c>
      <c r="M2097" s="277">
        <f>(M5177*10000)*TEA!$I$15*10^-6</f>
        <v>38.51066729115</v>
      </c>
      <c r="N2097" s="277">
        <f>(N5177*10000)*TEA!$J$15*10^-6</f>
        <v>38.51066729115</v>
      </c>
      <c r="W2097">
        <f t="shared" si="99"/>
        <v>1</v>
      </c>
      <c r="X2097" s="251">
        <v>39161</v>
      </c>
      <c r="Y2097" s="251">
        <v>57468</v>
      </c>
      <c r="Z2097" s="251">
        <f t="shared" si="98"/>
        <v>57468</v>
      </c>
      <c r="AA2097" s="226">
        <v>29017</v>
      </c>
    </row>
    <row r="2098" spans="1:27" x14ac:dyDescent="0.25">
      <c r="A2098" s="251">
        <v>39163</v>
      </c>
      <c r="B2098" s="251" t="s">
        <v>1829</v>
      </c>
      <c r="C2098" s="251" t="s">
        <v>1862</v>
      </c>
      <c r="D2098" s="251">
        <v>-82.475803999999997</v>
      </c>
      <c r="E2098" s="251">
        <v>39.263739999999999</v>
      </c>
      <c r="F2098">
        <v>3.76</v>
      </c>
      <c r="G2098">
        <f t="shared" si="97"/>
        <v>3.76</v>
      </c>
      <c r="H2098">
        <v>11.85</v>
      </c>
      <c r="M2098" s="277">
        <f>(M5178*10000)*TEA!$I$15*10^-6</f>
        <v>41.012942128649996</v>
      </c>
      <c r="N2098" s="277">
        <f>(N5178*10000)*TEA!$J$15*10^-6</f>
        <v>41.012942128649996</v>
      </c>
      <c r="W2098">
        <f t="shared" si="99"/>
        <v>1</v>
      </c>
      <c r="X2098" s="251">
        <v>39163</v>
      </c>
      <c r="Y2098" s="251">
        <v>950</v>
      </c>
      <c r="Z2098" s="251">
        <f t="shared" si="98"/>
        <v>950</v>
      </c>
      <c r="AA2098" s="226">
        <v>977</v>
      </c>
    </row>
    <row r="2099" spans="1:27" x14ac:dyDescent="0.25">
      <c r="A2099" s="251">
        <v>39165</v>
      </c>
      <c r="B2099" s="251" t="s">
        <v>1829</v>
      </c>
      <c r="C2099" s="251" t="s">
        <v>941</v>
      </c>
      <c r="D2099" s="251">
        <v>-84.166463100000001</v>
      </c>
      <c r="E2099" s="251">
        <v>39.434399999999997</v>
      </c>
      <c r="F2099">
        <v>3.25</v>
      </c>
      <c r="G2099">
        <f t="shared" si="97"/>
        <v>3.25</v>
      </c>
      <c r="H2099">
        <v>13.1</v>
      </c>
      <c r="M2099" s="277">
        <f>(M5179*10000)*TEA!$I$15*10^-6</f>
        <v>41.05225523475</v>
      </c>
      <c r="N2099" s="277">
        <f>(N5179*10000)*TEA!$J$15*10^-6</f>
        <v>41.05225523475</v>
      </c>
      <c r="W2099">
        <f t="shared" si="99"/>
        <v>1</v>
      </c>
      <c r="X2099" s="251">
        <v>39165</v>
      </c>
      <c r="Y2099" s="251">
        <v>16101</v>
      </c>
      <c r="Z2099" s="251">
        <f t="shared" si="98"/>
        <v>16101</v>
      </c>
      <c r="AA2099" s="226">
        <v>7214</v>
      </c>
    </row>
    <row r="2100" spans="1:27" x14ac:dyDescent="0.25">
      <c r="A2100" s="251">
        <v>39167</v>
      </c>
      <c r="B2100" s="251" t="s">
        <v>1829</v>
      </c>
      <c r="C2100" s="251" t="s">
        <v>585</v>
      </c>
      <c r="D2100" s="251">
        <v>-81.488975100000005</v>
      </c>
      <c r="E2100" s="251">
        <v>39.472230000000003</v>
      </c>
      <c r="F2100">
        <v>3.21</v>
      </c>
      <c r="G2100">
        <f t="shared" si="97"/>
        <v>3.21</v>
      </c>
      <c r="H2100">
        <v>10.96</v>
      </c>
      <c r="M2100" s="277">
        <f>(M5180*10000)*TEA!$I$15*10^-6</f>
        <v>39.554872540650003</v>
      </c>
      <c r="N2100" s="277">
        <f>(N5180*10000)*TEA!$J$15*10^-6</f>
        <v>39.554872540650003</v>
      </c>
      <c r="W2100">
        <f t="shared" si="99"/>
        <v>1</v>
      </c>
      <c r="X2100" s="251">
        <v>39167</v>
      </c>
      <c r="Y2100" s="251">
        <v>4213</v>
      </c>
      <c r="Z2100" s="251">
        <f t="shared" si="98"/>
        <v>4213</v>
      </c>
      <c r="AA2100" s="226">
        <v>4068</v>
      </c>
    </row>
    <row r="2101" spans="1:27" x14ac:dyDescent="0.25">
      <c r="A2101" s="251">
        <v>39169</v>
      </c>
      <c r="B2101" s="251" t="s">
        <v>1829</v>
      </c>
      <c r="C2101" s="251" t="s">
        <v>942</v>
      </c>
      <c r="D2101" s="251">
        <v>-81.886722899999995</v>
      </c>
      <c r="E2101" s="251">
        <v>40.843519999999998</v>
      </c>
      <c r="F2101">
        <v>2.98</v>
      </c>
      <c r="G2101">
        <f t="shared" si="97"/>
        <v>2.98</v>
      </c>
      <c r="H2101">
        <v>10.46</v>
      </c>
      <c r="M2101" s="277">
        <f>(M5181*10000)*TEA!$I$15*10^-6</f>
        <v>37.371426203249996</v>
      </c>
      <c r="N2101" s="277">
        <f>(N5181*10000)*TEA!$J$15*10^-6</f>
        <v>37.371426203249996</v>
      </c>
      <c r="W2101">
        <f t="shared" si="99"/>
        <v>1</v>
      </c>
      <c r="X2101" s="251">
        <v>39169</v>
      </c>
      <c r="Y2101" s="251">
        <v>21484</v>
      </c>
      <c r="Z2101" s="251">
        <f t="shared" si="98"/>
        <v>21484</v>
      </c>
      <c r="AA2101" s="226">
        <v>22431</v>
      </c>
    </row>
    <row r="2102" spans="1:27" x14ac:dyDescent="0.25">
      <c r="A2102" s="251">
        <v>39171</v>
      </c>
      <c r="B2102" s="251" t="s">
        <v>1829</v>
      </c>
      <c r="C2102" s="251" t="s">
        <v>1828</v>
      </c>
      <c r="D2102" s="251">
        <v>-84.582879399999996</v>
      </c>
      <c r="E2102" s="251">
        <v>41.56982</v>
      </c>
      <c r="F2102">
        <v>3.1</v>
      </c>
      <c r="G2102">
        <f t="shared" si="97"/>
        <v>3.1</v>
      </c>
      <c r="H2102">
        <v>11.52</v>
      </c>
      <c r="M2102" s="277">
        <f>(M5182*10000)*TEA!$I$15*10^-6</f>
        <v>36.851112885150002</v>
      </c>
      <c r="N2102" s="277">
        <f>(N5182*10000)*TEA!$J$15*10^-6</f>
        <v>36.851112885150002</v>
      </c>
      <c r="W2102">
        <f t="shared" si="99"/>
        <v>1</v>
      </c>
      <c r="X2102" s="251">
        <v>39171</v>
      </c>
      <c r="Y2102" s="251">
        <v>38313</v>
      </c>
      <c r="Z2102" s="251">
        <f t="shared" si="98"/>
        <v>38313</v>
      </c>
      <c r="AA2102" s="226">
        <v>21621</v>
      </c>
    </row>
    <row r="2103" spans="1:27" x14ac:dyDescent="0.25">
      <c r="A2103" s="251">
        <v>39173</v>
      </c>
      <c r="B2103" s="251" t="s">
        <v>1829</v>
      </c>
      <c r="C2103" s="251" t="s">
        <v>1863</v>
      </c>
      <c r="D2103" s="251">
        <v>-83.628697099999997</v>
      </c>
      <c r="E2103" s="251">
        <v>41.37086</v>
      </c>
      <c r="F2103">
        <v>2.97</v>
      </c>
      <c r="G2103">
        <f t="shared" si="97"/>
        <v>2.97</v>
      </c>
      <c r="H2103">
        <v>11.68</v>
      </c>
      <c r="M2103" s="277">
        <f>(M5183*10000)*TEA!$I$15*10^-6</f>
        <v>37.705089960449996</v>
      </c>
      <c r="N2103" s="277">
        <f>(N5183*10000)*TEA!$J$15*10^-6</f>
        <v>37.705089960449996</v>
      </c>
      <c r="W2103">
        <f t="shared" si="99"/>
        <v>1</v>
      </c>
      <c r="X2103" s="251">
        <v>39173</v>
      </c>
      <c r="Y2103" s="251">
        <v>53711</v>
      </c>
      <c r="Z2103" s="251">
        <f t="shared" si="98"/>
        <v>53711</v>
      </c>
      <c r="AA2103" s="226">
        <v>32221</v>
      </c>
    </row>
    <row r="2104" spans="1:27" x14ac:dyDescent="0.25">
      <c r="A2104" s="251">
        <v>39175</v>
      </c>
      <c r="B2104" s="251" t="s">
        <v>1829</v>
      </c>
      <c r="C2104" s="251" t="s">
        <v>1864</v>
      </c>
      <c r="D2104" s="251">
        <v>-83.301357600000003</v>
      </c>
      <c r="E2104" s="251">
        <v>40.854349999999997</v>
      </c>
      <c r="F2104">
        <v>3.18</v>
      </c>
      <c r="G2104">
        <f t="shared" si="97"/>
        <v>3.18</v>
      </c>
      <c r="H2104">
        <v>11.65</v>
      </c>
      <c r="M2104" s="277">
        <f>(M5184*10000)*TEA!$I$15*10^-6</f>
        <v>38.484573616349991</v>
      </c>
      <c r="N2104" s="277">
        <f>(N5184*10000)*TEA!$J$15*10^-6</f>
        <v>38.484573616349991</v>
      </c>
      <c r="W2104">
        <f t="shared" si="99"/>
        <v>1</v>
      </c>
      <c r="X2104" s="251">
        <v>39175</v>
      </c>
      <c r="Y2104" s="251">
        <v>44516</v>
      </c>
      <c r="Z2104" s="251">
        <f t="shared" si="98"/>
        <v>44516</v>
      </c>
      <c r="AA2104" s="226">
        <v>29126</v>
      </c>
    </row>
    <row r="2105" spans="1:27" x14ac:dyDescent="0.25">
      <c r="A2105" s="251">
        <v>40001</v>
      </c>
      <c r="B2105" s="251" t="s">
        <v>1865</v>
      </c>
      <c r="C2105" s="251" t="s">
        <v>1087</v>
      </c>
      <c r="D2105" s="251">
        <v>-94.664145899999994</v>
      </c>
      <c r="E2105" s="251">
        <v>35.906970000000001</v>
      </c>
      <c r="F2105">
        <v>2.36</v>
      </c>
      <c r="G2105">
        <f t="shared" si="97"/>
        <v>2.36</v>
      </c>
      <c r="H2105">
        <v>0</v>
      </c>
      <c r="M2105" s="277">
        <f>(M5185*10000)*TEA!$I$15*10^-6</f>
        <v>49.805488966949994</v>
      </c>
      <c r="N2105" s="277">
        <f>(N5185*10000)*TEA!$J$15*10^-6</f>
        <v>49.805488966949994</v>
      </c>
      <c r="W2105">
        <f t="shared" si="99"/>
        <v>1</v>
      </c>
      <c r="X2105" s="251">
        <v>40001</v>
      </c>
      <c r="Y2105" s="251">
        <v>38</v>
      </c>
      <c r="Z2105" s="251">
        <f t="shared" si="98"/>
        <v>38</v>
      </c>
      <c r="AA2105" s="226">
        <v>0</v>
      </c>
    </row>
    <row r="2106" spans="1:27" x14ac:dyDescent="0.25">
      <c r="A2106" s="251">
        <v>40003</v>
      </c>
      <c r="B2106" s="251" t="s">
        <v>1865</v>
      </c>
      <c r="C2106" s="251" t="s">
        <v>1866</v>
      </c>
      <c r="D2106" s="251">
        <v>-98.323208600000001</v>
      </c>
      <c r="E2106" s="251">
        <v>36.730930000000001</v>
      </c>
      <c r="F2106">
        <v>1.83</v>
      </c>
      <c r="G2106">
        <f t="shared" si="97"/>
        <v>1.83</v>
      </c>
      <c r="H2106">
        <v>4.42</v>
      </c>
      <c r="M2106" s="277">
        <f>(M5186*10000)*TEA!$I$15*10^-6</f>
        <v>48.252996127349995</v>
      </c>
      <c r="N2106" s="277">
        <f>(N5186*10000)*TEA!$J$15*10^-6</f>
        <v>48.252996127349995</v>
      </c>
      <c r="W2106">
        <f t="shared" si="99"/>
        <v>1</v>
      </c>
      <c r="X2106" s="251">
        <v>40003</v>
      </c>
      <c r="Y2106" s="251">
        <v>9456</v>
      </c>
      <c r="Z2106" s="251">
        <f t="shared" si="98"/>
        <v>9456</v>
      </c>
      <c r="AA2106" s="226">
        <v>1635</v>
      </c>
    </row>
    <row r="2107" spans="1:27" x14ac:dyDescent="0.25">
      <c r="A2107" s="251">
        <v>40005</v>
      </c>
      <c r="B2107" s="251" t="s">
        <v>1865</v>
      </c>
      <c r="C2107" s="251" t="s">
        <v>1867</v>
      </c>
      <c r="D2107" s="251">
        <v>-96.042050000000003</v>
      </c>
      <c r="E2107" s="251">
        <v>34.380989999999997</v>
      </c>
      <c r="F2107">
        <v>0</v>
      </c>
      <c r="G2107">
        <f t="shared" si="97"/>
        <v>0</v>
      </c>
      <c r="H2107">
        <v>0</v>
      </c>
      <c r="M2107" s="277">
        <f>(M5187*10000)*TEA!$I$15*10^-6</f>
        <v>52.494950988449993</v>
      </c>
      <c r="N2107" s="277">
        <f>(N5187*10000)*TEA!$J$15*10^-6</f>
        <v>52.494950988449993</v>
      </c>
      <c r="W2107">
        <f t="shared" si="99"/>
        <v>1</v>
      </c>
      <c r="X2107" s="251">
        <v>40005</v>
      </c>
      <c r="Y2107" s="251">
        <v>0</v>
      </c>
      <c r="Z2107" s="251">
        <f t="shared" si="98"/>
        <v>0</v>
      </c>
      <c r="AA2107" s="226">
        <v>0</v>
      </c>
    </row>
    <row r="2108" spans="1:27" x14ac:dyDescent="0.25">
      <c r="A2108" s="251">
        <v>40007</v>
      </c>
      <c r="B2108" s="251" t="s">
        <v>1865</v>
      </c>
      <c r="C2108" s="251" t="s">
        <v>1868</v>
      </c>
      <c r="D2108" s="251">
        <v>-100.474745</v>
      </c>
      <c r="E2108" s="251">
        <v>36.745849999999997</v>
      </c>
      <c r="F2108">
        <v>3.29</v>
      </c>
      <c r="G2108">
        <f t="shared" si="97"/>
        <v>3.29</v>
      </c>
      <c r="H2108">
        <v>10.43</v>
      </c>
      <c r="M2108" s="277">
        <f>(M5188*10000)*TEA!$I$15*10^-6</f>
        <v>46.750736620799998</v>
      </c>
      <c r="N2108" s="277">
        <f>(N5188*10000)*TEA!$J$15*10^-6</f>
        <v>46.750736620799998</v>
      </c>
      <c r="W2108">
        <f t="shared" si="99"/>
        <v>1</v>
      </c>
      <c r="X2108" s="251">
        <v>40007</v>
      </c>
      <c r="Y2108" s="251">
        <v>411</v>
      </c>
      <c r="Z2108" s="251">
        <f t="shared" si="98"/>
        <v>411</v>
      </c>
      <c r="AA2108" s="226">
        <v>2006</v>
      </c>
    </row>
    <row r="2109" spans="1:27" x14ac:dyDescent="0.25">
      <c r="A2109" s="251">
        <v>40009</v>
      </c>
      <c r="B2109" s="251" t="s">
        <v>1865</v>
      </c>
      <c r="C2109" s="251" t="s">
        <v>1869</v>
      </c>
      <c r="D2109" s="251">
        <v>-99.686661700000002</v>
      </c>
      <c r="E2109" s="251">
        <v>35.269640000000003</v>
      </c>
      <c r="F2109">
        <v>0</v>
      </c>
      <c r="G2109">
        <f t="shared" si="97"/>
        <v>0</v>
      </c>
      <c r="H2109">
        <v>0</v>
      </c>
      <c r="M2109" s="277">
        <f>(M5189*10000)*TEA!$I$15*10^-6</f>
        <v>50.300020389599993</v>
      </c>
      <c r="N2109" s="277">
        <f>(N5189*10000)*TEA!$J$15*10^-6</f>
        <v>50.300020389599993</v>
      </c>
      <c r="W2109">
        <f t="shared" si="99"/>
        <v>1</v>
      </c>
      <c r="X2109" s="251">
        <v>40009</v>
      </c>
      <c r="Y2109" s="251">
        <v>0</v>
      </c>
      <c r="Z2109" s="251">
        <f t="shared" si="98"/>
        <v>0</v>
      </c>
      <c r="AA2109" s="226">
        <v>0</v>
      </c>
    </row>
    <row r="2110" spans="1:27" x14ac:dyDescent="0.25">
      <c r="A2110" s="251">
        <v>40011</v>
      </c>
      <c r="B2110" s="251" t="s">
        <v>1865</v>
      </c>
      <c r="C2110" s="251" t="s">
        <v>961</v>
      </c>
      <c r="D2110" s="251">
        <v>-98.424395899999993</v>
      </c>
      <c r="E2110" s="251">
        <v>35.868810000000003</v>
      </c>
      <c r="F2110">
        <v>2.57</v>
      </c>
      <c r="G2110">
        <f t="shared" si="97"/>
        <v>2.57</v>
      </c>
      <c r="H2110">
        <v>0</v>
      </c>
      <c r="M2110" s="277">
        <f>(M5190*10000)*TEA!$I$15*10^-6</f>
        <v>49.654837093049991</v>
      </c>
      <c r="N2110" s="277">
        <f>(N5190*10000)*TEA!$J$15*10^-6</f>
        <v>49.654837093049991</v>
      </c>
      <c r="W2110">
        <f t="shared" si="99"/>
        <v>1</v>
      </c>
      <c r="X2110" s="251">
        <v>40011</v>
      </c>
      <c r="Y2110" s="251">
        <v>552</v>
      </c>
      <c r="Z2110" s="251">
        <f t="shared" si="98"/>
        <v>552</v>
      </c>
      <c r="AA2110" s="226">
        <v>0</v>
      </c>
    </row>
    <row r="2111" spans="1:27" x14ac:dyDescent="0.25">
      <c r="A2111" s="251">
        <v>40013</v>
      </c>
      <c r="B2111" s="251" t="s">
        <v>1865</v>
      </c>
      <c r="C2111" s="251" t="s">
        <v>852</v>
      </c>
      <c r="D2111" s="251">
        <v>-96.255800800000003</v>
      </c>
      <c r="E2111" s="251">
        <v>33.961680000000001</v>
      </c>
      <c r="F2111">
        <v>4.79</v>
      </c>
      <c r="G2111">
        <f t="shared" si="97"/>
        <v>4.79</v>
      </c>
      <c r="H2111">
        <v>15.14</v>
      </c>
      <c r="M2111" s="277">
        <f>(M5191*10000)*TEA!$I$15*10^-6</f>
        <v>53.215819732350006</v>
      </c>
      <c r="N2111" s="277">
        <f>(N5191*10000)*TEA!$J$15*10^-6</f>
        <v>53.215819732350006</v>
      </c>
      <c r="W2111">
        <f t="shared" si="99"/>
        <v>1</v>
      </c>
      <c r="X2111" s="251">
        <v>40013</v>
      </c>
      <c r="Y2111" s="251">
        <v>1175</v>
      </c>
      <c r="Z2111" s="251">
        <f t="shared" si="98"/>
        <v>1175</v>
      </c>
      <c r="AA2111" s="226">
        <v>520</v>
      </c>
    </row>
    <row r="2112" spans="1:27" x14ac:dyDescent="0.25">
      <c r="A2112" s="251">
        <v>40015</v>
      </c>
      <c r="B2112" s="251" t="s">
        <v>1865</v>
      </c>
      <c r="C2112" s="251" t="s">
        <v>1870</v>
      </c>
      <c r="D2112" s="251">
        <v>-98.3718784</v>
      </c>
      <c r="E2112" s="251">
        <v>35.177790000000002</v>
      </c>
      <c r="F2112">
        <v>2.4700000000000002</v>
      </c>
      <c r="G2112">
        <f t="shared" si="97"/>
        <v>2.4700000000000002</v>
      </c>
      <c r="H2112">
        <v>5.55</v>
      </c>
      <c r="M2112" s="277">
        <f>(M5192*10000)*TEA!$I$15*10^-6</f>
        <v>50.934118979249995</v>
      </c>
      <c r="N2112" s="277">
        <f>(N5192*10000)*TEA!$J$15*10^-6</f>
        <v>50.934118979249995</v>
      </c>
      <c r="W2112">
        <f t="shared" si="99"/>
        <v>1</v>
      </c>
      <c r="X2112" s="251">
        <v>40015</v>
      </c>
      <c r="Y2112" s="251">
        <v>6456</v>
      </c>
      <c r="Z2112" s="251">
        <f t="shared" si="98"/>
        <v>6456</v>
      </c>
      <c r="AA2112" s="226">
        <v>2058</v>
      </c>
    </row>
    <row r="2113" spans="1:27" x14ac:dyDescent="0.25">
      <c r="A2113" s="251">
        <v>40017</v>
      </c>
      <c r="B2113" s="251" t="s">
        <v>1865</v>
      </c>
      <c r="C2113" s="251" t="s">
        <v>1871</v>
      </c>
      <c r="D2113" s="251">
        <v>-97.975376900000001</v>
      </c>
      <c r="E2113" s="251">
        <v>35.534059999999997</v>
      </c>
      <c r="F2113">
        <v>2.25</v>
      </c>
      <c r="G2113">
        <f t="shared" si="97"/>
        <v>2.25</v>
      </c>
      <c r="H2113">
        <v>4.6100000000000003</v>
      </c>
      <c r="M2113" s="277">
        <f>(M5193*10000)*TEA!$I$15*10^-6</f>
        <v>50.257707979949998</v>
      </c>
      <c r="N2113" s="277">
        <f>(N5193*10000)*TEA!$J$15*10^-6</f>
        <v>50.257707979949998</v>
      </c>
      <c r="W2113">
        <f t="shared" si="99"/>
        <v>1</v>
      </c>
      <c r="X2113" s="251">
        <v>40017</v>
      </c>
      <c r="Y2113" s="251">
        <v>1599</v>
      </c>
      <c r="Z2113" s="251">
        <f t="shared" si="98"/>
        <v>1599</v>
      </c>
      <c r="AA2113" s="226">
        <v>166</v>
      </c>
    </row>
    <row r="2114" spans="1:27" x14ac:dyDescent="0.25">
      <c r="A2114" s="251">
        <v>40019</v>
      </c>
      <c r="B2114" s="251" t="s">
        <v>1865</v>
      </c>
      <c r="C2114" s="251" t="s">
        <v>1215</v>
      </c>
      <c r="D2114" s="251">
        <v>-97.272949199999999</v>
      </c>
      <c r="E2114" s="251">
        <v>34.254669999999997</v>
      </c>
      <c r="F2114">
        <v>1.01</v>
      </c>
      <c r="G2114">
        <f t="shared" si="97"/>
        <v>1.01</v>
      </c>
      <c r="H2114">
        <v>0</v>
      </c>
      <c r="M2114" s="277">
        <f>(M5194*10000)*TEA!$I$15*10^-6</f>
        <v>52.710949429199999</v>
      </c>
      <c r="N2114" s="277">
        <f>(N5194*10000)*TEA!$J$15*10^-6</f>
        <v>52.710949429199999</v>
      </c>
      <c r="W2114">
        <f t="shared" si="99"/>
        <v>1</v>
      </c>
      <c r="X2114" s="251">
        <v>40019</v>
      </c>
      <c r="Y2114" s="251">
        <v>20</v>
      </c>
      <c r="Z2114" s="251">
        <f t="shared" si="98"/>
        <v>20</v>
      </c>
      <c r="AA2114" s="226">
        <v>0</v>
      </c>
    </row>
    <row r="2115" spans="1:27" x14ac:dyDescent="0.25">
      <c r="A2115" s="251">
        <v>40021</v>
      </c>
      <c r="B2115" s="251" t="s">
        <v>1865</v>
      </c>
      <c r="C2115" s="251" t="s">
        <v>530</v>
      </c>
      <c r="D2115" s="251">
        <v>-95.010382500000006</v>
      </c>
      <c r="E2115" s="251">
        <v>35.935540000000003</v>
      </c>
      <c r="F2115">
        <v>0</v>
      </c>
      <c r="G2115">
        <f t="shared" si="97"/>
        <v>0</v>
      </c>
      <c r="H2115">
        <v>0</v>
      </c>
      <c r="M2115" s="277">
        <f>(M5195*10000)*TEA!$I$15*10^-6</f>
        <v>49.803831158850002</v>
      </c>
      <c r="N2115" s="277">
        <f>(N5195*10000)*TEA!$J$15*10^-6</f>
        <v>49.803831158850002</v>
      </c>
      <c r="W2115">
        <f t="shared" si="99"/>
        <v>1</v>
      </c>
      <c r="X2115" s="251">
        <v>40021</v>
      </c>
      <c r="Y2115" s="251">
        <v>0</v>
      </c>
      <c r="Z2115" s="251">
        <f t="shared" si="98"/>
        <v>0</v>
      </c>
      <c r="AA2115" s="226">
        <v>0</v>
      </c>
    </row>
    <row r="2116" spans="1:27" x14ac:dyDescent="0.25">
      <c r="A2116" s="251">
        <v>40023</v>
      </c>
      <c r="B2116" s="251" t="s">
        <v>1865</v>
      </c>
      <c r="C2116" s="251" t="s">
        <v>532</v>
      </c>
      <c r="D2116" s="251">
        <v>-95.547357399999996</v>
      </c>
      <c r="E2116" s="251">
        <v>34.053809999999999</v>
      </c>
      <c r="F2116">
        <v>3.16</v>
      </c>
      <c r="G2116">
        <f t="shared" ref="G2116:G2179" si="100">F2116</f>
        <v>3.16</v>
      </c>
      <c r="H2116">
        <v>13.96</v>
      </c>
      <c r="M2116" s="277">
        <f>(M5196*10000)*TEA!$I$15*10^-6</f>
        <v>53.045930832749995</v>
      </c>
      <c r="N2116" s="277">
        <f>(N5196*10000)*TEA!$J$15*10^-6</f>
        <v>53.045930832749995</v>
      </c>
      <c r="W2116">
        <f t="shared" si="99"/>
        <v>1</v>
      </c>
      <c r="X2116" s="251">
        <v>40023</v>
      </c>
      <c r="Y2116" s="251">
        <v>777</v>
      </c>
      <c r="Z2116" s="251">
        <f t="shared" ref="Z2116:Z2179" si="101">Y2116</f>
        <v>777</v>
      </c>
      <c r="AA2116" s="226">
        <v>520</v>
      </c>
    </row>
    <row r="2117" spans="1:27" x14ac:dyDescent="0.25">
      <c r="A2117" s="251">
        <v>40025</v>
      </c>
      <c r="B2117" s="251" t="s">
        <v>1865</v>
      </c>
      <c r="C2117" s="251" t="s">
        <v>1872</v>
      </c>
      <c r="D2117" s="251">
        <v>-102.512064</v>
      </c>
      <c r="E2117" s="251">
        <v>36.737369999999999</v>
      </c>
      <c r="F2117">
        <v>0</v>
      </c>
      <c r="G2117">
        <f t="shared" si="100"/>
        <v>0</v>
      </c>
      <c r="H2117">
        <v>15.58</v>
      </c>
      <c r="M2117" s="277">
        <f>(M5197*10000)*TEA!$I$15*10^-6</f>
        <v>43.54455648375</v>
      </c>
      <c r="N2117" s="277">
        <f>(N5197*10000)*TEA!$J$15*10^-6</f>
        <v>43.54455648375</v>
      </c>
      <c r="W2117">
        <f t="shared" si="99"/>
        <v>1</v>
      </c>
      <c r="X2117" s="251">
        <v>40025</v>
      </c>
      <c r="Y2117" s="251">
        <v>0</v>
      </c>
      <c r="Z2117" s="251">
        <f t="shared" si="101"/>
        <v>0</v>
      </c>
      <c r="AA2117" s="226">
        <v>8309</v>
      </c>
    </row>
    <row r="2118" spans="1:27" x14ac:dyDescent="0.25">
      <c r="A2118" s="251">
        <v>40027</v>
      </c>
      <c r="B2118" s="251" t="s">
        <v>1865</v>
      </c>
      <c r="C2118" s="251" t="s">
        <v>614</v>
      </c>
      <c r="D2118" s="251">
        <v>-97.3299363</v>
      </c>
      <c r="E2118" s="251">
        <v>35.201210000000003</v>
      </c>
      <c r="F2118">
        <v>0</v>
      </c>
      <c r="G2118">
        <f t="shared" si="100"/>
        <v>0</v>
      </c>
      <c r="H2118">
        <v>4.3499999999999996</v>
      </c>
      <c r="M2118" s="277">
        <f>(M5198*10000)*TEA!$I$15*10^-6</f>
        <v>50.754835209599989</v>
      </c>
      <c r="N2118" s="277">
        <f>(N5198*10000)*TEA!$J$15*10^-6</f>
        <v>50.754835209599989</v>
      </c>
      <c r="W2118">
        <f t="shared" si="99"/>
        <v>1</v>
      </c>
      <c r="X2118" s="251">
        <v>40027</v>
      </c>
      <c r="Y2118" s="251">
        <v>0</v>
      </c>
      <c r="Z2118" s="251">
        <f t="shared" si="101"/>
        <v>0</v>
      </c>
      <c r="AA2118" s="226">
        <v>65</v>
      </c>
    </row>
    <row r="2119" spans="1:27" x14ac:dyDescent="0.25">
      <c r="A2119" s="251">
        <v>40029</v>
      </c>
      <c r="B2119" s="251" t="s">
        <v>1865</v>
      </c>
      <c r="C2119" s="251" t="s">
        <v>1873</v>
      </c>
      <c r="D2119" s="251">
        <v>-96.286122500000005</v>
      </c>
      <c r="E2119" s="251">
        <v>34.595350000000003</v>
      </c>
      <c r="F2119">
        <v>1.59</v>
      </c>
      <c r="G2119">
        <f t="shared" si="100"/>
        <v>1.59</v>
      </c>
      <c r="H2119">
        <v>0</v>
      </c>
      <c r="M2119" s="277">
        <f>(M5199*10000)*TEA!$I$15*10^-6</f>
        <v>52.044157961099998</v>
      </c>
      <c r="N2119" s="277">
        <f>(N5199*10000)*TEA!$J$15*10^-6</f>
        <v>52.044157961099998</v>
      </c>
      <c r="W2119">
        <f t="shared" si="99"/>
        <v>1</v>
      </c>
      <c r="X2119" s="251">
        <v>40029</v>
      </c>
      <c r="Y2119" s="251">
        <v>260</v>
      </c>
      <c r="Z2119" s="251">
        <f t="shared" si="101"/>
        <v>260</v>
      </c>
      <c r="AA2119" s="226">
        <v>0</v>
      </c>
    </row>
    <row r="2120" spans="1:27" x14ac:dyDescent="0.25">
      <c r="A2120" s="251">
        <v>40031</v>
      </c>
      <c r="B2120" s="251" t="s">
        <v>1865</v>
      </c>
      <c r="C2120" s="251" t="s">
        <v>1142</v>
      </c>
      <c r="D2120" s="251">
        <v>-98.469194400000006</v>
      </c>
      <c r="E2120" s="251">
        <v>34.66554</v>
      </c>
      <c r="F2120">
        <v>0</v>
      </c>
      <c r="G2120">
        <f t="shared" si="100"/>
        <v>0</v>
      </c>
      <c r="H2120">
        <v>0</v>
      </c>
      <c r="M2120" s="277">
        <f>(M5200*10000)*TEA!$I$15*10^-6</f>
        <v>51.968249035199996</v>
      </c>
      <c r="N2120" s="277">
        <f>(N5200*10000)*TEA!$J$15*10^-6</f>
        <v>51.968249035199996</v>
      </c>
      <c r="W2120">
        <f t="shared" si="99"/>
        <v>1</v>
      </c>
      <c r="X2120" s="251">
        <v>40031</v>
      </c>
      <c r="Y2120" s="251">
        <v>0</v>
      </c>
      <c r="Z2120" s="251">
        <f t="shared" si="101"/>
        <v>0</v>
      </c>
      <c r="AA2120" s="226">
        <v>0</v>
      </c>
    </row>
    <row r="2121" spans="1:27" x14ac:dyDescent="0.25">
      <c r="A2121" s="251">
        <v>40033</v>
      </c>
      <c r="B2121" s="251" t="s">
        <v>1865</v>
      </c>
      <c r="C2121" s="251" t="s">
        <v>1874</v>
      </c>
      <c r="D2121" s="251">
        <v>-98.368786900000003</v>
      </c>
      <c r="E2121" s="251">
        <v>34.291840000000001</v>
      </c>
      <c r="F2121">
        <v>0</v>
      </c>
      <c r="G2121">
        <f t="shared" si="100"/>
        <v>0</v>
      </c>
      <c r="H2121">
        <v>4.97</v>
      </c>
      <c r="M2121" s="277">
        <f>(M5201*10000)*TEA!$I$15*10^-6</f>
        <v>52.792699446449994</v>
      </c>
      <c r="N2121" s="277">
        <f>(N5201*10000)*TEA!$J$15*10^-6</f>
        <v>52.792699446449994</v>
      </c>
      <c r="W2121">
        <f t="shared" si="99"/>
        <v>1</v>
      </c>
      <c r="X2121" s="251">
        <v>40033</v>
      </c>
      <c r="Y2121" s="251">
        <v>0</v>
      </c>
      <c r="Z2121" s="251">
        <f t="shared" si="101"/>
        <v>0</v>
      </c>
      <c r="AA2121" s="226">
        <v>305</v>
      </c>
    </row>
    <row r="2122" spans="1:27" x14ac:dyDescent="0.25">
      <c r="A2122" s="251">
        <v>40035</v>
      </c>
      <c r="B2122" s="251" t="s">
        <v>1865</v>
      </c>
      <c r="C2122" s="251" t="s">
        <v>1875</v>
      </c>
      <c r="D2122" s="251">
        <v>-95.216088600000006</v>
      </c>
      <c r="E2122" s="251">
        <v>36.785319999999999</v>
      </c>
      <c r="F2122">
        <v>2.2000000000000002</v>
      </c>
      <c r="G2122">
        <f t="shared" si="100"/>
        <v>2.2000000000000002</v>
      </c>
      <c r="H2122">
        <v>7.58</v>
      </c>
      <c r="M2122" s="277">
        <f>(M5202*10000)*TEA!$I$15*10^-6</f>
        <v>48.204817430399999</v>
      </c>
      <c r="N2122" s="277">
        <f>(N5202*10000)*TEA!$J$15*10^-6</f>
        <v>48.204817430399999</v>
      </c>
      <c r="W2122">
        <f t="shared" si="99"/>
        <v>1</v>
      </c>
      <c r="X2122" s="251">
        <v>40035</v>
      </c>
      <c r="Y2122" s="251">
        <v>4251</v>
      </c>
      <c r="Z2122" s="251">
        <f t="shared" si="101"/>
        <v>4251</v>
      </c>
      <c r="AA2122" s="226">
        <v>1934</v>
      </c>
    </row>
    <row r="2123" spans="1:27" x14ac:dyDescent="0.25">
      <c r="A2123" s="251">
        <v>40037</v>
      </c>
      <c r="B2123" s="251" t="s">
        <v>1865</v>
      </c>
      <c r="C2123" s="251" t="s">
        <v>1876</v>
      </c>
      <c r="D2123" s="251">
        <v>-96.365174800000005</v>
      </c>
      <c r="E2123" s="251">
        <v>35.898409999999998</v>
      </c>
      <c r="F2123">
        <v>1.83</v>
      </c>
      <c r="G2123">
        <f t="shared" si="100"/>
        <v>1.83</v>
      </c>
      <c r="H2123">
        <v>4.53</v>
      </c>
      <c r="M2123" s="277">
        <f>(M5203*10000)*TEA!$I$15*10^-6</f>
        <v>49.85067805109999</v>
      </c>
      <c r="N2123" s="277">
        <f>(N5203*10000)*TEA!$J$15*10^-6</f>
        <v>49.85067805109999</v>
      </c>
      <c r="W2123">
        <f t="shared" si="99"/>
        <v>1</v>
      </c>
      <c r="X2123" s="251">
        <v>40037</v>
      </c>
      <c r="Y2123" s="251">
        <v>285</v>
      </c>
      <c r="Z2123" s="251">
        <f t="shared" si="101"/>
        <v>285</v>
      </c>
      <c r="AA2123" s="226">
        <v>238</v>
      </c>
    </row>
    <row r="2124" spans="1:27" x14ac:dyDescent="0.25">
      <c r="A2124" s="251">
        <v>40039</v>
      </c>
      <c r="B2124" s="251" t="s">
        <v>1865</v>
      </c>
      <c r="C2124" s="251" t="s">
        <v>734</v>
      </c>
      <c r="D2124" s="251">
        <v>-98.994725599999995</v>
      </c>
      <c r="E2124" s="251">
        <v>35.635590000000001</v>
      </c>
      <c r="F2124">
        <v>2.64</v>
      </c>
      <c r="G2124">
        <f t="shared" si="100"/>
        <v>2.64</v>
      </c>
      <c r="H2124">
        <v>5.87</v>
      </c>
      <c r="M2124" s="277">
        <f>(M5204*10000)*TEA!$I$15*10^-6</f>
        <v>49.925056561199995</v>
      </c>
      <c r="N2124" s="277">
        <f>(N5204*10000)*TEA!$J$15*10^-6</f>
        <v>49.925056561199995</v>
      </c>
      <c r="W2124">
        <f t="shared" si="99"/>
        <v>1</v>
      </c>
      <c r="X2124" s="251">
        <v>40039</v>
      </c>
      <c r="Y2124" s="251">
        <v>2454</v>
      </c>
      <c r="Z2124" s="251">
        <f t="shared" si="101"/>
        <v>2454</v>
      </c>
      <c r="AA2124" s="226">
        <v>661</v>
      </c>
    </row>
    <row r="2125" spans="1:27" x14ac:dyDescent="0.25">
      <c r="A2125" s="251">
        <v>40041</v>
      </c>
      <c r="B2125" s="251" t="s">
        <v>1865</v>
      </c>
      <c r="C2125" s="251" t="s">
        <v>1050</v>
      </c>
      <c r="D2125" s="251">
        <v>-94.811406500000004</v>
      </c>
      <c r="E2125" s="251">
        <v>36.433079999999997</v>
      </c>
      <c r="F2125">
        <v>2.2999999999999998</v>
      </c>
      <c r="G2125">
        <f t="shared" si="100"/>
        <v>2.2999999999999998</v>
      </c>
      <c r="H2125">
        <v>7.32</v>
      </c>
      <c r="M2125" s="277">
        <f>(M5205*10000)*TEA!$I$15*10^-6</f>
        <v>48.761658437400001</v>
      </c>
      <c r="N2125" s="277">
        <f>(N5205*10000)*TEA!$J$15*10^-6</f>
        <v>48.761658437400001</v>
      </c>
      <c r="W2125">
        <f t="shared" si="99"/>
        <v>1</v>
      </c>
      <c r="X2125" s="251">
        <v>40041</v>
      </c>
      <c r="Y2125" s="251">
        <v>858</v>
      </c>
      <c r="Z2125" s="251">
        <f t="shared" si="101"/>
        <v>858</v>
      </c>
      <c r="AA2125" s="226">
        <v>298</v>
      </c>
    </row>
    <row r="2126" spans="1:27" x14ac:dyDescent="0.25">
      <c r="A2126" s="251">
        <v>40043</v>
      </c>
      <c r="B2126" s="251" t="s">
        <v>1865</v>
      </c>
      <c r="C2126" s="251" t="s">
        <v>1877</v>
      </c>
      <c r="D2126" s="251">
        <v>-99.002627599999997</v>
      </c>
      <c r="E2126" s="251">
        <v>35.986060000000002</v>
      </c>
      <c r="F2126">
        <v>0</v>
      </c>
      <c r="G2126">
        <f t="shared" si="100"/>
        <v>0</v>
      </c>
      <c r="H2126">
        <v>0</v>
      </c>
      <c r="M2126" s="277">
        <f>(M5206*10000)*TEA!$I$15*10^-6</f>
        <v>49.282198059149998</v>
      </c>
      <c r="N2126" s="277">
        <f>(N5206*10000)*TEA!$J$15*10^-6</f>
        <v>49.282198059149998</v>
      </c>
      <c r="W2126">
        <f t="shared" si="99"/>
        <v>1</v>
      </c>
      <c r="X2126" s="251">
        <v>40043</v>
      </c>
      <c r="Y2126" s="251">
        <v>0</v>
      </c>
      <c r="Z2126" s="251">
        <f t="shared" si="101"/>
        <v>0</v>
      </c>
      <c r="AA2126" s="226">
        <v>0</v>
      </c>
    </row>
    <row r="2127" spans="1:27" x14ac:dyDescent="0.25">
      <c r="A2127" s="251">
        <v>40045</v>
      </c>
      <c r="B2127" s="251" t="s">
        <v>1865</v>
      </c>
      <c r="C2127" s="251" t="s">
        <v>1146</v>
      </c>
      <c r="D2127" s="251">
        <v>-99.754192099999997</v>
      </c>
      <c r="E2127" s="251">
        <v>36.208550000000002</v>
      </c>
      <c r="F2127">
        <v>2.21</v>
      </c>
      <c r="G2127">
        <f t="shared" si="100"/>
        <v>2.21</v>
      </c>
      <c r="H2127">
        <v>9.7899999999999991</v>
      </c>
      <c r="M2127" s="277">
        <f>(M5207*10000)*TEA!$I$15*10^-6</f>
        <v>48.401612253899998</v>
      </c>
      <c r="N2127" s="277">
        <f>(N5207*10000)*TEA!$J$15*10^-6</f>
        <v>48.401612253899998</v>
      </c>
      <c r="W2127">
        <f t="shared" si="99"/>
        <v>1</v>
      </c>
      <c r="X2127" s="251">
        <v>40045</v>
      </c>
      <c r="Y2127" s="251">
        <v>242</v>
      </c>
      <c r="Z2127" s="251">
        <f t="shared" si="101"/>
        <v>242</v>
      </c>
      <c r="AA2127" s="226">
        <v>180</v>
      </c>
    </row>
    <row r="2128" spans="1:27" x14ac:dyDescent="0.25">
      <c r="A2128" s="251">
        <v>40047</v>
      </c>
      <c r="B2128" s="251" t="s">
        <v>1865</v>
      </c>
      <c r="C2128" s="251" t="s">
        <v>743</v>
      </c>
      <c r="D2128" s="251">
        <v>-97.778519099999997</v>
      </c>
      <c r="E2128" s="251">
        <v>36.367870000000003</v>
      </c>
      <c r="F2128">
        <v>1.9</v>
      </c>
      <c r="G2128">
        <f t="shared" si="100"/>
        <v>1.9</v>
      </c>
      <c r="H2128">
        <v>4.6399999999999997</v>
      </c>
      <c r="M2128" s="277">
        <f>(M5208*10000)*TEA!$I$15*10^-6</f>
        <v>48.968565476400002</v>
      </c>
      <c r="N2128" s="277">
        <f>(N5208*10000)*TEA!$J$15*10^-6</f>
        <v>48.968565476400002</v>
      </c>
      <c r="W2128">
        <f t="shared" si="99"/>
        <v>1</v>
      </c>
      <c r="X2128" s="251">
        <v>40047</v>
      </c>
      <c r="Y2128" s="251">
        <v>19932</v>
      </c>
      <c r="Z2128" s="251">
        <f t="shared" si="101"/>
        <v>19932</v>
      </c>
      <c r="AA2128" s="226">
        <v>6936</v>
      </c>
    </row>
    <row r="2129" spans="1:27" x14ac:dyDescent="0.25">
      <c r="A2129" s="251">
        <v>40049</v>
      </c>
      <c r="B2129" s="251" t="s">
        <v>1865</v>
      </c>
      <c r="C2129" s="251" t="s">
        <v>1878</v>
      </c>
      <c r="D2129" s="251">
        <v>-97.302376899999999</v>
      </c>
      <c r="E2129" s="251">
        <v>34.71031</v>
      </c>
      <c r="F2129">
        <v>1.87</v>
      </c>
      <c r="G2129">
        <f t="shared" si="100"/>
        <v>1.87</v>
      </c>
      <c r="H2129">
        <v>8.7100000000000009</v>
      </c>
      <c r="M2129" s="277">
        <f>(M5209*10000)*TEA!$I$15*10^-6</f>
        <v>51.808938525449996</v>
      </c>
      <c r="N2129" s="277">
        <f>(N5209*10000)*TEA!$J$15*10^-6</f>
        <v>51.808938525449996</v>
      </c>
      <c r="W2129">
        <f t="shared" si="99"/>
        <v>1</v>
      </c>
      <c r="X2129" s="251">
        <v>40049</v>
      </c>
      <c r="Y2129" s="251">
        <v>2910</v>
      </c>
      <c r="Z2129" s="251">
        <f t="shared" si="101"/>
        <v>2910</v>
      </c>
      <c r="AA2129" s="226">
        <v>1584</v>
      </c>
    </row>
    <row r="2130" spans="1:27" x14ac:dyDescent="0.25">
      <c r="A2130" s="251">
        <v>40051</v>
      </c>
      <c r="B2130" s="251" t="s">
        <v>1865</v>
      </c>
      <c r="C2130" s="251" t="s">
        <v>888</v>
      </c>
      <c r="D2130" s="251">
        <v>-97.880082400000006</v>
      </c>
      <c r="E2130" s="251">
        <v>35.014029999999998</v>
      </c>
      <c r="F2130">
        <v>1.81</v>
      </c>
      <c r="G2130">
        <f t="shared" si="100"/>
        <v>1.81</v>
      </c>
      <c r="H2130">
        <v>6.95</v>
      </c>
      <c r="M2130" s="277">
        <f>(M5210*10000)*TEA!$I$15*10^-6</f>
        <v>51.182356344299997</v>
      </c>
      <c r="N2130" s="277">
        <f>(N5210*10000)*TEA!$J$15*10^-6</f>
        <v>51.182356344299997</v>
      </c>
      <c r="W2130">
        <f t="shared" si="99"/>
        <v>1</v>
      </c>
      <c r="X2130" s="251">
        <v>40051</v>
      </c>
      <c r="Y2130" s="251">
        <v>1286</v>
      </c>
      <c r="Z2130" s="251">
        <f t="shared" si="101"/>
        <v>1286</v>
      </c>
      <c r="AA2130" s="226">
        <v>1098</v>
      </c>
    </row>
    <row r="2131" spans="1:27" x14ac:dyDescent="0.25">
      <c r="A2131" s="251">
        <v>40053</v>
      </c>
      <c r="B2131" s="251" t="s">
        <v>1865</v>
      </c>
      <c r="C2131" s="251" t="s">
        <v>626</v>
      </c>
      <c r="D2131" s="251">
        <v>-97.784505300000006</v>
      </c>
      <c r="E2131" s="251">
        <v>36.790700000000001</v>
      </c>
      <c r="F2131">
        <v>1.84</v>
      </c>
      <c r="G2131">
        <f t="shared" si="100"/>
        <v>1.84</v>
      </c>
      <c r="H2131">
        <v>2.42</v>
      </c>
      <c r="M2131" s="277">
        <f>(M5211*10000)*TEA!$I$15*10^-6</f>
        <v>48.339156914100002</v>
      </c>
      <c r="N2131" s="277">
        <f>(N5211*10000)*TEA!$J$15*10^-6</f>
        <v>48.339156914100002</v>
      </c>
      <c r="W2131">
        <f t="shared" si="99"/>
        <v>1</v>
      </c>
      <c r="X2131" s="251">
        <v>40053</v>
      </c>
      <c r="Y2131" s="251">
        <v>30097</v>
      </c>
      <c r="Z2131" s="251">
        <f t="shared" si="101"/>
        <v>30097</v>
      </c>
      <c r="AA2131" s="226">
        <v>2255</v>
      </c>
    </row>
    <row r="2132" spans="1:27" x14ac:dyDescent="0.25">
      <c r="A2132" s="251">
        <v>40055</v>
      </c>
      <c r="B2132" s="251" t="s">
        <v>1865</v>
      </c>
      <c r="C2132" s="251" t="s">
        <v>1879</v>
      </c>
      <c r="D2132" s="251">
        <v>-99.559344400000001</v>
      </c>
      <c r="E2132" s="251">
        <v>34.942770000000003</v>
      </c>
      <c r="F2132">
        <v>0</v>
      </c>
      <c r="G2132">
        <f t="shared" si="100"/>
        <v>0</v>
      </c>
      <c r="H2132">
        <v>0</v>
      </c>
      <c r="M2132" s="277">
        <f>(M5212*10000)*TEA!$I$15*10^-6</f>
        <v>51.01767538515</v>
      </c>
      <c r="N2132" s="277">
        <f>(N5212*10000)*TEA!$J$15*10^-6</f>
        <v>51.01767538515</v>
      </c>
      <c r="W2132">
        <f t="shared" si="99"/>
        <v>1</v>
      </c>
      <c r="X2132" s="251">
        <v>40055</v>
      </c>
      <c r="Y2132" s="251">
        <v>0</v>
      </c>
      <c r="Z2132" s="251">
        <f t="shared" si="101"/>
        <v>0</v>
      </c>
      <c r="AA2132" s="226">
        <v>0</v>
      </c>
    </row>
    <row r="2133" spans="1:27" x14ac:dyDescent="0.25">
      <c r="A2133" s="251">
        <v>40057</v>
      </c>
      <c r="B2133" s="251" t="s">
        <v>1865</v>
      </c>
      <c r="C2133" s="251" t="s">
        <v>1880</v>
      </c>
      <c r="D2133" s="251">
        <v>-99.846262999999993</v>
      </c>
      <c r="E2133" s="251">
        <v>34.747399999999999</v>
      </c>
      <c r="F2133">
        <v>0</v>
      </c>
      <c r="G2133">
        <f t="shared" si="100"/>
        <v>0</v>
      </c>
      <c r="H2133">
        <v>0</v>
      </c>
      <c r="M2133" s="277">
        <f>(M5213*10000)*TEA!$I$15*10^-6</f>
        <v>51.266364240599991</v>
      </c>
      <c r="N2133" s="277">
        <f>(N5213*10000)*TEA!$J$15*10^-6</f>
        <v>51.266364240599991</v>
      </c>
      <c r="W2133">
        <f t="shared" si="99"/>
        <v>1</v>
      </c>
      <c r="X2133" s="251">
        <v>40057</v>
      </c>
      <c r="Y2133" s="251">
        <v>0</v>
      </c>
      <c r="Z2133" s="251">
        <f t="shared" si="101"/>
        <v>0</v>
      </c>
      <c r="AA2133" s="226">
        <v>0</v>
      </c>
    </row>
    <row r="2134" spans="1:27" x14ac:dyDescent="0.25">
      <c r="A2134" s="251">
        <v>40059</v>
      </c>
      <c r="B2134" s="251" t="s">
        <v>1865</v>
      </c>
      <c r="C2134" s="251" t="s">
        <v>1154</v>
      </c>
      <c r="D2134" s="251">
        <v>-99.671862899999994</v>
      </c>
      <c r="E2134" s="251">
        <v>36.777500000000003</v>
      </c>
      <c r="F2134">
        <v>0</v>
      </c>
      <c r="G2134">
        <f t="shared" si="100"/>
        <v>0</v>
      </c>
      <c r="H2134">
        <v>0</v>
      </c>
      <c r="M2134" s="277">
        <f>(M5214*10000)*TEA!$I$15*10^-6</f>
        <v>47.417421917699997</v>
      </c>
      <c r="N2134" s="277">
        <f>(N5214*10000)*TEA!$J$15*10^-6</f>
        <v>47.417421917699997</v>
      </c>
      <c r="W2134">
        <f t="shared" si="99"/>
        <v>1</v>
      </c>
      <c r="X2134" s="251">
        <v>40059</v>
      </c>
      <c r="Y2134" s="251">
        <v>0</v>
      </c>
      <c r="Z2134" s="251">
        <f t="shared" si="101"/>
        <v>0</v>
      </c>
      <c r="AA2134" s="226">
        <v>0</v>
      </c>
    </row>
    <row r="2135" spans="1:27" x14ac:dyDescent="0.25">
      <c r="A2135" s="251">
        <v>40061</v>
      </c>
      <c r="B2135" s="251" t="s">
        <v>1865</v>
      </c>
      <c r="C2135" s="251" t="s">
        <v>1156</v>
      </c>
      <c r="D2135" s="251">
        <v>-95.119407499999994</v>
      </c>
      <c r="E2135" s="251">
        <v>35.255310000000001</v>
      </c>
      <c r="F2135">
        <v>0</v>
      </c>
      <c r="G2135">
        <f t="shared" si="100"/>
        <v>0</v>
      </c>
      <c r="H2135">
        <v>0</v>
      </c>
      <c r="M2135" s="277">
        <f>(M5215*10000)*TEA!$I$15*10^-6</f>
        <v>51.036109458299997</v>
      </c>
      <c r="N2135" s="277">
        <f>(N5215*10000)*TEA!$J$15*10^-6</f>
        <v>51.036109458299997</v>
      </c>
      <c r="W2135">
        <f t="shared" si="99"/>
        <v>1</v>
      </c>
      <c r="X2135" s="251">
        <v>40061</v>
      </c>
      <c r="Y2135" s="251">
        <v>0</v>
      </c>
      <c r="Z2135" s="251">
        <f t="shared" si="101"/>
        <v>0</v>
      </c>
      <c r="AA2135" s="226">
        <v>0</v>
      </c>
    </row>
    <row r="2136" spans="1:27" x14ac:dyDescent="0.25">
      <c r="A2136" s="251">
        <v>40063</v>
      </c>
      <c r="B2136" s="251" t="s">
        <v>1865</v>
      </c>
      <c r="C2136" s="251" t="s">
        <v>1881</v>
      </c>
      <c r="D2136" s="251">
        <v>-96.238452100000003</v>
      </c>
      <c r="E2136" s="251">
        <v>35.052619999999997</v>
      </c>
      <c r="F2136">
        <v>1.59</v>
      </c>
      <c r="G2136">
        <f t="shared" si="100"/>
        <v>1.59</v>
      </c>
      <c r="H2136">
        <v>6.19</v>
      </c>
      <c r="M2136" s="277">
        <f>(M5216*10000)*TEA!$I$15*10^-6</f>
        <v>51.2687523699</v>
      </c>
      <c r="N2136" s="277">
        <f>(N5216*10000)*TEA!$J$15*10^-6</f>
        <v>51.2687523699</v>
      </c>
      <c r="W2136">
        <f t="shared" si="99"/>
        <v>1</v>
      </c>
      <c r="X2136" s="251">
        <v>40063</v>
      </c>
      <c r="Y2136" s="251">
        <v>1028</v>
      </c>
      <c r="Z2136" s="251">
        <f t="shared" si="101"/>
        <v>1028</v>
      </c>
      <c r="AA2136" s="226">
        <v>174</v>
      </c>
    </row>
    <row r="2137" spans="1:27" x14ac:dyDescent="0.25">
      <c r="A2137" s="251">
        <v>40065</v>
      </c>
      <c r="B2137" s="251" t="s">
        <v>1865</v>
      </c>
      <c r="C2137" s="251" t="s">
        <v>556</v>
      </c>
      <c r="D2137" s="251">
        <v>-99.415376499999994</v>
      </c>
      <c r="E2137" s="251">
        <v>34.591790000000003</v>
      </c>
      <c r="F2137">
        <v>0</v>
      </c>
      <c r="G2137">
        <f t="shared" si="100"/>
        <v>0</v>
      </c>
      <c r="H2137">
        <v>0</v>
      </c>
      <c r="M2137" s="277">
        <f>(M5217*10000)*TEA!$I$15*10^-6</f>
        <v>51.811008666750006</v>
      </c>
      <c r="N2137" s="277">
        <f>(N5217*10000)*TEA!$J$15*10^-6</f>
        <v>51.811008666750006</v>
      </c>
      <c r="W2137">
        <f t="shared" si="99"/>
        <v>1</v>
      </c>
      <c r="X2137" s="251">
        <v>40065</v>
      </c>
      <c r="Y2137" s="251">
        <v>0</v>
      </c>
      <c r="Z2137" s="251">
        <f t="shared" si="101"/>
        <v>0</v>
      </c>
      <c r="AA2137" s="226">
        <v>0</v>
      </c>
    </row>
    <row r="2138" spans="1:27" x14ac:dyDescent="0.25">
      <c r="A2138" s="251">
        <v>40067</v>
      </c>
      <c r="B2138" s="251" t="s">
        <v>1865</v>
      </c>
      <c r="C2138" s="251" t="s">
        <v>557</v>
      </c>
      <c r="D2138" s="251">
        <v>-97.823341999999997</v>
      </c>
      <c r="E2138" s="251">
        <v>34.111089999999997</v>
      </c>
      <c r="F2138">
        <v>0</v>
      </c>
      <c r="G2138">
        <f t="shared" si="100"/>
        <v>0</v>
      </c>
      <c r="H2138">
        <v>0</v>
      </c>
      <c r="M2138" s="277">
        <f>(M5218*10000)*TEA!$I$15*10^-6</f>
        <v>53.153362684349993</v>
      </c>
      <c r="N2138" s="277">
        <f>(N5218*10000)*TEA!$J$15*10^-6</f>
        <v>53.153362684349993</v>
      </c>
      <c r="W2138">
        <f t="shared" ref="W2138:W2201" si="102">IF(X2138=A2138,1,0)</f>
        <v>1</v>
      </c>
      <c r="X2138" s="251">
        <v>40067</v>
      </c>
      <c r="Y2138" s="251">
        <v>0</v>
      </c>
      <c r="Z2138" s="251">
        <f t="shared" si="101"/>
        <v>0</v>
      </c>
      <c r="AA2138" s="226">
        <v>0</v>
      </c>
    </row>
    <row r="2139" spans="1:27" x14ac:dyDescent="0.25">
      <c r="A2139" s="251">
        <v>40069</v>
      </c>
      <c r="B2139" s="251" t="s">
        <v>1865</v>
      </c>
      <c r="C2139" s="251" t="s">
        <v>1768</v>
      </c>
      <c r="D2139" s="251">
        <v>-96.649398599999998</v>
      </c>
      <c r="E2139" s="251">
        <v>34.318730000000002</v>
      </c>
      <c r="F2139">
        <v>2.78</v>
      </c>
      <c r="G2139">
        <f t="shared" si="100"/>
        <v>2.78</v>
      </c>
      <c r="H2139">
        <v>4.67</v>
      </c>
      <c r="M2139" s="277">
        <f>(M5219*10000)*TEA!$I$15*10^-6</f>
        <v>52.555502407949994</v>
      </c>
      <c r="N2139" s="277">
        <f>(N5219*10000)*TEA!$J$15*10^-6</f>
        <v>52.555502407949994</v>
      </c>
      <c r="W2139">
        <f t="shared" si="102"/>
        <v>1</v>
      </c>
      <c r="X2139" s="251">
        <v>40069</v>
      </c>
      <c r="Y2139" s="251">
        <v>473</v>
      </c>
      <c r="Z2139" s="251">
        <f t="shared" si="101"/>
        <v>473</v>
      </c>
      <c r="AA2139" s="226">
        <v>93</v>
      </c>
    </row>
    <row r="2140" spans="1:27" x14ac:dyDescent="0.25">
      <c r="A2140" s="251">
        <v>40071</v>
      </c>
      <c r="B2140" s="251" t="s">
        <v>1865</v>
      </c>
      <c r="C2140" s="251" t="s">
        <v>1882</v>
      </c>
      <c r="D2140" s="251">
        <v>-97.148730799999996</v>
      </c>
      <c r="E2140" s="251">
        <v>36.819760000000002</v>
      </c>
      <c r="F2140">
        <v>1.77</v>
      </c>
      <c r="G2140">
        <f t="shared" si="100"/>
        <v>1.77</v>
      </c>
      <c r="H2140">
        <v>3.9</v>
      </c>
      <c r="M2140" s="277">
        <f>(M5220*10000)*TEA!$I$15*10^-6</f>
        <v>48.437424075600006</v>
      </c>
      <c r="N2140" s="277">
        <f>(N5220*10000)*TEA!$J$15*10^-6</f>
        <v>48.437424075600006</v>
      </c>
      <c r="W2140">
        <f t="shared" si="102"/>
        <v>1</v>
      </c>
      <c r="X2140" s="251">
        <v>40071</v>
      </c>
      <c r="Y2140" s="251">
        <v>59115</v>
      </c>
      <c r="Z2140" s="251">
        <f t="shared" si="101"/>
        <v>59115</v>
      </c>
      <c r="AA2140" s="226">
        <v>6947</v>
      </c>
    </row>
    <row r="2141" spans="1:27" x14ac:dyDescent="0.25">
      <c r="A2141" s="251">
        <v>40073</v>
      </c>
      <c r="B2141" s="251" t="s">
        <v>1865</v>
      </c>
      <c r="C2141" s="251" t="s">
        <v>1883</v>
      </c>
      <c r="D2141" s="251">
        <v>-97.936709300000004</v>
      </c>
      <c r="E2141" s="251">
        <v>35.934130000000003</v>
      </c>
      <c r="F2141">
        <v>2.1800000000000002</v>
      </c>
      <c r="G2141">
        <f t="shared" si="100"/>
        <v>2.1800000000000002</v>
      </c>
      <c r="H2141">
        <v>5.1100000000000003</v>
      </c>
      <c r="M2141" s="277">
        <f>(M5221*10000)*TEA!$I$15*10^-6</f>
        <v>49.61835480285</v>
      </c>
      <c r="N2141" s="277">
        <f>(N5221*10000)*TEA!$J$15*10^-6</f>
        <v>49.61835480285</v>
      </c>
      <c r="W2141">
        <f t="shared" si="102"/>
        <v>1</v>
      </c>
      <c r="X2141" s="251">
        <v>40073</v>
      </c>
      <c r="Y2141" s="251">
        <v>3094</v>
      </c>
      <c r="Z2141" s="251">
        <f t="shared" si="101"/>
        <v>3094</v>
      </c>
      <c r="AA2141" s="226">
        <v>506</v>
      </c>
    </row>
    <row r="2142" spans="1:27" x14ac:dyDescent="0.25">
      <c r="A2142" s="251">
        <v>40075</v>
      </c>
      <c r="B2142" s="251" t="s">
        <v>1865</v>
      </c>
      <c r="C2142" s="251" t="s">
        <v>749</v>
      </c>
      <c r="D2142" s="251">
        <v>-98.972245999999998</v>
      </c>
      <c r="E2142" s="251">
        <v>34.918770000000002</v>
      </c>
      <c r="F2142">
        <v>1.74</v>
      </c>
      <c r="G2142">
        <f t="shared" si="100"/>
        <v>1.74</v>
      </c>
      <c r="H2142">
        <v>0</v>
      </c>
      <c r="M2142" s="277">
        <f>(M5222*10000)*TEA!$I$15*10^-6</f>
        <v>51.304349155500006</v>
      </c>
      <c r="N2142" s="277">
        <f>(N5222*10000)*TEA!$J$15*10^-6</f>
        <v>51.304349155500006</v>
      </c>
      <c r="W2142">
        <f t="shared" si="102"/>
        <v>1</v>
      </c>
      <c r="X2142" s="251">
        <v>40075</v>
      </c>
      <c r="Y2142" s="251">
        <v>938</v>
      </c>
      <c r="Z2142" s="251">
        <f t="shared" si="101"/>
        <v>938</v>
      </c>
      <c r="AA2142" s="226">
        <v>0</v>
      </c>
    </row>
    <row r="2143" spans="1:27" x14ac:dyDescent="0.25">
      <c r="A2143" s="251">
        <v>40077</v>
      </c>
      <c r="B2143" s="251" t="s">
        <v>1865</v>
      </c>
      <c r="C2143" s="251" t="s">
        <v>1884</v>
      </c>
      <c r="D2143" s="251">
        <v>-95.255770999999996</v>
      </c>
      <c r="E2143" s="251">
        <v>34.906790000000001</v>
      </c>
      <c r="F2143">
        <v>2.69</v>
      </c>
      <c r="G2143">
        <f t="shared" si="100"/>
        <v>2.69</v>
      </c>
      <c r="H2143">
        <v>0</v>
      </c>
      <c r="M2143" s="277">
        <f>(M5223*10000)*TEA!$I$15*10^-6</f>
        <v>51.637643350200001</v>
      </c>
      <c r="N2143" s="277">
        <f>(N5223*10000)*TEA!$J$15*10^-6</f>
        <v>51.637643350200001</v>
      </c>
      <c r="W2143">
        <f t="shared" si="102"/>
        <v>1</v>
      </c>
      <c r="X2143" s="251">
        <v>40077</v>
      </c>
      <c r="Y2143" s="251">
        <v>2</v>
      </c>
      <c r="Z2143" s="251">
        <f t="shared" si="101"/>
        <v>2</v>
      </c>
      <c r="AA2143" s="226">
        <v>0</v>
      </c>
    </row>
    <row r="2144" spans="1:27" x14ac:dyDescent="0.25">
      <c r="A2144" s="251">
        <v>40079</v>
      </c>
      <c r="B2144" s="251" t="s">
        <v>1865</v>
      </c>
      <c r="C2144" s="251" t="s">
        <v>1885</v>
      </c>
      <c r="D2144" s="251">
        <v>-94.711177500000005</v>
      </c>
      <c r="E2144" s="251">
        <v>34.929949999999998</v>
      </c>
      <c r="F2144">
        <v>2.2599999999999998</v>
      </c>
      <c r="G2144">
        <f t="shared" si="100"/>
        <v>2.2599999999999998</v>
      </c>
      <c r="H2144">
        <v>9.2200000000000006</v>
      </c>
      <c r="M2144" s="277">
        <f>(M5224*10000)*TEA!$I$15*10^-6</f>
        <v>51.641294726249988</v>
      </c>
      <c r="N2144" s="277">
        <f>(N5224*10000)*TEA!$J$15*10^-6</f>
        <v>51.641294726249988</v>
      </c>
      <c r="W2144">
        <f t="shared" si="102"/>
        <v>1</v>
      </c>
      <c r="X2144" s="251">
        <v>40079</v>
      </c>
      <c r="Y2144" s="251">
        <v>6569</v>
      </c>
      <c r="Z2144" s="251">
        <f t="shared" si="101"/>
        <v>6569</v>
      </c>
      <c r="AA2144" s="226">
        <v>1000</v>
      </c>
    </row>
    <row r="2145" spans="1:27" x14ac:dyDescent="0.25">
      <c r="A2145" s="251">
        <v>40081</v>
      </c>
      <c r="B2145" s="251" t="s">
        <v>1865</v>
      </c>
      <c r="C2145" s="251" t="s">
        <v>634</v>
      </c>
      <c r="D2145" s="251">
        <v>-96.879464499999997</v>
      </c>
      <c r="E2145" s="251">
        <v>35.691940000000002</v>
      </c>
      <c r="F2145">
        <v>2.19</v>
      </c>
      <c r="G2145">
        <f t="shared" si="100"/>
        <v>2.19</v>
      </c>
      <c r="H2145">
        <v>5.39</v>
      </c>
      <c r="M2145" s="277">
        <f>(M5225*10000)*TEA!$I$15*10^-6</f>
        <v>50.070790987200006</v>
      </c>
      <c r="N2145" s="277">
        <f>(N5225*10000)*TEA!$J$15*10^-6</f>
        <v>50.070790987200006</v>
      </c>
      <c r="W2145">
        <f t="shared" si="102"/>
        <v>1</v>
      </c>
      <c r="X2145" s="251">
        <v>40081</v>
      </c>
      <c r="Y2145" s="251">
        <v>662</v>
      </c>
      <c r="Z2145" s="251">
        <f t="shared" si="101"/>
        <v>662</v>
      </c>
      <c r="AA2145" s="226">
        <v>520</v>
      </c>
    </row>
    <row r="2146" spans="1:27" x14ac:dyDescent="0.25">
      <c r="A2146" s="251">
        <v>40083</v>
      </c>
      <c r="B2146" s="251" t="s">
        <v>1865</v>
      </c>
      <c r="C2146" s="251" t="s">
        <v>636</v>
      </c>
      <c r="D2146" s="251">
        <v>-97.437954700000006</v>
      </c>
      <c r="E2146" s="251">
        <v>35.90558</v>
      </c>
      <c r="F2146">
        <v>1.21</v>
      </c>
      <c r="G2146">
        <f t="shared" si="100"/>
        <v>1.21</v>
      </c>
      <c r="H2146">
        <v>0</v>
      </c>
      <c r="M2146" s="277">
        <f>(M5226*10000)*TEA!$I$15*10^-6</f>
        <v>49.693470696899993</v>
      </c>
      <c r="N2146" s="277">
        <f>(N5226*10000)*TEA!$J$15*10^-6</f>
        <v>49.693470696899993</v>
      </c>
      <c r="W2146">
        <f t="shared" si="102"/>
        <v>1</v>
      </c>
      <c r="X2146" s="251">
        <v>40083</v>
      </c>
      <c r="Y2146" s="251">
        <v>1373</v>
      </c>
      <c r="Z2146" s="251">
        <f t="shared" si="101"/>
        <v>1373</v>
      </c>
      <c r="AA2146" s="226">
        <v>0</v>
      </c>
    </row>
    <row r="2147" spans="1:27" x14ac:dyDescent="0.25">
      <c r="A2147" s="251">
        <v>40085</v>
      </c>
      <c r="B2147" s="251" t="s">
        <v>1865</v>
      </c>
      <c r="C2147" s="251" t="s">
        <v>1886</v>
      </c>
      <c r="D2147" s="251">
        <v>-97.233795999999998</v>
      </c>
      <c r="E2147" s="251">
        <v>33.95064</v>
      </c>
      <c r="F2147">
        <v>0</v>
      </c>
      <c r="G2147">
        <f t="shared" si="100"/>
        <v>0</v>
      </c>
      <c r="H2147">
        <v>0</v>
      </c>
      <c r="M2147" s="277">
        <f>(M5227*10000)*TEA!$I$15*10^-6</f>
        <v>53.317425570749997</v>
      </c>
      <c r="N2147" s="277">
        <f>(N5227*10000)*TEA!$J$15*10^-6</f>
        <v>53.317425570749997</v>
      </c>
      <c r="W2147">
        <f t="shared" si="102"/>
        <v>1</v>
      </c>
      <c r="X2147" s="251">
        <v>40085</v>
      </c>
      <c r="Y2147" s="251">
        <v>0</v>
      </c>
      <c r="Z2147" s="251">
        <f t="shared" si="101"/>
        <v>0</v>
      </c>
      <c r="AA2147" s="226">
        <v>0</v>
      </c>
    </row>
    <row r="2148" spans="1:27" x14ac:dyDescent="0.25">
      <c r="A2148" s="251">
        <v>40087</v>
      </c>
      <c r="B2148" s="251" t="s">
        <v>1865</v>
      </c>
      <c r="C2148" s="251" t="s">
        <v>1887</v>
      </c>
      <c r="D2148" s="251">
        <v>-97.433174600000001</v>
      </c>
      <c r="E2148" s="251">
        <v>35.003120000000003</v>
      </c>
      <c r="F2148">
        <v>1.89</v>
      </c>
      <c r="G2148">
        <f t="shared" si="100"/>
        <v>1.89</v>
      </c>
      <c r="H2148">
        <v>4.58</v>
      </c>
      <c r="M2148" s="277">
        <f>(M5228*10000)*TEA!$I$15*10^-6</f>
        <v>51.170204110949996</v>
      </c>
      <c r="N2148" s="277">
        <f>(N5228*10000)*TEA!$J$15*10^-6</f>
        <v>51.170204110949996</v>
      </c>
      <c r="W2148">
        <f t="shared" si="102"/>
        <v>1</v>
      </c>
      <c r="X2148" s="251">
        <v>40087</v>
      </c>
      <c r="Y2148" s="251">
        <v>1932</v>
      </c>
      <c r="Z2148" s="251">
        <f t="shared" si="101"/>
        <v>1932</v>
      </c>
      <c r="AA2148" s="226">
        <v>2216</v>
      </c>
    </row>
    <row r="2149" spans="1:27" x14ac:dyDescent="0.25">
      <c r="A2149" s="251">
        <v>40089</v>
      </c>
      <c r="B2149" s="251" t="s">
        <v>1865</v>
      </c>
      <c r="C2149" s="251" t="s">
        <v>1888</v>
      </c>
      <c r="D2149" s="251">
        <v>-94.784034399999996</v>
      </c>
      <c r="E2149" s="251">
        <v>34.145229999999998</v>
      </c>
      <c r="F2149">
        <v>2.86</v>
      </c>
      <c r="G2149">
        <f t="shared" si="100"/>
        <v>2.86</v>
      </c>
      <c r="H2149">
        <v>11.54</v>
      </c>
      <c r="M2149" s="277">
        <f>(M5229*10000)*TEA!$I$15*10^-6</f>
        <v>52.882332084000005</v>
      </c>
      <c r="N2149" s="277">
        <f>(N5229*10000)*TEA!$J$15*10^-6</f>
        <v>52.882332084000005</v>
      </c>
      <c r="W2149">
        <f t="shared" si="102"/>
        <v>1</v>
      </c>
      <c r="X2149" s="251">
        <v>40089</v>
      </c>
      <c r="Y2149" s="251">
        <v>3012</v>
      </c>
      <c r="Z2149" s="251">
        <f t="shared" si="101"/>
        <v>3012</v>
      </c>
      <c r="AA2149" s="226">
        <v>1556</v>
      </c>
    </row>
    <row r="2150" spans="1:27" x14ac:dyDescent="0.25">
      <c r="A2150" s="251">
        <v>40091</v>
      </c>
      <c r="B2150" s="251" t="s">
        <v>1865</v>
      </c>
      <c r="C2150" s="251" t="s">
        <v>907</v>
      </c>
      <c r="D2150" s="251">
        <v>-95.664480100000006</v>
      </c>
      <c r="E2150" s="251">
        <v>35.39884</v>
      </c>
      <c r="F2150">
        <v>0</v>
      </c>
      <c r="G2150">
        <f t="shared" si="100"/>
        <v>0</v>
      </c>
      <c r="H2150">
        <v>0</v>
      </c>
      <c r="M2150" s="277">
        <f>(M5230*10000)*TEA!$I$15*10^-6</f>
        <v>50.748058484550008</v>
      </c>
      <c r="N2150" s="277">
        <f>(N5230*10000)*TEA!$J$15*10^-6</f>
        <v>50.748058484550008</v>
      </c>
      <c r="W2150">
        <f t="shared" si="102"/>
        <v>1</v>
      </c>
      <c r="X2150" s="251">
        <v>40091</v>
      </c>
      <c r="Y2150" s="251">
        <v>0</v>
      </c>
      <c r="Z2150" s="251">
        <f t="shared" si="101"/>
        <v>0</v>
      </c>
      <c r="AA2150" s="226">
        <v>0</v>
      </c>
    </row>
    <row r="2151" spans="1:27" x14ac:dyDescent="0.25">
      <c r="A2151" s="251">
        <v>40093</v>
      </c>
      <c r="B2151" s="251" t="s">
        <v>1865</v>
      </c>
      <c r="C2151" s="251" t="s">
        <v>1889</v>
      </c>
      <c r="D2151" s="251">
        <v>-98.524560100000002</v>
      </c>
      <c r="E2151" s="251">
        <v>36.310690000000001</v>
      </c>
      <c r="F2151">
        <v>3.31</v>
      </c>
      <c r="G2151">
        <f t="shared" si="100"/>
        <v>3.31</v>
      </c>
      <c r="H2151">
        <v>12.32</v>
      </c>
      <c r="M2151" s="277">
        <f>(M5231*10000)*TEA!$I$15*10^-6</f>
        <v>48.875527870649996</v>
      </c>
      <c r="N2151" s="277">
        <f>(N5231*10000)*TEA!$J$15*10^-6</f>
        <v>48.875527870649996</v>
      </c>
      <c r="W2151">
        <f t="shared" si="102"/>
        <v>1</v>
      </c>
      <c r="X2151" s="251">
        <v>40093</v>
      </c>
      <c r="Y2151" s="251">
        <v>3108</v>
      </c>
      <c r="Z2151" s="251">
        <f t="shared" si="101"/>
        <v>3108</v>
      </c>
      <c r="AA2151" s="226">
        <v>2186</v>
      </c>
    </row>
    <row r="2152" spans="1:27" x14ac:dyDescent="0.25">
      <c r="A2152" s="251">
        <v>40095</v>
      </c>
      <c r="B2152" s="251" t="s">
        <v>1865</v>
      </c>
      <c r="C2152" s="251" t="s">
        <v>568</v>
      </c>
      <c r="D2152" s="251">
        <v>-96.756355099999993</v>
      </c>
      <c r="E2152" s="251">
        <v>34.026409999999998</v>
      </c>
      <c r="F2152">
        <v>0</v>
      </c>
      <c r="G2152">
        <f t="shared" si="100"/>
        <v>0</v>
      </c>
      <c r="H2152">
        <v>4.04</v>
      </c>
      <c r="M2152" s="277">
        <f>(M5232*10000)*TEA!$I$15*10^-6</f>
        <v>53.097330110849995</v>
      </c>
      <c r="N2152" s="277">
        <f>(N5232*10000)*TEA!$J$15*10^-6</f>
        <v>53.097330110849995</v>
      </c>
      <c r="W2152">
        <f t="shared" si="102"/>
        <v>1</v>
      </c>
      <c r="X2152" s="251">
        <v>40095</v>
      </c>
      <c r="Y2152" s="251">
        <v>0</v>
      </c>
      <c r="Z2152" s="251">
        <f t="shared" si="101"/>
        <v>0</v>
      </c>
      <c r="AA2152" s="226">
        <v>4</v>
      </c>
    </row>
    <row r="2153" spans="1:27" x14ac:dyDescent="0.25">
      <c r="A2153" s="251">
        <v>40097</v>
      </c>
      <c r="B2153" s="251" t="s">
        <v>1865</v>
      </c>
      <c r="C2153" s="251" t="s">
        <v>1890</v>
      </c>
      <c r="D2153" s="251">
        <v>-95.237724</v>
      </c>
      <c r="E2153" s="251">
        <v>36.333739999999999</v>
      </c>
      <c r="F2153">
        <v>2.0299999999999998</v>
      </c>
      <c r="G2153">
        <f t="shared" si="100"/>
        <v>2.0299999999999998</v>
      </c>
      <c r="H2153">
        <v>6.85</v>
      </c>
      <c r="M2153" s="277">
        <f>(M5233*10000)*TEA!$I$15*10^-6</f>
        <v>49.089004843949994</v>
      </c>
      <c r="N2153" s="277">
        <f>(N5233*10000)*TEA!$J$15*10^-6</f>
        <v>49.089004843949994</v>
      </c>
      <c r="W2153">
        <f t="shared" si="102"/>
        <v>1</v>
      </c>
      <c r="X2153" s="251">
        <v>40097</v>
      </c>
      <c r="Y2153" s="251">
        <v>4634</v>
      </c>
      <c r="Z2153" s="251">
        <f t="shared" si="101"/>
        <v>4634</v>
      </c>
      <c r="AA2153" s="226">
        <v>497</v>
      </c>
    </row>
    <row r="2154" spans="1:27" x14ac:dyDescent="0.25">
      <c r="A2154" s="251">
        <v>40099</v>
      </c>
      <c r="B2154" s="251" t="s">
        <v>1865</v>
      </c>
      <c r="C2154" s="251" t="s">
        <v>910</v>
      </c>
      <c r="D2154" s="251">
        <v>-97.057291399999997</v>
      </c>
      <c r="E2154" s="251">
        <v>34.488849999999999</v>
      </c>
      <c r="F2154">
        <v>0</v>
      </c>
      <c r="G2154">
        <f t="shared" si="100"/>
        <v>0</v>
      </c>
      <c r="H2154">
        <v>0</v>
      </c>
      <c r="M2154" s="277">
        <f>(M5234*10000)*TEA!$I$15*10^-6</f>
        <v>52.221458970449994</v>
      </c>
      <c r="N2154" s="277">
        <f>(N5234*10000)*TEA!$J$15*10^-6</f>
        <v>52.221458970449994</v>
      </c>
      <c r="W2154">
        <f t="shared" si="102"/>
        <v>1</v>
      </c>
      <c r="X2154" s="251">
        <v>40099</v>
      </c>
      <c r="Y2154" s="251">
        <v>0</v>
      </c>
      <c r="Z2154" s="251">
        <f t="shared" si="101"/>
        <v>0</v>
      </c>
      <c r="AA2154" s="226">
        <v>0</v>
      </c>
    </row>
    <row r="2155" spans="1:27" x14ac:dyDescent="0.25">
      <c r="A2155" s="251">
        <v>40101</v>
      </c>
      <c r="B2155" s="251" t="s">
        <v>1865</v>
      </c>
      <c r="C2155" s="251" t="s">
        <v>1891</v>
      </c>
      <c r="D2155" s="251">
        <v>-95.385565799999995</v>
      </c>
      <c r="E2155" s="251">
        <v>35.642699999999998</v>
      </c>
      <c r="F2155">
        <v>2.4900000000000002</v>
      </c>
      <c r="G2155">
        <f t="shared" si="100"/>
        <v>2.4900000000000002</v>
      </c>
      <c r="H2155">
        <v>11.06</v>
      </c>
      <c r="M2155" s="277">
        <f>(M5235*10000)*TEA!$I$15*10^-6</f>
        <v>50.354803513349999</v>
      </c>
      <c r="N2155" s="277">
        <f>(N5235*10000)*TEA!$J$15*10^-6</f>
        <v>50.354803513349999</v>
      </c>
      <c r="W2155">
        <f t="shared" si="102"/>
        <v>1</v>
      </c>
      <c r="X2155" s="251">
        <v>40101</v>
      </c>
      <c r="Y2155" s="251">
        <v>5255</v>
      </c>
      <c r="Z2155" s="251">
        <f t="shared" si="101"/>
        <v>5255</v>
      </c>
      <c r="AA2155" s="226">
        <v>1533</v>
      </c>
    </row>
    <row r="2156" spans="1:27" x14ac:dyDescent="0.25">
      <c r="A2156" s="251">
        <v>40103</v>
      </c>
      <c r="B2156" s="251" t="s">
        <v>1865</v>
      </c>
      <c r="C2156" s="251" t="s">
        <v>1064</v>
      </c>
      <c r="D2156" s="251">
        <v>-97.227976400000003</v>
      </c>
      <c r="E2156" s="251">
        <v>36.385509999999996</v>
      </c>
      <c r="F2156">
        <v>1.74</v>
      </c>
      <c r="G2156">
        <f t="shared" si="100"/>
        <v>1.74</v>
      </c>
      <c r="H2156">
        <v>4.8</v>
      </c>
      <c r="M2156" s="277">
        <f>(M5236*10000)*TEA!$I$15*10^-6</f>
        <v>49.041691251750002</v>
      </c>
      <c r="N2156" s="277">
        <f>(N5236*10000)*TEA!$J$15*10^-6</f>
        <v>49.041691251750002</v>
      </c>
      <c r="W2156">
        <f t="shared" si="102"/>
        <v>1</v>
      </c>
      <c r="X2156" s="251">
        <v>40103</v>
      </c>
      <c r="Y2156" s="251">
        <v>16261</v>
      </c>
      <c r="Z2156" s="251">
        <f t="shared" si="101"/>
        <v>16261</v>
      </c>
      <c r="AA2156" s="226">
        <v>6304</v>
      </c>
    </row>
    <row r="2157" spans="1:27" x14ac:dyDescent="0.25">
      <c r="A2157" s="251">
        <v>40105</v>
      </c>
      <c r="B2157" s="251" t="s">
        <v>1865</v>
      </c>
      <c r="C2157" s="251" t="s">
        <v>1892</v>
      </c>
      <c r="D2157" s="251">
        <v>-95.626091299999999</v>
      </c>
      <c r="E2157" s="251">
        <v>36.819839999999999</v>
      </c>
      <c r="F2157">
        <v>2.2599999999999998</v>
      </c>
      <c r="G2157">
        <f t="shared" si="100"/>
        <v>2.2599999999999998</v>
      </c>
      <c r="H2157">
        <v>7.03</v>
      </c>
      <c r="M2157" s="277">
        <f>(M5237*10000)*TEA!$I$15*10^-6</f>
        <v>48.23703569205</v>
      </c>
      <c r="N2157" s="277">
        <f>(N5237*10000)*TEA!$J$15*10^-6</f>
        <v>48.23703569205</v>
      </c>
      <c r="W2157">
        <f t="shared" si="102"/>
        <v>1</v>
      </c>
      <c r="X2157" s="251">
        <v>40105</v>
      </c>
      <c r="Y2157" s="251">
        <v>4446</v>
      </c>
      <c r="Z2157" s="251">
        <f t="shared" si="101"/>
        <v>4446</v>
      </c>
      <c r="AA2157" s="226">
        <v>622</v>
      </c>
    </row>
    <row r="2158" spans="1:27" x14ac:dyDescent="0.25">
      <c r="A2158" s="251">
        <v>40107</v>
      </c>
      <c r="B2158" s="251" t="s">
        <v>1865</v>
      </c>
      <c r="C2158" s="251" t="s">
        <v>1893</v>
      </c>
      <c r="D2158" s="251">
        <v>-96.309729500000003</v>
      </c>
      <c r="E2158" s="251">
        <v>35.464179999999999</v>
      </c>
      <c r="F2158">
        <v>2.11</v>
      </c>
      <c r="G2158">
        <f t="shared" si="100"/>
        <v>2.11</v>
      </c>
      <c r="H2158">
        <v>8.5500000000000007</v>
      </c>
      <c r="M2158" s="277">
        <f>(M5238*10000)*TEA!$I$15*10^-6</f>
        <v>50.551899374249992</v>
      </c>
      <c r="N2158" s="277">
        <f>(N5238*10000)*TEA!$J$15*10^-6</f>
        <v>50.551899374249992</v>
      </c>
      <c r="W2158">
        <f t="shared" si="102"/>
        <v>1</v>
      </c>
      <c r="X2158" s="251">
        <v>40107</v>
      </c>
      <c r="Y2158" s="251">
        <v>2168</v>
      </c>
      <c r="Z2158" s="251">
        <f t="shared" si="101"/>
        <v>2168</v>
      </c>
      <c r="AA2158" s="226">
        <v>782</v>
      </c>
    </row>
    <row r="2159" spans="1:27" x14ac:dyDescent="0.25">
      <c r="A2159" s="251">
        <v>40109</v>
      </c>
      <c r="B2159" s="251" t="s">
        <v>1865</v>
      </c>
      <c r="C2159" s="251" t="s">
        <v>1894</v>
      </c>
      <c r="D2159" s="251">
        <v>-97.404977099999996</v>
      </c>
      <c r="E2159" s="251">
        <v>35.539450000000002</v>
      </c>
      <c r="F2159">
        <v>1.87</v>
      </c>
      <c r="G2159">
        <f t="shared" si="100"/>
        <v>1.87</v>
      </c>
      <c r="H2159">
        <v>4.42</v>
      </c>
      <c r="M2159" s="277">
        <f>(M5239*10000)*TEA!$I$15*10^-6</f>
        <v>50.220271200149995</v>
      </c>
      <c r="N2159" s="277">
        <f>(N5239*10000)*TEA!$J$15*10^-6</f>
        <v>50.220271200149995</v>
      </c>
      <c r="W2159">
        <f t="shared" si="102"/>
        <v>1</v>
      </c>
      <c r="X2159" s="251">
        <v>40109</v>
      </c>
      <c r="Y2159" s="251">
        <v>605</v>
      </c>
      <c r="Z2159" s="251">
        <f t="shared" si="101"/>
        <v>605</v>
      </c>
      <c r="AA2159" s="226">
        <v>376</v>
      </c>
    </row>
    <row r="2160" spans="1:27" x14ac:dyDescent="0.25">
      <c r="A2160" s="251">
        <v>40111</v>
      </c>
      <c r="B2160" s="251" t="s">
        <v>1865</v>
      </c>
      <c r="C2160" s="251" t="s">
        <v>1895</v>
      </c>
      <c r="D2160" s="251">
        <v>-95.960771899999997</v>
      </c>
      <c r="E2160" s="251">
        <v>35.657020000000003</v>
      </c>
      <c r="F2160">
        <v>2.3199999999999998</v>
      </c>
      <c r="G2160">
        <f t="shared" si="100"/>
        <v>2.3199999999999998</v>
      </c>
      <c r="H2160">
        <v>8.11</v>
      </c>
      <c r="M2160" s="277">
        <f>(M5240*10000)*TEA!$I$15*10^-6</f>
        <v>50.310871040249999</v>
      </c>
      <c r="N2160" s="277">
        <f>(N5240*10000)*TEA!$J$15*10^-6</f>
        <v>50.310871040249999</v>
      </c>
      <c r="W2160">
        <f t="shared" si="102"/>
        <v>1</v>
      </c>
      <c r="X2160" s="251">
        <v>40111</v>
      </c>
      <c r="Y2160" s="251">
        <v>855</v>
      </c>
      <c r="Z2160" s="251">
        <f t="shared" si="101"/>
        <v>855</v>
      </c>
      <c r="AA2160" s="226">
        <v>331</v>
      </c>
    </row>
    <row r="2161" spans="1:27" x14ac:dyDescent="0.25">
      <c r="A2161" s="251">
        <v>40113</v>
      </c>
      <c r="B2161" s="251" t="s">
        <v>1865</v>
      </c>
      <c r="C2161" s="251" t="s">
        <v>1172</v>
      </c>
      <c r="D2161" s="251">
        <v>-96.404579799999993</v>
      </c>
      <c r="E2161" s="251">
        <v>36.634050000000002</v>
      </c>
      <c r="F2161">
        <v>1.7</v>
      </c>
      <c r="G2161">
        <f t="shared" si="100"/>
        <v>1.7</v>
      </c>
      <c r="H2161">
        <v>5.87</v>
      </c>
      <c r="M2161" s="277">
        <f>(M5241*10000)*TEA!$I$15*10^-6</f>
        <v>48.683008146150001</v>
      </c>
      <c r="N2161" s="277">
        <f>(N5241*10000)*TEA!$J$15*10^-6</f>
        <v>48.683008146150001</v>
      </c>
      <c r="W2161">
        <f t="shared" si="102"/>
        <v>1</v>
      </c>
      <c r="X2161" s="251">
        <v>40113</v>
      </c>
      <c r="Y2161" s="251">
        <v>6919</v>
      </c>
      <c r="Z2161" s="251">
        <f t="shared" si="101"/>
        <v>6919</v>
      </c>
      <c r="AA2161" s="226">
        <v>977</v>
      </c>
    </row>
    <row r="2162" spans="1:27" x14ac:dyDescent="0.25">
      <c r="A2162" s="251">
        <v>40115</v>
      </c>
      <c r="B2162" s="251" t="s">
        <v>1865</v>
      </c>
      <c r="C2162" s="251" t="s">
        <v>1174</v>
      </c>
      <c r="D2162" s="251">
        <v>-94.818054000000004</v>
      </c>
      <c r="E2162" s="251">
        <v>36.8553</v>
      </c>
      <c r="F2162">
        <v>2.35</v>
      </c>
      <c r="G2162">
        <f t="shared" si="100"/>
        <v>2.35</v>
      </c>
      <c r="H2162">
        <v>8.89</v>
      </c>
      <c r="M2162" s="277">
        <f>(M5242*10000)*TEA!$I$15*10^-6</f>
        <v>47.940352559549993</v>
      </c>
      <c r="N2162" s="277">
        <f>(N5242*10000)*TEA!$J$15*10^-6</f>
        <v>47.940352559549993</v>
      </c>
      <c r="W2162">
        <f t="shared" si="102"/>
        <v>1</v>
      </c>
      <c r="X2162" s="251">
        <v>40115</v>
      </c>
      <c r="Y2162" s="251">
        <v>8811</v>
      </c>
      <c r="Z2162" s="251">
        <f t="shared" si="101"/>
        <v>8811</v>
      </c>
      <c r="AA2162" s="226">
        <v>4127</v>
      </c>
    </row>
    <row r="2163" spans="1:27" x14ac:dyDescent="0.25">
      <c r="A2163" s="251">
        <v>40117</v>
      </c>
      <c r="B2163" s="251" t="s">
        <v>1865</v>
      </c>
      <c r="C2163" s="251" t="s">
        <v>1175</v>
      </c>
      <c r="D2163" s="251">
        <v>-96.699004900000006</v>
      </c>
      <c r="E2163" s="251">
        <v>36.316809999999997</v>
      </c>
      <c r="F2163">
        <v>1.33</v>
      </c>
      <c r="G2163">
        <f t="shared" si="100"/>
        <v>1.33</v>
      </c>
      <c r="H2163">
        <v>0</v>
      </c>
      <c r="M2163" s="277">
        <f>(M5243*10000)*TEA!$I$15*10^-6</f>
        <v>49.190247361349996</v>
      </c>
      <c r="N2163" s="277">
        <f>(N5243*10000)*TEA!$J$15*10^-6</f>
        <v>49.190247361349996</v>
      </c>
      <c r="W2163">
        <f t="shared" si="102"/>
        <v>1</v>
      </c>
      <c r="X2163" s="251">
        <v>40117</v>
      </c>
      <c r="Y2163" s="251">
        <v>4364</v>
      </c>
      <c r="Z2163" s="251">
        <f t="shared" si="101"/>
        <v>4364</v>
      </c>
      <c r="AA2163" s="226">
        <v>0</v>
      </c>
    </row>
    <row r="2164" spans="1:27" x14ac:dyDescent="0.25">
      <c r="A2164" s="251">
        <v>40119</v>
      </c>
      <c r="B2164" s="251" t="s">
        <v>1865</v>
      </c>
      <c r="C2164" s="251" t="s">
        <v>1896</v>
      </c>
      <c r="D2164" s="251">
        <v>-96.975147800000002</v>
      </c>
      <c r="E2164" s="251">
        <v>36.06935</v>
      </c>
      <c r="F2164">
        <v>1.72</v>
      </c>
      <c r="G2164">
        <f t="shared" si="100"/>
        <v>1.72</v>
      </c>
      <c r="H2164">
        <v>0</v>
      </c>
      <c r="M2164" s="277">
        <f>(M5244*10000)*TEA!$I$15*10^-6</f>
        <v>49.502642583149999</v>
      </c>
      <c r="N2164" s="277">
        <f>(N5244*10000)*TEA!$J$15*10^-6</f>
        <v>49.502642583149999</v>
      </c>
      <c r="W2164">
        <f t="shared" si="102"/>
        <v>1</v>
      </c>
      <c r="X2164" s="251">
        <v>40119</v>
      </c>
      <c r="Y2164" s="251">
        <v>687</v>
      </c>
      <c r="Z2164" s="251">
        <f t="shared" si="101"/>
        <v>687</v>
      </c>
      <c r="AA2164" s="226">
        <v>0</v>
      </c>
    </row>
    <row r="2165" spans="1:27" x14ac:dyDescent="0.25">
      <c r="A2165" s="251">
        <v>40121</v>
      </c>
      <c r="B2165" s="251" t="s">
        <v>1865</v>
      </c>
      <c r="C2165" s="251" t="s">
        <v>1897</v>
      </c>
      <c r="D2165" s="251">
        <v>-95.743979699999997</v>
      </c>
      <c r="E2165" s="251">
        <v>34.948799999999999</v>
      </c>
      <c r="F2165">
        <v>2.69</v>
      </c>
      <c r="G2165">
        <f t="shared" si="100"/>
        <v>2.69</v>
      </c>
      <c r="H2165">
        <v>6.96</v>
      </c>
      <c r="M2165" s="277">
        <f>(M5245*10000)*TEA!$I$15*10^-6</f>
        <v>51.521644415700003</v>
      </c>
      <c r="N2165" s="277">
        <f>(N5245*10000)*TEA!$J$15*10^-6</f>
        <v>51.521644415700003</v>
      </c>
      <c r="W2165">
        <f t="shared" si="102"/>
        <v>1</v>
      </c>
      <c r="X2165" s="251">
        <v>40121</v>
      </c>
      <c r="Y2165" s="251">
        <v>41</v>
      </c>
      <c r="Z2165" s="251">
        <f t="shared" si="101"/>
        <v>41</v>
      </c>
      <c r="AA2165" s="226">
        <v>250</v>
      </c>
    </row>
    <row r="2166" spans="1:27" x14ac:dyDescent="0.25">
      <c r="A2166" s="251">
        <v>40123</v>
      </c>
      <c r="B2166" s="251" t="s">
        <v>1865</v>
      </c>
      <c r="C2166" s="251" t="s">
        <v>1510</v>
      </c>
      <c r="D2166" s="251">
        <v>-96.674562300000005</v>
      </c>
      <c r="E2166" s="251">
        <v>34.730759999999997</v>
      </c>
      <c r="F2166">
        <v>2.2599999999999998</v>
      </c>
      <c r="G2166">
        <f t="shared" si="100"/>
        <v>2.2599999999999998</v>
      </c>
      <c r="H2166">
        <v>6.89</v>
      </c>
      <c r="M2166" s="277">
        <f>(M5246*10000)*TEA!$I$15*10^-6</f>
        <v>51.790844909700006</v>
      </c>
      <c r="N2166" s="277">
        <f>(N5246*10000)*TEA!$J$15*10^-6</f>
        <v>51.790844909700006</v>
      </c>
      <c r="W2166">
        <f t="shared" si="102"/>
        <v>1</v>
      </c>
      <c r="X2166" s="251">
        <v>40123</v>
      </c>
      <c r="Y2166" s="251">
        <v>135</v>
      </c>
      <c r="Z2166" s="251">
        <f t="shared" si="101"/>
        <v>135</v>
      </c>
      <c r="AA2166" s="226">
        <v>40</v>
      </c>
    </row>
    <row r="2167" spans="1:27" x14ac:dyDescent="0.25">
      <c r="A2167" s="251">
        <v>40125</v>
      </c>
      <c r="B2167" s="251" t="s">
        <v>1865</v>
      </c>
      <c r="C2167" s="251" t="s">
        <v>1176</v>
      </c>
      <c r="D2167" s="251">
        <v>-96.944520699999998</v>
      </c>
      <c r="E2167" s="251">
        <v>35.201560000000001</v>
      </c>
      <c r="F2167">
        <v>2.2200000000000002</v>
      </c>
      <c r="G2167">
        <f t="shared" si="100"/>
        <v>2.2200000000000002</v>
      </c>
      <c r="H2167">
        <v>5.75</v>
      </c>
      <c r="M2167" s="277">
        <f>(M5247*10000)*TEA!$I$15*10^-6</f>
        <v>50.855076426149999</v>
      </c>
      <c r="N2167" s="277">
        <f>(N5247*10000)*TEA!$J$15*10^-6</f>
        <v>50.855076426149999</v>
      </c>
      <c r="W2167">
        <f t="shared" si="102"/>
        <v>1</v>
      </c>
      <c r="X2167" s="251">
        <v>40125</v>
      </c>
      <c r="Y2167" s="251">
        <v>1673</v>
      </c>
      <c r="Z2167" s="251">
        <f t="shared" si="101"/>
        <v>1673</v>
      </c>
      <c r="AA2167" s="226">
        <v>830</v>
      </c>
    </row>
    <row r="2168" spans="1:27" x14ac:dyDescent="0.25">
      <c r="A2168" s="251">
        <v>40127</v>
      </c>
      <c r="B2168" s="251" t="s">
        <v>1865</v>
      </c>
      <c r="C2168" s="251" t="s">
        <v>1898</v>
      </c>
      <c r="D2168" s="251">
        <v>-95.384274099999999</v>
      </c>
      <c r="E2168" s="251">
        <v>34.44979</v>
      </c>
      <c r="F2168">
        <v>0</v>
      </c>
      <c r="G2168">
        <f t="shared" si="100"/>
        <v>0</v>
      </c>
      <c r="H2168">
        <v>0</v>
      </c>
      <c r="M2168" s="277">
        <f>(M5248*10000)*TEA!$I$15*10^-6</f>
        <v>52.384794196500003</v>
      </c>
      <c r="N2168" s="277">
        <f>(N5248*10000)*TEA!$J$15*10^-6</f>
        <v>52.384794196500003</v>
      </c>
      <c r="W2168">
        <f t="shared" si="102"/>
        <v>1</v>
      </c>
      <c r="X2168" s="251">
        <v>40127</v>
      </c>
      <c r="Y2168" s="251">
        <v>0</v>
      </c>
      <c r="Z2168" s="251">
        <f t="shared" si="101"/>
        <v>0</v>
      </c>
      <c r="AA2168" s="226">
        <v>0</v>
      </c>
    </row>
    <row r="2169" spans="1:27" x14ac:dyDescent="0.25">
      <c r="A2169" s="251">
        <v>40129</v>
      </c>
      <c r="B2169" s="251" t="s">
        <v>1865</v>
      </c>
      <c r="C2169" s="251" t="s">
        <v>1899</v>
      </c>
      <c r="D2169" s="251">
        <v>-99.699927299999999</v>
      </c>
      <c r="E2169" s="251">
        <v>35.683129999999998</v>
      </c>
      <c r="F2169">
        <v>0</v>
      </c>
      <c r="G2169">
        <f t="shared" si="100"/>
        <v>0</v>
      </c>
      <c r="H2169">
        <v>0</v>
      </c>
      <c r="M2169" s="277">
        <f>(M5249*10000)*TEA!$I$15*10^-6</f>
        <v>49.457839716449989</v>
      </c>
      <c r="N2169" s="277">
        <f>(N5249*10000)*TEA!$J$15*10^-6</f>
        <v>49.457839716449989</v>
      </c>
      <c r="W2169">
        <f t="shared" si="102"/>
        <v>1</v>
      </c>
      <c r="X2169" s="251">
        <v>40129</v>
      </c>
      <c r="Y2169" s="251">
        <v>0</v>
      </c>
      <c r="Z2169" s="251">
        <f t="shared" si="101"/>
        <v>0</v>
      </c>
      <c r="AA2169" s="226">
        <v>0</v>
      </c>
    </row>
    <row r="2170" spans="1:27" x14ac:dyDescent="0.25">
      <c r="A2170" s="251">
        <v>40131</v>
      </c>
      <c r="B2170" s="251" t="s">
        <v>1865</v>
      </c>
      <c r="C2170" s="251" t="s">
        <v>1900</v>
      </c>
      <c r="D2170" s="251">
        <v>-95.612133</v>
      </c>
      <c r="E2170" s="251">
        <v>36.3979</v>
      </c>
      <c r="F2170">
        <v>1.63</v>
      </c>
      <c r="G2170">
        <f t="shared" si="100"/>
        <v>1.63</v>
      </c>
      <c r="H2170">
        <v>7.74</v>
      </c>
      <c r="M2170" s="277">
        <f>(M5250*10000)*TEA!$I$15*10^-6</f>
        <v>48.990485098799994</v>
      </c>
      <c r="N2170" s="277">
        <f>(N5250*10000)*TEA!$J$15*10^-6</f>
        <v>48.990485098799994</v>
      </c>
      <c r="W2170">
        <f t="shared" si="102"/>
        <v>1</v>
      </c>
      <c r="X2170" s="251">
        <v>40131</v>
      </c>
      <c r="Y2170" s="251">
        <v>958</v>
      </c>
      <c r="Z2170" s="251">
        <f t="shared" si="101"/>
        <v>958</v>
      </c>
      <c r="AA2170" s="226">
        <v>300</v>
      </c>
    </row>
    <row r="2171" spans="1:27" x14ac:dyDescent="0.25">
      <c r="A2171" s="251">
        <v>40133</v>
      </c>
      <c r="B2171" s="251" t="s">
        <v>1865</v>
      </c>
      <c r="C2171" s="251" t="s">
        <v>834</v>
      </c>
      <c r="D2171" s="251">
        <v>-96.600141399999998</v>
      </c>
      <c r="E2171" s="251">
        <v>35.168149999999997</v>
      </c>
      <c r="F2171">
        <v>0</v>
      </c>
      <c r="G2171">
        <f t="shared" si="100"/>
        <v>0</v>
      </c>
      <c r="H2171">
        <v>0</v>
      </c>
      <c r="M2171" s="277">
        <f>(M5251*10000)*TEA!$I$15*10^-6</f>
        <v>51.00782150205</v>
      </c>
      <c r="N2171" s="277">
        <f>(N5251*10000)*TEA!$J$15*10^-6</f>
        <v>51.00782150205</v>
      </c>
      <c r="W2171">
        <f t="shared" si="102"/>
        <v>1</v>
      </c>
      <c r="X2171" s="251">
        <v>40133</v>
      </c>
      <c r="Y2171" s="251">
        <v>0</v>
      </c>
      <c r="Z2171" s="251">
        <f t="shared" si="101"/>
        <v>0</v>
      </c>
      <c r="AA2171" s="226">
        <v>0</v>
      </c>
    </row>
    <row r="2172" spans="1:27" x14ac:dyDescent="0.25">
      <c r="A2172" s="251">
        <v>40135</v>
      </c>
      <c r="B2172" s="251" t="s">
        <v>1865</v>
      </c>
      <c r="C2172" s="251" t="s">
        <v>1901</v>
      </c>
      <c r="D2172" s="251">
        <v>-94.760490799999999</v>
      </c>
      <c r="E2172" s="251">
        <v>35.520539999999997</v>
      </c>
      <c r="F2172">
        <v>2.59</v>
      </c>
      <c r="G2172">
        <f t="shared" si="100"/>
        <v>2.59</v>
      </c>
      <c r="H2172">
        <v>12.13</v>
      </c>
      <c r="M2172" s="277">
        <f>(M5252*10000)*TEA!$I$15*10^-6</f>
        <v>50.58791210655</v>
      </c>
      <c r="N2172" s="277">
        <f>(N5252*10000)*TEA!$J$15*10^-6</f>
        <v>50.58791210655</v>
      </c>
      <c r="W2172">
        <f t="shared" si="102"/>
        <v>1</v>
      </c>
      <c r="X2172" s="251">
        <v>40135</v>
      </c>
      <c r="Y2172" s="251">
        <v>6316</v>
      </c>
      <c r="Z2172" s="251">
        <f t="shared" si="101"/>
        <v>6316</v>
      </c>
      <c r="AA2172" s="226">
        <v>3380</v>
      </c>
    </row>
    <row r="2173" spans="1:27" x14ac:dyDescent="0.25">
      <c r="A2173" s="251">
        <v>40137</v>
      </c>
      <c r="B2173" s="251" t="s">
        <v>1865</v>
      </c>
      <c r="C2173" s="251" t="s">
        <v>924</v>
      </c>
      <c r="D2173" s="251">
        <v>-97.846371599999998</v>
      </c>
      <c r="E2173" s="251">
        <v>34.484319999999997</v>
      </c>
      <c r="F2173">
        <v>0</v>
      </c>
      <c r="G2173">
        <f t="shared" si="100"/>
        <v>0</v>
      </c>
      <c r="H2173">
        <v>0</v>
      </c>
      <c r="M2173" s="277">
        <f>(M5253*10000)*TEA!$I$15*10^-6</f>
        <v>52.298170947449997</v>
      </c>
      <c r="N2173" s="277">
        <f>(N5253*10000)*TEA!$J$15*10^-6</f>
        <v>52.298170947449997</v>
      </c>
      <c r="W2173">
        <f t="shared" si="102"/>
        <v>1</v>
      </c>
      <c r="X2173" s="251">
        <v>40137</v>
      </c>
      <c r="Y2173" s="251">
        <v>0</v>
      </c>
      <c r="Z2173" s="251">
        <f t="shared" si="101"/>
        <v>0</v>
      </c>
      <c r="AA2173" s="226">
        <v>0</v>
      </c>
    </row>
    <row r="2174" spans="1:27" x14ac:dyDescent="0.25">
      <c r="A2174" s="251">
        <v>40139</v>
      </c>
      <c r="B2174" s="251" t="s">
        <v>1865</v>
      </c>
      <c r="C2174" s="251" t="s">
        <v>1562</v>
      </c>
      <c r="D2174" s="251">
        <v>-101.47780299999999</v>
      </c>
      <c r="E2174" s="251">
        <v>36.745069999999998</v>
      </c>
      <c r="F2174">
        <v>3.17</v>
      </c>
      <c r="G2174">
        <f t="shared" si="100"/>
        <v>3.17</v>
      </c>
      <c r="H2174">
        <v>12.99</v>
      </c>
      <c r="M2174" s="277">
        <f>(M5254*10000)*TEA!$I$15*10^-6</f>
        <v>45.442091236499998</v>
      </c>
      <c r="N2174" s="277">
        <f>(N5254*10000)*TEA!$J$15*10^-6</f>
        <v>45.442091236499998</v>
      </c>
      <c r="W2174">
        <f t="shared" si="102"/>
        <v>1</v>
      </c>
      <c r="X2174" s="251">
        <v>40139</v>
      </c>
      <c r="Y2174" s="251">
        <v>5119</v>
      </c>
      <c r="Z2174" s="251">
        <f t="shared" si="101"/>
        <v>5119</v>
      </c>
      <c r="AA2174" s="226">
        <v>49771</v>
      </c>
    </row>
    <row r="2175" spans="1:27" x14ac:dyDescent="0.25">
      <c r="A2175" s="251">
        <v>40141</v>
      </c>
      <c r="B2175" s="251" t="s">
        <v>1865</v>
      </c>
      <c r="C2175" s="251" t="s">
        <v>1902</v>
      </c>
      <c r="D2175" s="251">
        <v>-98.921205200000003</v>
      </c>
      <c r="E2175" s="251">
        <v>34.375349999999997</v>
      </c>
      <c r="F2175">
        <v>0</v>
      </c>
      <c r="G2175">
        <f t="shared" si="100"/>
        <v>0</v>
      </c>
      <c r="H2175">
        <v>5.16</v>
      </c>
      <c r="M2175" s="277">
        <f>(M5255*10000)*TEA!$I$15*10^-6</f>
        <v>52.463694936149999</v>
      </c>
      <c r="N2175" s="277">
        <f>(N5255*10000)*TEA!$J$15*10^-6</f>
        <v>52.463694936149999</v>
      </c>
      <c r="W2175">
        <f t="shared" si="102"/>
        <v>1</v>
      </c>
      <c r="X2175" s="251">
        <v>40141</v>
      </c>
      <c r="Y2175" s="251">
        <v>0</v>
      </c>
      <c r="Z2175" s="251">
        <f t="shared" si="101"/>
        <v>0</v>
      </c>
      <c r="AA2175" s="226">
        <v>949</v>
      </c>
    </row>
    <row r="2176" spans="1:27" x14ac:dyDescent="0.25">
      <c r="A2176" s="251">
        <v>40143</v>
      </c>
      <c r="B2176" s="251" t="s">
        <v>1865</v>
      </c>
      <c r="C2176" s="251" t="s">
        <v>1903</v>
      </c>
      <c r="D2176" s="251">
        <v>-95.942805000000007</v>
      </c>
      <c r="E2176" s="251">
        <v>36.133839999999999</v>
      </c>
      <c r="F2176">
        <v>1.82</v>
      </c>
      <c r="G2176">
        <f t="shared" si="100"/>
        <v>1.82</v>
      </c>
      <c r="H2176">
        <v>0</v>
      </c>
      <c r="M2176" s="277">
        <f>(M5256*10000)*TEA!$I$15*10^-6</f>
        <v>49.489932096899999</v>
      </c>
      <c r="N2176" s="277">
        <f>(N5256*10000)*TEA!$J$15*10^-6</f>
        <v>49.489932096899999</v>
      </c>
      <c r="W2176">
        <f t="shared" si="102"/>
        <v>1</v>
      </c>
      <c r="X2176" s="251">
        <v>40143</v>
      </c>
      <c r="Y2176" s="251">
        <v>1412</v>
      </c>
      <c r="Z2176" s="251">
        <f t="shared" si="101"/>
        <v>1412</v>
      </c>
      <c r="AA2176" s="226">
        <v>0</v>
      </c>
    </row>
    <row r="2177" spans="1:27" x14ac:dyDescent="0.25">
      <c r="A2177" s="251">
        <v>40145</v>
      </c>
      <c r="B2177" s="251" t="s">
        <v>1865</v>
      </c>
      <c r="C2177" s="251" t="s">
        <v>1904</v>
      </c>
      <c r="D2177" s="251">
        <v>-95.538417899999999</v>
      </c>
      <c r="E2177" s="251">
        <v>35.985869999999998</v>
      </c>
      <c r="F2177">
        <v>1.97</v>
      </c>
      <c r="G2177">
        <f t="shared" si="100"/>
        <v>1.97</v>
      </c>
      <c r="H2177">
        <v>7.43</v>
      </c>
      <c r="M2177" s="277">
        <f>(M5257*10000)*TEA!$I$15*10^-6</f>
        <v>49.771909039950003</v>
      </c>
      <c r="N2177" s="277">
        <f>(N5257*10000)*TEA!$J$15*10^-6</f>
        <v>49.771909039950003</v>
      </c>
      <c r="W2177">
        <f t="shared" si="102"/>
        <v>1</v>
      </c>
      <c r="X2177" s="251">
        <v>40145</v>
      </c>
      <c r="Y2177" s="251">
        <v>16359</v>
      </c>
      <c r="Z2177" s="251">
        <f t="shared" si="101"/>
        <v>16359</v>
      </c>
      <c r="AA2177" s="226">
        <v>896</v>
      </c>
    </row>
    <row r="2178" spans="1:27" x14ac:dyDescent="0.25">
      <c r="A2178" s="251">
        <v>40147</v>
      </c>
      <c r="B2178" s="251" t="s">
        <v>1865</v>
      </c>
      <c r="C2178" s="251" t="s">
        <v>585</v>
      </c>
      <c r="D2178" s="251">
        <v>-95.913278300000002</v>
      </c>
      <c r="E2178" s="251">
        <v>36.727029999999999</v>
      </c>
      <c r="F2178">
        <v>1.93</v>
      </c>
      <c r="G2178">
        <f t="shared" si="100"/>
        <v>1.93</v>
      </c>
      <c r="H2178">
        <v>0</v>
      </c>
      <c r="M2178" s="277">
        <f>(M5258*10000)*TEA!$I$15*10^-6</f>
        <v>48.469390640550003</v>
      </c>
      <c r="N2178" s="277">
        <f>(N5258*10000)*TEA!$J$15*10^-6</f>
        <v>48.469390640550003</v>
      </c>
      <c r="W2178">
        <f t="shared" si="102"/>
        <v>1</v>
      </c>
      <c r="X2178" s="251">
        <v>40147</v>
      </c>
      <c r="Y2178" s="251">
        <v>3895</v>
      </c>
      <c r="Z2178" s="251">
        <f t="shared" si="101"/>
        <v>3895</v>
      </c>
      <c r="AA2178" s="226">
        <v>0</v>
      </c>
    </row>
    <row r="2179" spans="1:27" x14ac:dyDescent="0.25">
      <c r="A2179" s="251">
        <v>40149</v>
      </c>
      <c r="B2179" s="251" t="s">
        <v>1865</v>
      </c>
      <c r="C2179" s="251" t="s">
        <v>1905</v>
      </c>
      <c r="D2179" s="251">
        <v>-98.991707500000004</v>
      </c>
      <c r="E2179" s="251">
        <v>35.290730000000003</v>
      </c>
      <c r="F2179">
        <v>2.2999999999999998</v>
      </c>
      <c r="G2179">
        <f t="shared" si="100"/>
        <v>2.2999999999999998</v>
      </c>
      <c r="H2179">
        <v>0</v>
      </c>
      <c r="M2179" s="277">
        <f>(M5259*10000)*TEA!$I$15*10^-6</f>
        <v>50.557425664050001</v>
      </c>
      <c r="N2179" s="277">
        <f>(N5259*10000)*TEA!$J$15*10^-6</f>
        <v>50.557425664050001</v>
      </c>
      <c r="W2179">
        <f t="shared" si="102"/>
        <v>1</v>
      </c>
      <c r="X2179" s="251">
        <v>40149</v>
      </c>
      <c r="Y2179" s="251">
        <v>1855</v>
      </c>
      <c r="Z2179" s="251">
        <f t="shared" si="101"/>
        <v>1855</v>
      </c>
      <c r="AA2179" s="226">
        <v>0</v>
      </c>
    </row>
    <row r="2180" spans="1:27" x14ac:dyDescent="0.25">
      <c r="A2180" s="251">
        <v>40151</v>
      </c>
      <c r="B2180" s="251" t="s">
        <v>1865</v>
      </c>
      <c r="C2180" s="251" t="s">
        <v>1906</v>
      </c>
      <c r="D2180" s="251">
        <v>-98.872946099999993</v>
      </c>
      <c r="E2180" s="251">
        <v>36.770870000000002</v>
      </c>
      <c r="F2180">
        <v>1.17</v>
      </c>
      <c r="G2180">
        <f t="shared" ref="G2180:G2243" si="103">F2180</f>
        <v>1.17</v>
      </c>
      <c r="H2180">
        <v>0</v>
      </c>
      <c r="M2180" s="277">
        <f>(M5260*10000)*TEA!$I$15*10^-6</f>
        <v>47.954594020049996</v>
      </c>
      <c r="N2180" s="277">
        <f>(N5260*10000)*TEA!$J$15*10^-6</f>
        <v>47.954594020049996</v>
      </c>
      <c r="W2180">
        <f t="shared" si="102"/>
        <v>1</v>
      </c>
      <c r="X2180" s="251">
        <v>40151</v>
      </c>
      <c r="Y2180" s="251">
        <v>409</v>
      </c>
      <c r="Z2180" s="251">
        <f t="shared" ref="Z2180:Z2243" si="104">Y2180</f>
        <v>409</v>
      </c>
      <c r="AA2180" s="226">
        <v>0</v>
      </c>
    </row>
    <row r="2181" spans="1:27" x14ac:dyDescent="0.25">
      <c r="A2181" s="251">
        <v>40153</v>
      </c>
      <c r="B2181" s="251" t="s">
        <v>1865</v>
      </c>
      <c r="C2181" s="251" t="s">
        <v>1907</v>
      </c>
      <c r="D2181" s="251">
        <v>-99.260005800000002</v>
      </c>
      <c r="E2181" s="251">
        <v>36.416400000000003</v>
      </c>
      <c r="F2181">
        <v>0</v>
      </c>
      <c r="G2181">
        <f t="shared" si="103"/>
        <v>0</v>
      </c>
      <c r="H2181">
        <v>0</v>
      </c>
      <c r="M2181" s="277">
        <f>(M5261*10000)*TEA!$I$15*10^-6</f>
        <v>48.358269865349996</v>
      </c>
      <c r="N2181" s="277">
        <f>(N5261*10000)*TEA!$J$15*10^-6</f>
        <v>48.358269865349996</v>
      </c>
      <c r="W2181">
        <f t="shared" si="102"/>
        <v>1</v>
      </c>
      <c r="X2181" s="251">
        <v>40153</v>
      </c>
      <c r="Y2181" s="251">
        <v>0</v>
      </c>
      <c r="Z2181" s="251">
        <f t="shared" si="104"/>
        <v>0</v>
      </c>
      <c r="AA2181" s="226">
        <v>0</v>
      </c>
    </row>
    <row r="2182" spans="1:27" x14ac:dyDescent="0.25">
      <c r="A2182" s="251">
        <v>41001</v>
      </c>
      <c r="B2182" s="251" t="s">
        <v>1908</v>
      </c>
      <c r="C2182" s="251" t="s">
        <v>792</v>
      </c>
      <c r="D2182" s="251">
        <v>-117.67175899999999</v>
      </c>
      <c r="E2182" s="251">
        <v>44.715739999999997</v>
      </c>
      <c r="F2182">
        <v>0</v>
      </c>
      <c r="G2182">
        <f t="shared" si="103"/>
        <v>0</v>
      </c>
      <c r="H2182">
        <v>0</v>
      </c>
      <c r="M2182" s="277">
        <f>(M5262*10000)*TEA!$I$15*10^-6</f>
        <v>31.108895367164997</v>
      </c>
      <c r="N2182" s="277">
        <f>(N5262*10000)*TEA!$J$15*10^-6</f>
        <v>31.108895367164997</v>
      </c>
      <c r="W2182">
        <f t="shared" si="102"/>
        <v>1</v>
      </c>
      <c r="X2182" s="251">
        <v>41001</v>
      </c>
      <c r="Y2182" s="251">
        <v>0</v>
      </c>
      <c r="Z2182" s="251">
        <f t="shared" si="104"/>
        <v>0</v>
      </c>
      <c r="AA2182" s="226">
        <v>33</v>
      </c>
    </row>
    <row r="2183" spans="1:27" x14ac:dyDescent="0.25">
      <c r="A2183" s="251">
        <v>41003</v>
      </c>
      <c r="B2183" s="251" t="s">
        <v>1908</v>
      </c>
      <c r="C2183" s="251" t="s">
        <v>608</v>
      </c>
      <c r="D2183" s="251">
        <v>-123.41570900000001</v>
      </c>
      <c r="E2183" s="251">
        <v>44.490769999999998</v>
      </c>
      <c r="F2183">
        <v>0</v>
      </c>
      <c r="G2183">
        <f t="shared" si="103"/>
        <v>0</v>
      </c>
      <c r="H2183">
        <v>0</v>
      </c>
      <c r="M2183" s="277">
        <f>(M5263*10000)*TEA!$I$15*10^-6</f>
        <v>34.294794673049992</v>
      </c>
      <c r="N2183" s="277">
        <f>(N5263*10000)*TEA!$J$15*10^-6</f>
        <v>34.294794673049992</v>
      </c>
      <c r="W2183">
        <f t="shared" si="102"/>
        <v>1</v>
      </c>
      <c r="X2183" s="251">
        <v>41003</v>
      </c>
      <c r="Y2183" s="251">
        <v>0</v>
      </c>
      <c r="Z2183" s="251">
        <f t="shared" si="104"/>
        <v>0</v>
      </c>
      <c r="AA2183" s="226">
        <v>0</v>
      </c>
    </row>
    <row r="2184" spans="1:27" x14ac:dyDescent="0.25">
      <c r="A2184" s="251">
        <v>41005</v>
      </c>
      <c r="B2184" s="251" t="s">
        <v>1908</v>
      </c>
      <c r="C2184" s="251" t="s">
        <v>1909</v>
      </c>
      <c r="D2184" s="251">
        <v>-122.210515</v>
      </c>
      <c r="E2184" s="251">
        <v>45.177590000000002</v>
      </c>
      <c r="F2184">
        <v>0</v>
      </c>
      <c r="G2184">
        <f t="shared" si="103"/>
        <v>0</v>
      </c>
      <c r="H2184">
        <v>0</v>
      </c>
      <c r="M2184" s="277">
        <f>(M5264*10000)*TEA!$I$15*10^-6</f>
        <v>31.836274567155002</v>
      </c>
      <c r="N2184" s="277">
        <f>(N5264*10000)*TEA!$J$15*10^-6</f>
        <v>31.836274567155002</v>
      </c>
      <c r="W2184">
        <f t="shared" si="102"/>
        <v>1</v>
      </c>
      <c r="X2184" s="251">
        <v>41005</v>
      </c>
      <c r="Y2184" s="251">
        <v>0</v>
      </c>
      <c r="Z2184" s="251">
        <f t="shared" si="104"/>
        <v>0</v>
      </c>
      <c r="AA2184" s="226">
        <v>0</v>
      </c>
    </row>
    <row r="2185" spans="1:27" x14ac:dyDescent="0.25">
      <c r="A2185" s="251">
        <v>41007</v>
      </c>
      <c r="B2185" s="251" t="s">
        <v>1908</v>
      </c>
      <c r="C2185" s="251" t="s">
        <v>1910</v>
      </c>
      <c r="D2185" s="251">
        <v>-123.640292</v>
      </c>
      <c r="E2185" s="251">
        <v>45.975790000000003</v>
      </c>
      <c r="F2185">
        <v>0</v>
      </c>
      <c r="G2185">
        <f t="shared" si="103"/>
        <v>0</v>
      </c>
      <c r="H2185">
        <v>0</v>
      </c>
      <c r="M2185" s="277">
        <f>(M5265*10000)*TEA!$I$15*10^-6</f>
        <v>29.159273072969999</v>
      </c>
      <c r="N2185" s="277">
        <f>(N5265*10000)*TEA!$J$15*10^-6</f>
        <v>29.159273072969999</v>
      </c>
      <c r="W2185">
        <f t="shared" si="102"/>
        <v>1</v>
      </c>
      <c r="X2185" s="251">
        <v>41007</v>
      </c>
      <c r="Y2185" s="251">
        <v>0</v>
      </c>
      <c r="Z2185" s="251">
        <f t="shared" si="104"/>
        <v>0</v>
      </c>
      <c r="AA2185" s="226">
        <v>0</v>
      </c>
    </row>
    <row r="2186" spans="1:27" x14ac:dyDescent="0.25">
      <c r="A2186" s="251">
        <v>41009</v>
      </c>
      <c r="B2186" s="251" t="s">
        <v>1908</v>
      </c>
      <c r="C2186" s="251" t="s">
        <v>615</v>
      </c>
      <c r="D2186" s="251">
        <v>-123.088105</v>
      </c>
      <c r="E2186" s="251">
        <v>45.932200000000002</v>
      </c>
      <c r="F2186">
        <v>0</v>
      </c>
      <c r="G2186">
        <f t="shared" si="103"/>
        <v>0</v>
      </c>
      <c r="H2186">
        <v>0</v>
      </c>
      <c r="M2186" s="277">
        <f>(M5266*10000)*TEA!$I$15*10^-6</f>
        <v>29.487173340374998</v>
      </c>
      <c r="N2186" s="277">
        <f>(N5266*10000)*TEA!$J$15*10^-6</f>
        <v>29.487173340374998</v>
      </c>
      <c r="W2186">
        <f t="shared" si="102"/>
        <v>1</v>
      </c>
      <c r="X2186" s="251">
        <v>41009</v>
      </c>
      <c r="Y2186" s="251">
        <v>0</v>
      </c>
      <c r="Z2186" s="251">
        <f t="shared" si="104"/>
        <v>0</v>
      </c>
      <c r="AA2186" s="226">
        <v>0</v>
      </c>
    </row>
    <row r="2187" spans="1:27" x14ac:dyDescent="0.25">
      <c r="A2187" s="251">
        <v>41011</v>
      </c>
      <c r="B2187" s="251" t="s">
        <v>1908</v>
      </c>
      <c r="C2187" s="251" t="s">
        <v>1658</v>
      </c>
      <c r="D2187" s="251">
        <v>-124.04356300000001</v>
      </c>
      <c r="E2187" s="251">
        <v>43.164540000000002</v>
      </c>
      <c r="F2187">
        <v>0</v>
      </c>
      <c r="G2187">
        <f t="shared" si="103"/>
        <v>0</v>
      </c>
      <c r="H2187">
        <v>0</v>
      </c>
      <c r="M2187" s="277">
        <f>(M5267*10000)*TEA!$I$15*10^-6</f>
        <v>33.421434323850001</v>
      </c>
      <c r="N2187" s="277">
        <f>(N5267*10000)*TEA!$J$15*10^-6</f>
        <v>33.421434323850001</v>
      </c>
      <c r="W2187">
        <f t="shared" si="102"/>
        <v>1</v>
      </c>
      <c r="X2187" s="251">
        <v>41011</v>
      </c>
      <c r="Y2187" s="251">
        <v>0</v>
      </c>
      <c r="Z2187" s="251">
        <f t="shared" si="104"/>
        <v>0</v>
      </c>
      <c r="AA2187" s="226">
        <v>0</v>
      </c>
    </row>
    <row r="2188" spans="1:27" x14ac:dyDescent="0.25">
      <c r="A2188" s="251">
        <v>41013</v>
      </c>
      <c r="B2188" s="251" t="s">
        <v>1908</v>
      </c>
      <c r="C2188" s="251" t="s">
        <v>1911</v>
      </c>
      <c r="D2188" s="251">
        <v>-120.34974200000001</v>
      </c>
      <c r="E2188" s="251">
        <v>44.135129999999997</v>
      </c>
      <c r="F2188">
        <v>0</v>
      </c>
      <c r="G2188">
        <f t="shared" si="103"/>
        <v>0</v>
      </c>
      <c r="H2188">
        <v>0</v>
      </c>
      <c r="M2188" s="277">
        <f>(M5268*10000)*TEA!$I$15*10^-6</f>
        <v>32.150441786939993</v>
      </c>
      <c r="N2188" s="277">
        <f>(N5268*10000)*TEA!$J$15*10^-6</f>
        <v>32.150441786939993</v>
      </c>
      <c r="W2188">
        <f t="shared" si="102"/>
        <v>1</v>
      </c>
      <c r="X2188" s="251">
        <v>41013</v>
      </c>
      <c r="Y2188" s="251">
        <v>0</v>
      </c>
      <c r="Z2188" s="251">
        <f t="shared" si="104"/>
        <v>0</v>
      </c>
      <c r="AA2188" s="226">
        <v>0</v>
      </c>
    </row>
    <row r="2189" spans="1:27" x14ac:dyDescent="0.25">
      <c r="A2189" s="251">
        <v>41015</v>
      </c>
      <c r="B2189" s="251" t="s">
        <v>1908</v>
      </c>
      <c r="C2189" s="251" t="s">
        <v>1680</v>
      </c>
      <c r="D2189" s="251">
        <v>-124.135448</v>
      </c>
      <c r="E2189" s="251">
        <v>42.461930000000002</v>
      </c>
      <c r="F2189">
        <v>0</v>
      </c>
      <c r="G2189">
        <f t="shared" si="103"/>
        <v>0</v>
      </c>
      <c r="H2189">
        <v>0</v>
      </c>
      <c r="M2189" s="277">
        <f>(M5269*10000)*TEA!$I$15*10^-6</f>
        <v>34.046715513600006</v>
      </c>
      <c r="N2189" s="277">
        <f>(N5269*10000)*TEA!$J$15*10^-6</f>
        <v>34.046715513600006</v>
      </c>
      <c r="W2189">
        <f t="shared" si="102"/>
        <v>1</v>
      </c>
      <c r="X2189" s="251">
        <v>41015</v>
      </c>
      <c r="Y2189" s="251">
        <v>0</v>
      </c>
      <c r="Z2189" s="251">
        <f t="shared" si="104"/>
        <v>0</v>
      </c>
      <c r="AA2189" s="226">
        <v>0</v>
      </c>
    </row>
    <row r="2190" spans="1:27" x14ac:dyDescent="0.25">
      <c r="A2190" s="251">
        <v>41017</v>
      </c>
      <c r="B2190" s="251" t="s">
        <v>1908</v>
      </c>
      <c r="C2190" s="251" t="s">
        <v>1912</v>
      </c>
      <c r="D2190" s="251">
        <v>-121.225858</v>
      </c>
      <c r="E2190" s="251">
        <v>43.909480000000002</v>
      </c>
      <c r="F2190">
        <v>0</v>
      </c>
      <c r="G2190">
        <f t="shared" si="103"/>
        <v>0</v>
      </c>
      <c r="H2190">
        <v>0</v>
      </c>
      <c r="M2190" s="277">
        <f>(M5270*10000)*TEA!$I$15*10^-6</f>
        <v>30.063621802814996</v>
      </c>
      <c r="N2190" s="277">
        <f>(N5270*10000)*TEA!$J$15*10^-6</f>
        <v>30.063621802814996</v>
      </c>
      <c r="W2190">
        <f t="shared" si="102"/>
        <v>1</v>
      </c>
      <c r="X2190" s="251">
        <v>41017</v>
      </c>
      <c r="Y2190" s="251">
        <v>0</v>
      </c>
      <c r="Z2190" s="251">
        <f t="shared" si="104"/>
        <v>0</v>
      </c>
      <c r="AA2190" s="226">
        <v>0</v>
      </c>
    </row>
    <row r="2191" spans="1:27" x14ac:dyDescent="0.25">
      <c r="A2191" s="251">
        <v>41019</v>
      </c>
      <c r="B2191" s="251" t="s">
        <v>1908</v>
      </c>
      <c r="C2191" s="251" t="s">
        <v>738</v>
      </c>
      <c r="D2191" s="251">
        <v>-123.160512</v>
      </c>
      <c r="E2191" s="251">
        <v>43.268909999999998</v>
      </c>
      <c r="F2191">
        <v>0</v>
      </c>
      <c r="G2191">
        <f t="shared" si="103"/>
        <v>0</v>
      </c>
      <c r="H2191">
        <v>0</v>
      </c>
      <c r="M2191" s="277">
        <f>(M5271*10000)*TEA!$I$15*10^-6</f>
        <v>31.117199623785002</v>
      </c>
      <c r="N2191" s="277">
        <f>(N5271*10000)*TEA!$J$15*10^-6</f>
        <v>31.117199623785002</v>
      </c>
      <c r="W2191">
        <f t="shared" si="102"/>
        <v>1</v>
      </c>
      <c r="X2191" s="251">
        <v>41019</v>
      </c>
      <c r="Y2191" s="251">
        <v>0</v>
      </c>
      <c r="Z2191" s="251">
        <f t="shared" si="104"/>
        <v>0</v>
      </c>
      <c r="AA2191" s="226">
        <v>0</v>
      </c>
    </row>
    <row r="2192" spans="1:27" x14ac:dyDescent="0.25">
      <c r="A2192" s="251">
        <v>41021</v>
      </c>
      <c r="B2192" s="251" t="s">
        <v>1908</v>
      </c>
      <c r="C2192" s="251" t="s">
        <v>1913</v>
      </c>
      <c r="D2192" s="251">
        <v>-120.21820200000001</v>
      </c>
      <c r="E2192" s="251">
        <v>45.376300000000001</v>
      </c>
      <c r="F2192">
        <v>0</v>
      </c>
      <c r="G2192">
        <f t="shared" si="103"/>
        <v>0</v>
      </c>
      <c r="H2192">
        <v>0</v>
      </c>
      <c r="M2192" s="277">
        <f>(M5272*10000)*TEA!$I$15*10^-6</f>
        <v>35.490624616350004</v>
      </c>
      <c r="N2192" s="277">
        <f>(N5272*10000)*TEA!$J$15*10^-6</f>
        <v>35.490624616350004</v>
      </c>
      <c r="W2192">
        <f t="shared" si="102"/>
        <v>1</v>
      </c>
      <c r="X2192" s="251">
        <v>41021</v>
      </c>
      <c r="Y2192" s="251">
        <v>0</v>
      </c>
      <c r="Z2192" s="251">
        <f t="shared" si="104"/>
        <v>0</v>
      </c>
      <c r="AA2192" s="226">
        <v>0</v>
      </c>
    </row>
    <row r="2193" spans="1:27" x14ac:dyDescent="0.25">
      <c r="A2193" s="251">
        <v>41023</v>
      </c>
      <c r="B2193" s="251" t="s">
        <v>1908</v>
      </c>
      <c r="C2193" s="251" t="s">
        <v>626</v>
      </c>
      <c r="D2193" s="251">
        <v>-119.00214699999999</v>
      </c>
      <c r="E2193" s="251">
        <v>44.488149999999997</v>
      </c>
      <c r="F2193">
        <v>0</v>
      </c>
      <c r="G2193">
        <f t="shared" si="103"/>
        <v>0</v>
      </c>
      <c r="H2193">
        <v>0</v>
      </c>
      <c r="M2193" s="277">
        <f>(M5273*10000)*TEA!$I$15*10^-6</f>
        <v>31.922771672204995</v>
      </c>
      <c r="N2193" s="277">
        <f>(N5273*10000)*TEA!$J$15*10^-6</f>
        <v>31.922771672204995</v>
      </c>
      <c r="W2193">
        <f t="shared" si="102"/>
        <v>1</v>
      </c>
      <c r="X2193" s="251">
        <v>41023</v>
      </c>
      <c r="Y2193" s="251">
        <v>0</v>
      </c>
      <c r="Z2193" s="251">
        <f t="shared" si="104"/>
        <v>0</v>
      </c>
      <c r="AA2193" s="226">
        <v>0</v>
      </c>
    </row>
    <row r="2194" spans="1:27" x14ac:dyDescent="0.25">
      <c r="A2194" s="251">
        <v>41025</v>
      </c>
      <c r="B2194" s="251" t="s">
        <v>1908</v>
      </c>
      <c r="C2194" s="251" t="s">
        <v>1914</v>
      </c>
      <c r="D2194" s="251">
        <v>-118.966661</v>
      </c>
      <c r="E2194" s="251">
        <v>43.065040000000003</v>
      </c>
      <c r="F2194">
        <v>0</v>
      </c>
      <c r="G2194">
        <f t="shared" si="103"/>
        <v>0</v>
      </c>
      <c r="H2194">
        <v>0</v>
      </c>
      <c r="M2194" s="277">
        <f>(M5274*10000)*TEA!$I$15*10^-6</f>
        <v>34.001469927450003</v>
      </c>
      <c r="N2194" s="277">
        <f>(N5274*10000)*TEA!$J$15*10^-6</f>
        <v>34.001469927450003</v>
      </c>
      <c r="W2194">
        <f t="shared" si="102"/>
        <v>1</v>
      </c>
      <c r="X2194" s="251">
        <v>41025</v>
      </c>
      <c r="Y2194" s="251">
        <v>0</v>
      </c>
      <c r="Z2194" s="251">
        <f t="shared" si="104"/>
        <v>0</v>
      </c>
      <c r="AA2194" s="226">
        <v>0</v>
      </c>
    </row>
    <row r="2195" spans="1:27" x14ac:dyDescent="0.25">
      <c r="A2195" s="251">
        <v>41027</v>
      </c>
      <c r="B2195" s="251" t="s">
        <v>1908</v>
      </c>
      <c r="C2195" s="251" t="s">
        <v>1915</v>
      </c>
      <c r="D2195" s="251">
        <v>-121.644696</v>
      </c>
      <c r="E2195" s="251">
        <v>45.512329999999999</v>
      </c>
      <c r="F2195">
        <v>0</v>
      </c>
      <c r="G2195">
        <f t="shared" si="103"/>
        <v>0</v>
      </c>
      <c r="H2195">
        <v>0</v>
      </c>
      <c r="M2195" s="277">
        <f>(M5275*10000)*TEA!$I$15*10^-6</f>
        <v>32.816632803029997</v>
      </c>
      <c r="N2195" s="277">
        <f>(N5275*10000)*TEA!$J$15*10^-6</f>
        <v>32.816632803029997</v>
      </c>
      <c r="W2195">
        <f t="shared" si="102"/>
        <v>1</v>
      </c>
      <c r="X2195" s="251">
        <v>41027</v>
      </c>
      <c r="Y2195" s="251">
        <v>0</v>
      </c>
      <c r="Z2195" s="251">
        <f t="shared" si="104"/>
        <v>0</v>
      </c>
      <c r="AA2195" s="226">
        <v>0</v>
      </c>
    </row>
    <row r="2196" spans="1:27" x14ac:dyDescent="0.25">
      <c r="A2196" s="251">
        <v>41029</v>
      </c>
      <c r="B2196" s="251" t="s">
        <v>1908</v>
      </c>
      <c r="C2196" s="251" t="s">
        <v>556</v>
      </c>
      <c r="D2196" s="251">
        <v>-122.73192</v>
      </c>
      <c r="E2196" s="251">
        <v>42.431190000000001</v>
      </c>
      <c r="F2196">
        <v>0</v>
      </c>
      <c r="G2196">
        <f t="shared" si="103"/>
        <v>0</v>
      </c>
      <c r="H2196">
        <v>3.05</v>
      </c>
      <c r="M2196" s="277">
        <f>(M5276*10000)*TEA!$I$15*10^-6</f>
        <v>29.062444094324999</v>
      </c>
      <c r="N2196" s="277">
        <f>(N5276*10000)*TEA!$J$15*10^-6</f>
        <v>29.062444094324999</v>
      </c>
      <c r="W2196">
        <f t="shared" si="102"/>
        <v>1</v>
      </c>
      <c r="X2196" s="251">
        <v>41029</v>
      </c>
      <c r="Y2196" s="251">
        <v>0</v>
      </c>
      <c r="Z2196" s="251">
        <f t="shared" si="104"/>
        <v>0</v>
      </c>
      <c r="AA2196" s="226">
        <v>7</v>
      </c>
    </row>
    <row r="2197" spans="1:27" x14ac:dyDescent="0.25">
      <c r="A2197" s="251">
        <v>41031</v>
      </c>
      <c r="B2197" s="251" t="s">
        <v>1908</v>
      </c>
      <c r="C2197" s="251" t="s">
        <v>557</v>
      </c>
      <c r="D2197" s="251">
        <v>-121.165918</v>
      </c>
      <c r="E2197" s="251">
        <v>44.625030000000002</v>
      </c>
      <c r="F2197">
        <v>0</v>
      </c>
      <c r="G2197">
        <f t="shared" si="103"/>
        <v>0</v>
      </c>
      <c r="H2197">
        <v>6.06</v>
      </c>
      <c r="M2197" s="277">
        <f>(M5277*10000)*TEA!$I$15*10^-6</f>
        <v>31.502788176959992</v>
      </c>
      <c r="N2197" s="277">
        <f>(N5277*10000)*TEA!$J$15*10^-6</f>
        <v>31.502788176959992</v>
      </c>
      <c r="W2197">
        <f t="shared" si="102"/>
        <v>1</v>
      </c>
      <c r="X2197" s="251">
        <v>41031</v>
      </c>
      <c r="Y2197" s="251">
        <v>0</v>
      </c>
      <c r="Z2197" s="251">
        <f t="shared" si="104"/>
        <v>0</v>
      </c>
      <c r="AA2197" s="226">
        <v>71</v>
      </c>
    </row>
    <row r="2198" spans="1:27" x14ac:dyDescent="0.25">
      <c r="A2198" s="251">
        <v>41033</v>
      </c>
      <c r="B2198" s="251" t="s">
        <v>1908</v>
      </c>
      <c r="C2198" s="251" t="s">
        <v>1916</v>
      </c>
      <c r="D2198" s="251">
        <v>-123.55814100000001</v>
      </c>
      <c r="E2198" s="251">
        <v>42.366059999999997</v>
      </c>
      <c r="F2198">
        <v>0</v>
      </c>
      <c r="G2198">
        <f t="shared" si="103"/>
        <v>0</v>
      </c>
      <c r="H2198">
        <v>5.24</v>
      </c>
      <c r="M2198" s="277">
        <f>(M5278*10000)*TEA!$I$15*10^-6</f>
        <v>32.247473200424999</v>
      </c>
      <c r="N2198" s="277">
        <f>(N5278*10000)*TEA!$J$15*10^-6</f>
        <v>32.247473200424999</v>
      </c>
      <c r="W2198">
        <f t="shared" si="102"/>
        <v>1</v>
      </c>
      <c r="X2198" s="251">
        <v>41033</v>
      </c>
      <c r="Y2198" s="251">
        <v>0</v>
      </c>
      <c r="Z2198" s="251">
        <f t="shared" si="104"/>
        <v>0</v>
      </c>
      <c r="AA2198" s="226">
        <v>1</v>
      </c>
    </row>
    <row r="2199" spans="1:27" x14ac:dyDescent="0.25">
      <c r="A2199" s="251">
        <v>41035</v>
      </c>
      <c r="B2199" s="251" t="s">
        <v>1908</v>
      </c>
      <c r="C2199" s="251" t="s">
        <v>1917</v>
      </c>
      <c r="D2199" s="251">
        <v>-121.65452000000001</v>
      </c>
      <c r="E2199" s="251">
        <v>42.695030000000003</v>
      </c>
      <c r="F2199">
        <v>0</v>
      </c>
      <c r="G2199">
        <f t="shared" si="103"/>
        <v>0</v>
      </c>
      <c r="H2199">
        <v>0</v>
      </c>
      <c r="M2199" s="277">
        <f>(M5279*10000)*TEA!$I$15*10^-6</f>
        <v>29.721127509000002</v>
      </c>
      <c r="N2199" s="277">
        <f>(N5279*10000)*TEA!$J$15*10^-6</f>
        <v>29.721127509000002</v>
      </c>
      <c r="W2199">
        <f t="shared" si="102"/>
        <v>1</v>
      </c>
      <c r="X2199" s="251">
        <v>41035</v>
      </c>
      <c r="Y2199" s="251">
        <v>0</v>
      </c>
      <c r="Z2199" s="251">
        <f t="shared" si="104"/>
        <v>0</v>
      </c>
      <c r="AA2199" s="226">
        <v>0</v>
      </c>
    </row>
    <row r="2200" spans="1:27" x14ac:dyDescent="0.25">
      <c r="A2200" s="251">
        <v>41037</v>
      </c>
      <c r="B2200" s="251" t="s">
        <v>1908</v>
      </c>
      <c r="C2200" s="251" t="s">
        <v>679</v>
      </c>
      <c r="D2200" s="251">
        <v>-120.383341</v>
      </c>
      <c r="E2200" s="251">
        <v>42.798929999999999</v>
      </c>
      <c r="F2200">
        <v>0</v>
      </c>
      <c r="G2200">
        <f t="shared" si="103"/>
        <v>0</v>
      </c>
      <c r="H2200">
        <v>0</v>
      </c>
      <c r="M2200" s="277">
        <f>(M5280*10000)*TEA!$I$15*10^-6</f>
        <v>32.42342756016</v>
      </c>
      <c r="N2200" s="277">
        <f>(N5280*10000)*TEA!$J$15*10^-6</f>
        <v>32.42342756016</v>
      </c>
      <c r="W2200">
        <f t="shared" si="102"/>
        <v>1</v>
      </c>
      <c r="X2200" s="251">
        <v>41037</v>
      </c>
      <c r="Y2200" s="251">
        <v>0</v>
      </c>
      <c r="Z2200" s="251">
        <f t="shared" si="104"/>
        <v>0</v>
      </c>
      <c r="AA2200" s="226">
        <v>0</v>
      </c>
    </row>
    <row r="2201" spans="1:27" x14ac:dyDescent="0.25">
      <c r="A2201" s="251">
        <v>41039</v>
      </c>
      <c r="B2201" s="251" t="s">
        <v>1908</v>
      </c>
      <c r="C2201" s="251" t="s">
        <v>1162</v>
      </c>
      <c r="D2201" s="251">
        <v>-122.836833</v>
      </c>
      <c r="E2201" s="251">
        <v>43.933599999999998</v>
      </c>
      <c r="F2201">
        <v>0</v>
      </c>
      <c r="G2201">
        <f t="shared" si="103"/>
        <v>0</v>
      </c>
      <c r="H2201">
        <v>0</v>
      </c>
      <c r="M2201" s="277">
        <f>(M5281*10000)*TEA!$I$15*10^-6</f>
        <v>31.323099872700002</v>
      </c>
      <c r="N2201" s="277">
        <f>(N5281*10000)*TEA!$J$15*10^-6</f>
        <v>31.323099872700002</v>
      </c>
      <c r="W2201">
        <f t="shared" si="102"/>
        <v>1</v>
      </c>
      <c r="X2201" s="251">
        <v>41039</v>
      </c>
      <c r="Y2201" s="251">
        <v>0</v>
      </c>
      <c r="Z2201" s="251">
        <f t="shared" si="104"/>
        <v>0</v>
      </c>
      <c r="AA2201" s="226">
        <v>0</v>
      </c>
    </row>
    <row r="2202" spans="1:27" x14ac:dyDescent="0.25">
      <c r="A2202" s="251">
        <v>41041</v>
      </c>
      <c r="B2202" s="251" t="s">
        <v>1908</v>
      </c>
      <c r="C2202" s="251" t="s">
        <v>634</v>
      </c>
      <c r="D2202" s="251">
        <v>-123.836422</v>
      </c>
      <c r="E2202" s="251">
        <v>44.631729999999997</v>
      </c>
      <c r="F2202">
        <v>0</v>
      </c>
      <c r="G2202">
        <f t="shared" si="103"/>
        <v>0</v>
      </c>
      <c r="H2202">
        <v>0</v>
      </c>
      <c r="M2202" s="277">
        <f>(M5282*10000)*TEA!$I$15*10^-6</f>
        <v>33.604789686749996</v>
      </c>
      <c r="N2202" s="277">
        <f>(N5282*10000)*TEA!$J$15*10^-6</f>
        <v>33.604789686749996</v>
      </c>
      <c r="W2202">
        <f t="shared" ref="W2202:W2265" si="105">IF(X2202=A2202,1,0)</f>
        <v>1</v>
      </c>
      <c r="X2202" s="251">
        <v>41041</v>
      </c>
      <c r="Y2202" s="251">
        <v>0</v>
      </c>
      <c r="Z2202" s="251">
        <f t="shared" si="104"/>
        <v>0</v>
      </c>
      <c r="AA2202" s="226">
        <v>0</v>
      </c>
    </row>
    <row r="2203" spans="1:27" x14ac:dyDescent="0.25">
      <c r="A2203" s="251">
        <v>41043</v>
      </c>
      <c r="B2203" s="251" t="s">
        <v>1908</v>
      </c>
      <c r="C2203" s="251" t="s">
        <v>1108</v>
      </c>
      <c r="D2203" s="251">
        <v>-122.531899</v>
      </c>
      <c r="E2203" s="251">
        <v>44.486020000000003</v>
      </c>
      <c r="F2203">
        <v>0</v>
      </c>
      <c r="G2203">
        <f t="shared" si="103"/>
        <v>0</v>
      </c>
      <c r="H2203">
        <v>0</v>
      </c>
      <c r="M2203" s="277">
        <f>(M5283*10000)*TEA!$I$15*10^-6</f>
        <v>31.902784529894994</v>
      </c>
      <c r="N2203" s="277">
        <f>(N5283*10000)*TEA!$J$15*10^-6</f>
        <v>31.902784529894994</v>
      </c>
      <c r="W2203">
        <f t="shared" si="105"/>
        <v>1</v>
      </c>
      <c r="X2203" s="251">
        <v>41043</v>
      </c>
      <c r="Y2203" s="251">
        <v>0</v>
      </c>
      <c r="Z2203" s="251">
        <f t="shared" si="104"/>
        <v>0</v>
      </c>
      <c r="AA2203" s="226">
        <v>0</v>
      </c>
    </row>
    <row r="2204" spans="1:27" x14ac:dyDescent="0.25">
      <c r="A2204" s="251">
        <v>41045</v>
      </c>
      <c r="B2204" s="251" t="s">
        <v>1908</v>
      </c>
      <c r="C2204" s="251" t="s">
        <v>1918</v>
      </c>
      <c r="D2204" s="251">
        <v>-117.62397799999999</v>
      </c>
      <c r="E2204" s="251">
        <v>43.200229999999998</v>
      </c>
      <c r="F2204">
        <v>1.57</v>
      </c>
      <c r="G2204">
        <f t="shared" si="103"/>
        <v>1.57</v>
      </c>
      <c r="H2204">
        <v>14.56</v>
      </c>
      <c r="M2204" s="277">
        <f>(M5284*10000)*TEA!$I$15*10^-6</f>
        <v>34.29192821489999</v>
      </c>
      <c r="N2204" s="277">
        <f>(N5284*10000)*TEA!$J$15*10^-6</f>
        <v>34.29192821489999</v>
      </c>
      <c r="W2204">
        <f t="shared" si="105"/>
        <v>1</v>
      </c>
      <c r="X2204" s="251">
        <v>41045</v>
      </c>
      <c r="Y2204" s="251">
        <v>10</v>
      </c>
      <c r="Z2204" s="251">
        <f t="shared" si="104"/>
        <v>10</v>
      </c>
      <c r="AA2204" s="226">
        <v>9334</v>
      </c>
    </row>
    <row r="2205" spans="1:27" x14ac:dyDescent="0.25">
      <c r="A2205" s="251">
        <v>41047</v>
      </c>
      <c r="B2205" s="251" t="s">
        <v>1908</v>
      </c>
      <c r="C2205" s="251" t="s">
        <v>567</v>
      </c>
      <c r="D2205" s="251">
        <v>-122.583101</v>
      </c>
      <c r="E2205" s="251">
        <v>44.896830000000001</v>
      </c>
      <c r="F2205">
        <v>0</v>
      </c>
      <c r="G2205">
        <f t="shared" si="103"/>
        <v>0</v>
      </c>
      <c r="H2205">
        <v>11.87</v>
      </c>
      <c r="M2205" s="277">
        <f>(M5285*10000)*TEA!$I$15*10^-6</f>
        <v>32.440466618640002</v>
      </c>
      <c r="N2205" s="277">
        <f>(N5285*10000)*TEA!$J$15*10^-6</f>
        <v>32.440466618640002</v>
      </c>
      <c r="W2205">
        <f t="shared" si="105"/>
        <v>1</v>
      </c>
      <c r="X2205" s="251">
        <v>41047</v>
      </c>
      <c r="Y2205" s="251">
        <v>0</v>
      </c>
      <c r="Z2205" s="251">
        <f t="shared" si="104"/>
        <v>0</v>
      </c>
      <c r="AA2205" s="226">
        <v>210</v>
      </c>
    </row>
    <row r="2206" spans="1:27" x14ac:dyDescent="0.25">
      <c r="A2206" s="251">
        <v>41049</v>
      </c>
      <c r="B2206" s="251" t="s">
        <v>1908</v>
      </c>
      <c r="C2206" s="251" t="s">
        <v>1851</v>
      </c>
      <c r="D2206" s="251">
        <v>-119.585089</v>
      </c>
      <c r="E2206" s="251">
        <v>45.419440000000002</v>
      </c>
      <c r="F2206">
        <v>0</v>
      </c>
      <c r="G2206">
        <f t="shared" si="103"/>
        <v>0</v>
      </c>
      <c r="H2206">
        <v>17.46</v>
      </c>
      <c r="M2206" s="277">
        <f>(M5286*10000)*TEA!$I$15*10^-6</f>
        <v>34.190518918050003</v>
      </c>
      <c r="N2206" s="277">
        <f>(N5286*10000)*TEA!$J$15*10^-6</f>
        <v>34.190518918050003</v>
      </c>
      <c r="W2206">
        <f t="shared" si="105"/>
        <v>1</v>
      </c>
      <c r="X2206" s="251">
        <v>41049</v>
      </c>
      <c r="Y2206" s="251">
        <v>0</v>
      </c>
      <c r="Z2206" s="251">
        <f t="shared" si="104"/>
        <v>0</v>
      </c>
      <c r="AA2206" s="226">
        <v>7826</v>
      </c>
    </row>
    <row r="2207" spans="1:27" x14ac:dyDescent="0.25">
      <c r="A2207" s="251">
        <v>41051</v>
      </c>
      <c r="B2207" s="251" t="s">
        <v>1908</v>
      </c>
      <c r="C2207" s="251" t="s">
        <v>1919</v>
      </c>
      <c r="D2207" s="251">
        <v>-122.386374</v>
      </c>
      <c r="E2207" s="251">
        <v>45.533749999999998</v>
      </c>
      <c r="F2207">
        <v>0</v>
      </c>
      <c r="G2207">
        <f t="shared" si="103"/>
        <v>0</v>
      </c>
      <c r="H2207">
        <v>0</v>
      </c>
      <c r="M2207" s="277">
        <f>(M5287*10000)*TEA!$I$15*10^-6</f>
        <v>31.530606854535002</v>
      </c>
      <c r="N2207" s="277">
        <f>(N5287*10000)*TEA!$J$15*10^-6</f>
        <v>31.530606854535002</v>
      </c>
      <c r="W2207">
        <f t="shared" si="105"/>
        <v>1</v>
      </c>
      <c r="X2207" s="251">
        <v>41051</v>
      </c>
      <c r="Y2207" s="251">
        <v>0</v>
      </c>
      <c r="Z2207" s="251">
        <f t="shared" si="104"/>
        <v>0</v>
      </c>
      <c r="AA2207" s="226">
        <v>0</v>
      </c>
    </row>
    <row r="2208" spans="1:27" x14ac:dyDescent="0.25">
      <c r="A2208" s="251">
        <v>41053</v>
      </c>
      <c r="B2208" s="251" t="s">
        <v>1908</v>
      </c>
      <c r="C2208" s="251" t="s">
        <v>645</v>
      </c>
      <c r="D2208" s="251">
        <v>-123.39935</v>
      </c>
      <c r="E2208" s="251">
        <v>44.894100000000002</v>
      </c>
      <c r="F2208">
        <v>0</v>
      </c>
      <c r="G2208">
        <f t="shared" si="103"/>
        <v>0</v>
      </c>
      <c r="H2208">
        <v>0</v>
      </c>
      <c r="M2208" s="277">
        <f>(M5288*10000)*TEA!$I$15*10^-6</f>
        <v>33.866581651649994</v>
      </c>
      <c r="N2208" s="277">
        <f>(N5288*10000)*TEA!$J$15*10^-6</f>
        <v>33.866581651649994</v>
      </c>
      <c r="W2208">
        <f t="shared" si="105"/>
        <v>1</v>
      </c>
      <c r="X2208" s="251">
        <v>41053</v>
      </c>
      <c r="Y2208" s="251">
        <v>0</v>
      </c>
      <c r="Z2208" s="251">
        <f t="shared" si="104"/>
        <v>0</v>
      </c>
      <c r="AA2208" s="226">
        <v>0</v>
      </c>
    </row>
    <row r="2209" spans="1:27" x14ac:dyDescent="0.25">
      <c r="A2209" s="251">
        <v>41055</v>
      </c>
      <c r="B2209" s="251" t="s">
        <v>1908</v>
      </c>
      <c r="C2209" s="251" t="s">
        <v>1187</v>
      </c>
      <c r="D2209" s="251">
        <v>-120.693162</v>
      </c>
      <c r="E2209" s="251">
        <v>45.394599999999997</v>
      </c>
      <c r="F2209">
        <v>0</v>
      </c>
      <c r="G2209">
        <f t="shared" si="103"/>
        <v>0</v>
      </c>
      <c r="H2209">
        <v>0</v>
      </c>
      <c r="M2209" s="277">
        <f>(M5289*10000)*TEA!$I$15*10^-6</f>
        <v>35.356373236349995</v>
      </c>
      <c r="N2209" s="277">
        <f>(N5289*10000)*TEA!$J$15*10^-6</f>
        <v>35.356373236349995</v>
      </c>
      <c r="W2209">
        <f t="shared" si="105"/>
        <v>1</v>
      </c>
      <c r="X2209" s="251">
        <v>41055</v>
      </c>
      <c r="Y2209" s="251">
        <v>0</v>
      </c>
      <c r="Z2209" s="251">
        <f t="shared" si="104"/>
        <v>0</v>
      </c>
      <c r="AA2209" s="226">
        <v>0</v>
      </c>
    </row>
    <row r="2210" spans="1:27" x14ac:dyDescent="0.25">
      <c r="A2210" s="251">
        <v>41057</v>
      </c>
      <c r="B2210" s="251" t="s">
        <v>1908</v>
      </c>
      <c r="C2210" s="251" t="s">
        <v>1920</v>
      </c>
      <c r="D2210" s="251">
        <v>-123.677781</v>
      </c>
      <c r="E2210" s="251">
        <v>45.450749999999999</v>
      </c>
      <c r="F2210">
        <v>0</v>
      </c>
      <c r="G2210">
        <f t="shared" si="103"/>
        <v>0</v>
      </c>
      <c r="H2210">
        <v>0</v>
      </c>
      <c r="M2210" s="277">
        <f>(M5290*10000)*TEA!$I$15*10^-6</f>
        <v>31.42639042335</v>
      </c>
      <c r="N2210" s="277">
        <f>(N5290*10000)*TEA!$J$15*10^-6</f>
        <v>31.42639042335</v>
      </c>
      <c r="W2210">
        <f t="shared" si="105"/>
        <v>1</v>
      </c>
      <c r="X2210" s="251">
        <v>41057</v>
      </c>
      <c r="Y2210" s="251">
        <v>0</v>
      </c>
      <c r="Z2210" s="251">
        <f t="shared" si="104"/>
        <v>0</v>
      </c>
      <c r="AA2210" s="226">
        <v>0</v>
      </c>
    </row>
    <row r="2211" spans="1:27" x14ac:dyDescent="0.25">
      <c r="A2211" s="251">
        <v>41059</v>
      </c>
      <c r="B2211" s="251" t="s">
        <v>1908</v>
      </c>
      <c r="C2211" s="251" t="s">
        <v>1921</v>
      </c>
      <c r="D2211" s="251">
        <v>-118.73485700000001</v>
      </c>
      <c r="E2211" s="251">
        <v>45.591610000000003</v>
      </c>
      <c r="F2211">
        <v>0</v>
      </c>
      <c r="G2211">
        <f t="shared" si="103"/>
        <v>0</v>
      </c>
      <c r="H2211">
        <v>13.37</v>
      </c>
      <c r="M2211" s="277">
        <f>(M5291*10000)*TEA!$I$15*10^-6</f>
        <v>30.602877557669995</v>
      </c>
      <c r="N2211" s="277">
        <f>(N5291*10000)*TEA!$J$15*10^-6</f>
        <v>30.602877557669995</v>
      </c>
      <c r="W2211">
        <f t="shared" si="105"/>
        <v>1</v>
      </c>
      <c r="X2211" s="251">
        <v>41059</v>
      </c>
      <c r="Y2211" s="251">
        <v>0</v>
      </c>
      <c r="Z2211" s="251">
        <f t="shared" si="104"/>
        <v>0</v>
      </c>
      <c r="AA2211" s="226">
        <v>3146</v>
      </c>
    </row>
    <row r="2212" spans="1:27" x14ac:dyDescent="0.25">
      <c r="A2212" s="251">
        <v>41061</v>
      </c>
      <c r="B2212" s="251" t="s">
        <v>1908</v>
      </c>
      <c r="C2212" s="251" t="s">
        <v>657</v>
      </c>
      <c r="D2212" s="251">
        <v>-118.003227</v>
      </c>
      <c r="E2212" s="251">
        <v>45.319299999999998</v>
      </c>
      <c r="F2212">
        <v>0</v>
      </c>
      <c r="G2212">
        <f t="shared" si="103"/>
        <v>0</v>
      </c>
      <c r="H2212">
        <v>0</v>
      </c>
      <c r="M2212" s="277">
        <f>(M5292*10000)*TEA!$I$15*10^-6</f>
        <v>29.2796819163</v>
      </c>
      <c r="N2212" s="277">
        <f>(N5292*10000)*TEA!$J$15*10^-6</f>
        <v>29.2796819163</v>
      </c>
      <c r="W2212">
        <f t="shared" si="105"/>
        <v>1</v>
      </c>
      <c r="X2212" s="251">
        <v>41061</v>
      </c>
      <c r="Y2212" s="251">
        <v>0</v>
      </c>
      <c r="Z2212" s="251">
        <f t="shared" si="104"/>
        <v>0</v>
      </c>
      <c r="AA2212" s="226">
        <v>0</v>
      </c>
    </row>
    <row r="2213" spans="1:27" x14ac:dyDescent="0.25">
      <c r="A2213" s="251">
        <v>41063</v>
      </c>
      <c r="B2213" s="251" t="s">
        <v>1908</v>
      </c>
      <c r="C2213" s="251" t="s">
        <v>1922</v>
      </c>
      <c r="D2213" s="251">
        <v>-117.172419</v>
      </c>
      <c r="E2213" s="251">
        <v>45.586739999999999</v>
      </c>
      <c r="F2213">
        <v>0</v>
      </c>
      <c r="G2213">
        <f t="shared" si="103"/>
        <v>0</v>
      </c>
      <c r="H2213">
        <v>0</v>
      </c>
      <c r="M2213" s="277">
        <f>(M5293*10000)*TEA!$I$15*10^-6</f>
        <v>29.738079902610004</v>
      </c>
      <c r="N2213" s="277">
        <f>(N5293*10000)*TEA!$J$15*10^-6</f>
        <v>29.738079902610004</v>
      </c>
      <c r="W2213">
        <f t="shared" si="105"/>
        <v>1</v>
      </c>
      <c r="X2213" s="251">
        <v>41063</v>
      </c>
      <c r="Y2213" s="251">
        <v>0</v>
      </c>
      <c r="Z2213" s="251">
        <f t="shared" si="104"/>
        <v>0</v>
      </c>
      <c r="AA2213" s="226">
        <v>0</v>
      </c>
    </row>
    <row r="2214" spans="1:27" x14ac:dyDescent="0.25">
      <c r="A2214" s="251">
        <v>41065</v>
      </c>
      <c r="B2214" s="251" t="s">
        <v>1908</v>
      </c>
      <c r="C2214" s="251" t="s">
        <v>1923</v>
      </c>
      <c r="D2214" s="251">
        <v>-121.16069400000001</v>
      </c>
      <c r="E2214" s="251">
        <v>45.153019999999998</v>
      </c>
      <c r="F2214">
        <v>0</v>
      </c>
      <c r="G2214">
        <f t="shared" si="103"/>
        <v>0</v>
      </c>
      <c r="H2214">
        <v>0</v>
      </c>
      <c r="M2214" s="277">
        <f>(M5294*10000)*TEA!$I$15*10^-6</f>
        <v>33.259455901349995</v>
      </c>
      <c r="N2214" s="277">
        <f>(N5294*10000)*TEA!$J$15*10^-6</f>
        <v>33.259455901349995</v>
      </c>
      <c r="W2214">
        <f t="shared" si="105"/>
        <v>1</v>
      </c>
      <c r="X2214" s="251">
        <v>41065</v>
      </c>
      <c r="Y2214" s="251">
        <v>0</v>
      </c>
      <c r="Z2214" s="251">
        <f t="shared" si="104"/>
        <v>0</v>
      </c>
      <c r="AA2214" s="226">
        <v>0</v>
      </c>
    </row>
    <row r="2215" spans="1:27" x14ac:dyDescent="0.25">
      <c r="A2215" s="251">
        <v>41067</v>
      </c>
      <c r="B2215" s="251" t="s">
        <v>1908</v>
      </c>
      <c r="C2215" s="251" t="s">
        <v>585</v>
      </c>
      <c r="D2215" s="251">
        <v>-123.08457199999999</v>
      </c>
      <c r="E2215" s="251">
        <v>45.549370000000003</v>
      </c>
      <c r="F2215">
        <v>0</v>
      </c>
      <c r="G2215">
        <f t="shared" si="103"/>
        <v>0</v>
      </c>
      <c r="H2215">
        <v>0</v>
      </c>
      <c r="M2215" s="277">
        <f>(M5295*10000)*TEA!$I$15*10^-6</f>
        <v>31.170389768909999</v>
      </c>
      <c r="N2215" s="277">
        <f>(N5295*10000)*TEA!$J$15*10^-6</f>
        <v>31.170389768909999</v>
      </c>
      <c r="W2215">
        <f t="shared" si="105"/>
        <v>1</v>
      </c>
      <c r="X2215" s="251">
        <v>41067</v>
      </c>
      <c r="Y2215" s="251">
        <v>0</v>
      </c>
      <c r="Z2215" s="251">
        <f t="shared" si="104"/>
        <v>0</v>
      </c>
      <c r="AA2215" s="226">
        <v>0</v>
      </c>
    </row>
    <row r="2216" spans="1:27" x14ac:dyDescent="0.25">
      <c r="A2216" s="251">
        <v>41069</v>
      </c>
      <c r="B2216" s="251" t="s">
        <v>1908</v>
      </c>
      <c r="C2216" s="251" t="s">
        <v>944</v>
      </c>
      <c r="D2216" s="251">
        <v>-120.017633</v>
      </c>
      <c r="E2216" s="251">
        <v>44.723700000000001</v>
      </c>
      <c r="F2216">
        <v>0</v>
      </c>
      <c r="G2216">
        <f t="shared" si="103"/>
        <v>0</v>
      </c>
      <c r="H2216">
        <v>0</v>
      </c>
      <c r="M2216" s="277">
        <f>(M5296*10000)*TEA!$I$15*10^-6</f>
        <v>33.282168325649998</v>
      </c>
      <c r="N2216" s="277">
        <f>(N5296*10000)*TEA!$J$15*10^-6</f>
        <v>33.282168325649998</v>
      </c>
      <c r="W2216">
        <f t="shared" si="105"/>
        <v>1</v>
      </c>
      <c r="X2216" s="251">
        <v>41069</v>
      </c>
      <c r="Y2216" s="251">
        <v>0</v>
      </c>
      <c r="Z2216" s="251">
        <f t="shared" si="104"/>
        <v>0</v>
      </c>
      <c r="AA2216" s="226">
        <v>0</v>
      </c>
    </row>
    <row r="2217" spans="1:27" x14ac:dyDescent="0.25">
      <c r="A2217" s="251">
        <v>41071</v>
      </c>
      <c r="B2217" s="251" t="s">
        <v>1908</v>
      </c>
      <c r="C2217" s="251" t="s">
        <v>1924</v>
      </c>
      <c r="D2217" s="251">
        <v>-123.292329</v>
      </c>
      <c r="E2217" s="251">
        <v>45.221119999999999</v>
      </c>
      <c r="F2217">
        <v>0</v>
      </c>
      <c r="G2217">
        <f t="shared" si="103"/>
        <v>0</v>
      </c>
      <c r="H2217">
        <v>0</v>
      </c>
      <c r="M2217" s="277">
        <f>(M5297*10000)*TEA!$I$15*10^-6</f>
        <v>32.599838955375006</v>
      </c>
      <c r="N2217" s="277">
        <f>(N5297*10000)*TEA!$J$15*10^-6</f>
        <v>32.599838955375006</v>
      </c>
      <c r="W2217">
        <f t="shared" si="105"/>
        <v>1</v>
      </c>
      <c r="X2217" s="251">
        <v>41071</v>
      </c>
      <c r="Y2217" s="251">
        <v>0</v>
      </c>
      <c r="Z2217" s="251">
        <f t="shared" si="104"/>
        <v>0</v>
      </c>
      <c r="AA2217" s="226">
        <v>0</v>
      </c>
    </row>
    <row r="2218" spans="1:27" x14ac:dyDescent="0.25">
      <c r="A2218" s="251">
        <v>42001</v>
      </c>
      <c r="B2218" s="251" t="s">
        <v>1925</v>
      </c>
      <c r="C2218" s="251" t="s">
        <v>720</v>
      </c>
      <c r="D2218" s="251">
        <v>-77.215496999999999</v>
      </c>
      <c r="E2218" s="251">
        <v>39.877760000000002</v>
      </c>
      <c r="F2218">
        <v>3.4</v>
      </c>
      <c r="G2218">
        <f t="shared" si="103"/>
        <v>3.4</v>
      </c>
      <c r="H2218">
        <v>10.68</v>
      </c>
      <c r="M2218" s="277">
        <f>(M5298*10000)*TEA!$I$15*10^-6</f>
        <v>39.997236586499994</v>
      </c>
      <c r="N2218" s="277">
        <f>(N5298*10000)*TEA!$J$15*10^-6</f>
        <v>39.997236586499994</v>
      </c>
      <c r="W2218">
        <f t="shared" si="105"/>
        <v>1</v>
      </c>
      <c r="X2218" s="251">
        <v>42001</v>
      </c>
      <c r="Y2218" s="251">
        <v>10973</v>
      </c>
      <c r="Z2218" s="251">
        <f t="shared" si="104"/>
        <v>10973</v>
      </c>
      <c r="AA2218" s="226">
        <v>9806</v>
      </c>
    </row>
    <row r="2219" spans="1:27" x14ac:dyDescent="0.25">
      <c r="A2219" s="251">
        <v>42003</v>
      </c>
      <c r="B2219" s="251" t="s">
        <v>1925</v>
      </c>
      <c r="C2219" s="251" t="s">
        <v>1926</v>
      </c>
      <c r="D2219" s="251">
        <v>-79.979797500000004</v>
      </c>
      <c r="E2219" s="251">
        <v>40.469859999999997</v>
      </c>
      <c r="F2219">
        <v>3.28</v>
      </c>
      <c r="G2219">
        <f t="shared" si="103"/>
        <v>3.28</v>
      </c>
      <c r="H2219">
        <v>11.4</v>
      </c>
      <c r="M2219" s="277">
        <f>(M5299*10000)*TEA!$I$15*10^-6</f>
        <v>37.086723564300001</v>
      </c>
      <c r="N2219" s="277">
        <f>(N5299*10000)*TEA!$J$15*10^-6</f>
        <v>37.086723564300001</v>
      </c>
      <c r="W2219">
        <f t="shared" si="105"/>
        <v>1</v>
      </c>
      <c r="X2219" s="251">
        <v>42003</v>
      </c>
      <c r="Y2219" s="251">
        <v>451</v>
      </c>
      <c r="Z2219" s="251">
        <f t="shared" si="104"/>
        <v>451</v>
      </c>
      <c r="AA2219" s="226">
        <v>652</v>
      </c>
    </row>
    <row r="2220" spans="1:27" x14ac:dyDescent="0.25">
      <c r="A2220" s="251">
        <v>42005</v>
      </c>
      <c r="B2220" s="251" t="s">
        <v>1925</v>
      </c>
      <c r="C2220" s="251" t="s">
        <v>1927</v>
      </c>
      <c r="D2220" s="251">
        <v>-79.465577600000003</v>
      </c>
      <c r="E2220" s="251">
        <v>40.816540000000003</v>
      </c>
      <c r="F2220">
        <v>2.82</v>
      </c>
      <c r="G2220">
        <f t="shared" si="103"/>
        <v>2.82</v>
      </c>
      <c r="H2220">
        <v>9.25</v>
      </c>
      <c r="M2220" s="277">
        <f>(M5300*10000)*TEA!$I$15*10^-6</f>
        <v>35.281391107499999</v>
      </c>
      <c r="N2220" s="277">
        <f>(N5300*10000)*TEA!$J$15*10^-6</f>
        <v>35.281391107499999</v>
      </c>
      <c r="W2220">
        <f t="shared" si="105"/>
        <v>1</v>
      </c>
      <c r="X2220" s="251">
        <v>42005</v>
      </c>
      <c r="Y2220" s="251">
        <v>3594</v>
      </c>
      <c r="Z2220" s="251">
        <f t="shared" si="104"/>
        <v>3594</v>
      </c>
      <c r="AA2220" s="226">
        <v>5569</v>
      </c>
    </row>
    <row r="2221" spans="1:27" x14ac:dyDescent="0.25">
      <c r="A2221" s="251">
        <v>42007</v>
      </c>
      <c r="B2221" s="251" t="s">
        <v>1925</v>
      </c>
      <c r="C2221" s="251" t="s">
        <v>1868</v>
      </c>
      <c r="D2221" s="251">
        <v>-80.347738100000001</v>
      </c>
      <c r="E2221" s="251">
        <v>40.68327</v>
      </c>
      <c r="F2221">
        <v>2.8</v>
      </c>
      <c r="G2221">
        <f t="shared" si="103"/>
        <v>2.8</v>
      </c>
      <c r="H2221">
        <v>8.6</v>
      </c>
      <c r="M2221" s="277">
        <f>(M5301*10000)*TEA!$I$15*10^-6</f>
        <v>37.149008281199997</v>
      </c>
      <c r="N2221" s="277">
        <f>(N5301*10000)*TEA!$J$15*10^-6</f>
        <v>37.149008281199997</v>
      </c>
      <c r="W2221">
        <f t="shared" si="105"/>
        <v>1</v>
      </c>
      <c r="X2221" s="251">
        <v>42007</v>
      </c>
      <c r="Y2221" s="251">
        <v>825</v>
      </c>
      <c r="Z2221" s="251">
        <f t="shared" si="104"/>
        <v>825</v>
      </c>
      <c r="AA2221" s="226">
        <v>1541</v>
      </c>
    </row>
    <row r="2222" spans="1:27" x14ac:dyDescent="0.25">
      <c r="A2222" s="251">
        <v>42009</v>
      </c>
      <c r="B2222" s="251" t="s">
        <v>1925</v>
      </c>
      <c r="C2222" s="251" t="s">
        <v>1928</v>
      </c>
      <c r="D2222" s="251">
        <v>-78.489063900000005</v>
      </c>
      <c r="E2222" s="251">
        <v>40.010330000000003</v>
      </c>
      <c r="F2222">
        <v>3.03</v>
      </c>
      <c r="G2222">
        <f t="shared" si="103"/>
        <v>3.03</v>
      </c>
      <c r="H2222">
        <v>9.85</v>
      </c>
      <c r="M2222" s="277">
        <f>(M5302*10000)*TEA!$I$15*10^-6</f>
        <v>36.488296296899996</v>
      </c>
      <c r="N2222" s="277">
        <f>(N5302*10000)*TEA!$J$15*10^-6</f>
        <v>36.488296296899996</v>
      </c>
      <c r="W2222">
        <f t="shared" si="105"/>
        <v>1</v>
      </c>
      <c r="X2222" s="251">
        <v>42009</v>
      </c>
      <c r="Y2222" s="251">
        <v>3783</v>
      </c>
      <c r="Z2222" s="251">
        <f t="shared" si="104"/>
        <v>3783</v>
      </c>
      <c r="AA2222" s="226">
        <v>8051</v>
      </c>
    </row>
    <row r="2223" spans="1:27" x14ac:dyDescent="0.25">
      <c r="A2223" s="251">
        <v>42011</v>
      </c>
      <c r="B2223" s="251" t="s">
        <v>1925</v>
      </c>
      <c r="C2223" s="251" t="s">
        <v>1929</v>
      </c>
      <c r="D2223" s="251">
        <v>-75.927165200000005</v>
      </c>
      <c r="E2223" s="251">
        <v>40.419199999999996</v>
      </c>
      <c r="F2223">
        <v>3.46</v>
      </c>
      <c r="G2223">
        <f t="shared" si="103"/>
        <v>3.46</v>
      </c>
      <c r="H2223">
        <v>10.8</v>
      </c>
      <c r="M2223" s="277">
        <f>(M5303*10000)*TEA!$I$15*10^-6</f>
        <v>38.000634906149998</v>
      </c>
      <c r="N2223" s="277">
        <f>(N5303*10000)*TEA!$J$15*10^-6</f>
        <v>38.000634906149998</v>
      </c>
      <c r="W2223">
        <f t="shared" si="105"/>
        <v>1</v>
      </c>
      <c r="X2223" s="251">
        <v>42011</v>
      </c>
      <c r="Y2223" s="251">
        <v>15125</v>
      </c>
      <c r="Z2223" s="251">
        <f t="shared" si="104"/>
        <v>15125</v>
      </c>
      <c r="AA2223" s="226">
        <v>20273</v>
      </c>
    </row>
    <row r="2224" spans="1:27" x14ac:dyDescent="0.25">
      <c r="A2224" s="251">
        <v>42013</v>
      </c>
      <c r="B2224" s="251" t="s">
        <v>1925</v>
      </c>
      <c r="C2224" s="251" t="s">
        <v>1930</v>
      </c>
      <c r="D2224" s="251">
        <v>-78.348489200000003</v>
      </c>
      <c r="E2224" s="251">
        <v>40.481699999999996</v>
      </c>
      <c r="F2224">
        <v>3.09</v>
      </c>
      <c r="G2224">
        <f t="shared" si="103"/>
        <v>3.09</v>
      </c>
      <c r="H2224">
        <v>12.15</v>
      </c>
      <c r="M2224" s="277">
        <f>(M5304*10000)*TEA!$I$15*10^-6</f>
        <v>35.637135911999998</v>
      </c>
      <c r="N2224" s="277">
        <f>(N5304*10000)*TEA!$J$15*10^-6</f>
        <v>35.637135911999998</v>
      </c>
      <c r="W2224">
        <f t="shared" si="105"/>
        <v>1</v>
      </c>
      <c r="X2224" s="251">
        <v>42013</v>
      </c>
      <c r="Y2224" s="251">
        <v>1673</v>
      </c>
      <c r="Z2224" s="251">
        <f t="shared" si="104"/>
        <v>1673</v>
      </c>
      <c r="AA2224" s="226">
        <v>4041</v>
      </c>
    </row>
    <row r="2225" spans="1:27" x14ac:dyDescent="0.25">
      <c r="A2225" s="251">
        <v>42015</v>
      </c>
      <c r="B2225" s="251" t="s">
        <v>1925</v>
      </c>
      <c r="C2225" s="251" t="s">
        <v>794</v>
      </c>
      <c r="D2225" s="251">
        <v>-76.527765799999997</v>
      </c>
      <c r="E2225" s="251">
        <v>41.789969999999997</v>
      </c>
      <c r="F2225">
        <v>2.64</v>
      </c>
      <c r="G2225">
        <f t="shared" si="103"/>
        <v>2.64</v>
      </c>
      <c r="H2225">
        <v>10.39</v>
      </c>
      <c r="M2225" s="277">
        <f>(M5305*10000)*TEA!$I$15*10^-6</f>
        <v>32.773256486999998</v>
      </c>
      <c r="N2225" s="277">
        <f>(N5305*10000)*TEA!$J$15*10^-6</f>
        <v>32.773256486999998</v>
      </c>
      <c r="W2225">
        <f t="shared" si="105"/>
        <v>1</v>
      </c>
      <c r="X2225" s="251">
        <v>42015</v>
      </c>
      <c r="Y2225" s="251">
        <v>2656</v>
      </c>
      <c r="Z2225" s="251">
        <f t="shared" si="104"/>
        <v>2656</v>
      </c>
      <c r="AA2225" s="226">
        <v>5892</v>
      </c>
    </row>
    <row r="2226" spans="1:27" x14ac:dyDescent="0.25">
      <c r="A2226" s="251">
        <v>42017</v>
      </c>
      <c r="B2226" s="251" t="s">
        <v>1925</v>
      </c>
      <c r="C2226" s="251" t="s">
        <v>1931</v>
      </c>
      <c r="D2226" s="251">
        <v>-75.105107399999994</v>
      </c>
      <c r="E2226" s="251">
        <v>40.34554</v>
      </c>
      <c r="F2226">
        <v>3.27</v>
      </c>
      <c r="G2226">
        <f t="shared" si="103"/>
        <v>3.27</v>
      </c>
      <c r="H2226">
        <v>11.06</v>
      </c>
      <c r="M2226" s="277">
        <f>(M5306*10000)*TEA!$I$15*10^-6</f>
        <v>39.123964800900005</v>
      </c>
      <c r="N2226" s="277">
        <f>(N5306*10000)*TEA!$J$15*10^-6</f>
        <v>39.123964800900005</v>
      </c>
      <c r="W2226">
        <f t="shared" si="105"/>
        <v>1</v>
      </c>
      <c r="X2226" s="251">
        <v>42017</v>
      </c>
      <c r="Y2226" s="251">
        <v>4750</v>
      </c>
      <c r="Z2226" s="251">
        <f t="shared" si="104"/>
        <v>4750</v>
      </c>
      <c r="AA2226" s="226">
        <v>4739</v>
      </c>
    </row>
    <row r="2227" spans="1:27" x14ac:dyDescent="0.25">
      <c r="A2227" s="251">
        <v>42019</v>
      </c>
      <c r="B2227" s="251" t="s">
        <v>1925</v>
      </c>
      <c r="C2227" s="251" t="s">
        <v>527</v>
      </c>
      <c r="D2227" s="251">
        <v>-79.914696000000006</v>
      </c>
      <c r="E2227" s="251">
        <v>40.911050000000003</v>
      </c>
      <c r="F2227">
        <v>2.68</v>
      </c>
      <c r="G2227">
        <f t="shared" si="103"/>
        <v>2.68</v>
      </c>
      <c r="H2227">
        <v>9.19</v>
      </c>
      <c r="M2227" s="277">
        <f>(M5307*10000)*TEA!$I$15*10^-6</f>
        <v>35.982516180149993</v>
      </c>
      <c r="N2227" s="277">
        <f>(N5307*10000)*TEA!$J$15*10^-6</f>
        <v>35.982516180149993</v>
      </c>
      <c r="W2227">
        <f t="shared" si="105"/>
        <v>1</v>
      </c>
      <c r="X2227" s="251">
        <v>42019</v>
      </c>
      <c r="Y2227" s="251">
        <v>5453</v>
      </c>
      <c r="Z2227" s="251">
        <f t="shared" si="104"/>
        <v>5453</v>
      </c>
      <c r="AA2227" s="226">
        <v>7357</v>
      </c>
    </row>
    <row r="2228" spans="1:27" x14ac:dyDescent="0.25">
      <c r="A2228" s="251">
        <v>42021</v>
      </c>
      <c r="B2228" s="251" t="s">
        <v>1925</v>
      </c>
      <c r="C2228" s="251" t="s">
        <v>1932</v>
      </c>
      <c r="D2228" s="251">
        <v>-78.709536600000007</v>
      </c>
      <c r="E2228" s="251">
        <v>40.497149999999998</v>
      </c>
      <c r="F2228">
        <v>3.02</v>
      </c>
      <c r="G2228">
        <f t="shared" si="103"/>
        <v>3.02</v>
      </c>
      <c r="H2228">
        <v>9.7799999999999994</v>
      </c>
      <c r="M2228" s="277">
        <f>(M5308*10000)*TEA!$I$15*10^-6</f>
        <v>35.217266823449997</v>
      </c>
      <c r="N2228" s="277">
        <f>(N5308*10000)*TEA!$J$15*10^-6</f>
        <v>35.217266823449997</v>
      </c>
      <c r="W2228">
        <f t="shared" si="105"/>
        <v>1</v>
      </c>
      <c r="X2228" s="251">
        <v>42021</v>
      </c>
      <c r="Y2228" s="251">
        <v>3224</v>
      </c>
      <c r="Z2228" s="251">
        <f t="shared" si="104"/>
        <v>3224</v>
      </c>
      <c r="AA2228" s="226">
        <v>3899</v>
      </c>
    </row>
    <row r="2229" spans="1:27" x14ac:dyDescent="0.25">
      <c r="A2229" s="251">
        <v>42023</v>
      </c>
      <c r="B2229" s="251" t="s">
        <v>1925</v>
      </c>
      <c r="C2229" s="251" t="s">
        <v>1933</v>
      </c>
      <c r="D2229" s="251">
        <v>-78.205449799999997</v>
      </c>
      <c r="E2229" s="251">
        <v>41.432659999999998</v>
      </c>
      <c r="F2229">
        <v>2.95</v>
      </c>
      <c r="G2229">
        <f t="shared" si="103"/>
        <v>2.95</v>
      </c>
      <c r="H2229">
        <v>7.71</v>
      </c>
      <c r="M2229" s="277">
        <f>(M5309*10000)*TEA!$I$15*10^-6</f>
        <v>32.472478385189994</v>
      </c>
      <c r="N2229" s="277">
        <f>(N5309*10000)*TEA!$J$15*10^-6</f>
        <v>32.472478385189994</v>
      </c>
      <c r="W2229">
        <f t="shared" si="105"/>
        <v>1</v>
      </c>
      <c r="X2229" s="251">
        <v>42023</v>
      </c>
      <c r="Y2229" s="251">
        <v>11</v>
      </c>
      <c r="Z2229" s="251">
        <f t="shared" si="104"/>
        <v>11</v>
      </c>
      <c r="AA2229" s="226">
        <v>69</v>
      </c>
    </row>
    <row r="2230" spans="1:27" x14ac:dyDescent="0.25">
      <c r="A2230" s="251">
        <v>42025</v>
      </c>
      <c r="B2230" s="251" t="s">
        <v>1925</v>
      </c>
      <c r="C2230" s="251" t="s">
        <v>1569</v>
      </c>
      <c r="D2230" s="251">
        <v>-75.709679199999997</v>
      </c>
      <c r="E2230" s="251">
        <v>40.919249999999998</v>
      </c>
      <c r="F2230">
        <v>2.93</v>
      </c>
      <c r="G2230">
        <f t="shared" si="103"/>
        <v>2.93</v>
      </c>
      <c r="H2230">
        <v>8.6999999999999993</v>
      </c>
      <c r="M2230" s="277">
        <f>(M5310*10000)*TEA!$I$15*10^-6</f>
        <v>33.823797844500007</v>
      </c>
      <c r="N2230" s="277">
        <f>(N5310*10000)*TEA!$J$15*10^-6</f>
        <v>33.823797844500007</v>
      </c>
      <c r="W2230">
        <f t="shared" si="105"/>
        <v>1</v>
      </c>
      <c r="X2230" s="251">
        <v>42025</v>
      </c>
      <c r="Y2230" s="251">
        <v>246</v>
      </c>
      <c r="Z2230" s="251">
        <f t="shared" si="104"/>
        <v>246</v>
      </c>
      <c r="AA2230" s="226">
        <v>678</v>
      </c>
    </row>
    <row r="2231" spans="1:27" x14ac:dyDescent="0.25">
      <c r="A2231" s="251">
        <v>42027</v>
      </c>
      <c r="B2231" s="251" t="s">
        <v>1925</v>
      </c>
      <c r="C2231" s="251" t="s">
        <v>1934</v>
      </c>
      <c r="D2231" s="251">
        <v>-77.830018199999998</v>
      </c>
      <c r="E2231" s="251">
        <v>40.921770000000002</v>
      </c>
      <c r="F2231">
        <v>3.14</v>
      </c>
      <c r="G2231">
        <f t="shared" si="103"/>
        <v>3.14</v>
      </c>
      <c r="H2231">
        <v>9.73</v>
      </c>
      <c r="M2231" s="277">
        <f>(M5311*10000)*TEA!$I$15*10^-6</f>
        <v>35.3588525901</v>
      </c>
      <c r="N2231" s="277">
        <f>(N5311*10000)*TEA!$J$15*10^-6</f>
        <v>35.3588525901</v>
      </c>
      <c r="W2231">
        <f t="shared" si="105"/>
        <v>1</v>
      </c>
      <c r="X2231" s="251">
        <v>42027</v>
      </c>
      <c r="Y2231" s="251">
        <v>4804</v>
      </c>
      <c r="Z2231" s="251">
        <f t="shared" si="104"/>
        <v>4804</v>
      </c>
      <c r="AA2231" s="226">
        <v>7427</v>
      </c>
    </row>
    <row r="2232" spans="1:27" x14ac:dyDescent="0.25">
      <c r="A2232" s="251">
        <v>42029</v>
      </c>
      <c r="B2232" s="251" t="s">
        <v>1925</v>
      </c>
      <c r="C2232" s="251" t="s">
        <v>1935</v>
      </c>
      <c r="D2232" s="251">
        <v>-75.744456</v>
      </c>
      <c r="E2232" s="251">
        <v>39.980339999999998</v>
      </c>
      <c r="F2232">
        <v>3.91</v>
      </c>
      <c r="G2232">
        <f t="shared" si="103"/>
        <v>3.91</v>
      </c>
      <c r="H2232">
        <v>12.85</v>
      </c>
      <c r="M2232" s="277">
        <f>(M5312*10000)*TEA!$I$15*10^-6</f>
        <v>40.658247078749994</v>
      </c>
      <c r="N2232" s="277">
        <f>(N5312*10000)*TEA!$J$15*10^-6</f>
        <v>40.658247078749994</v>
      </c>
      <c r="W2232">
        <f t="shared" si="105"/>
        <v>1</v>
      </c>
      <c r="X2232" s="251">
        <v>42029</v>
      </c>
      <c r="Y2232" s="251">
        <v>6300</v>
      </c>
      <c r="Z2232" s="251">
        <f t="shared" si="104"/>
        <v>6300</v>
      </c>
      <c r="AA2232" s="226">
        <v>10983</v>
      </c>
    </row>
    <row r="2233" spans="1:27" x14ac:dyDescent="0.25">
      <c r="A2233" s="251">
        <v>42031</v>
      </c>
      <c r="B2233" s="251" t="s">
        <v>1925</v>
      </c>
      <c r="C2233" s="251" t="s">
        <v>1936</v>
      </c>
      <c r="D2233" s="251">
        <v>-79.417744499999998</v>
      </c>
      <c r="E2233" s="251">
        <v>41.19417</v>
      </c>
      <c r="F2233">
        <v>2.64</v>
      </c>
      <c r="G2233">
        <f t="shared" si="103"/>
        <v>2.64</v>
      </c>
      <c r="H2233">
        <v>8.44</v>
      </c>
      <c r="M2233" s="277">
        <f>(M5313*10000)*TEA!$I$15*10^-6</f>
        <v>34.279902486899999</v>
      </c>
      <c r="N2233" s="277">
        <f>(N5313*10000)*TEA!$J$15*10^-6</f>
        <v>34.279902486899999</v>
      </c>
      <c r="W2233">
        <f t="shared" si="105"/>
        <v>1</v>
      </c>
      <c r="X2233" s="251">
        <v>42031</v>
      </c>
      <c r="Y2233" s="251">
        <v>2206</v>
      </c>
      <c r="Z2233" s="251">
        <f t="shared" si="104"/>
        <v>2206</v>
      </c>
      <c r="AA2233" s="226">
        <v>3956</v>
      </c>
    </row>
    <row r="2234" spans="1:27" x14ac:dyDescent="0.25">
      <c r="A2234" s="251">
        <v>42033</v>
      </c>
      <c r="B2234" s="251" t="s">
        <v>1925</v>
      </c>
      <c r="C2234" s="251" t="s">
        <v>1937</v>
      </c>
      <c r="D2234" s="251">
        <v>-78.477805099999998</v>
      </c>
      <c r="E2234" s="251">
        <v>41.001759999999997</v>
      </c>
      <c r="F2234">
        <v>2.4700000000000002</v>
      </c>
      <c r="G2234">
        <f t="shared" si="103"/>
        <v>2.4700000000000002</v>
      </c>
      <c r="H2234">
        <v>7.94</v>
      </c>
      <c r="M2234" s="277">
        <f>(M5314*10000)*TEA!$I$15*10^-6</f>
        <v>33.827622011549998</v>
      </c>
      <c r="N2234" s="277">
        <f>(N5314*10000)*TEA!$J$15*10^-6</f>
        <v>33.827622011549998</v>
      </c>
      <c r="W2234">
        <f t="shared" si="105"/>
        <v>1</v>
      </c>
      <c r="X2234" s="251">
        <v>42033</v>
      </c>
      <c r="Y2234" s="251">
        <v>285</v>
      </c>
      <c r="Z2234" s="251">
        <f t="shared" si="104"/>
        <v>285</v>
      </c>
      <c r="AA2234" s="226">
        <v>1621</v>
      </c>
    </row>
    <row r="2235" spans="1:27" x14ac:dyDescent="0.25">
      <c r="A2235" s="251">
        <v>42035</v>
      </c>
      <c r="B2235" s="251" t="s">
        <v>1925</v>
      </c>
      <c r="C2235" s="251" t="s">
        <v>997</v>
      </c>
      <c r="D2235" s="251">
        <v>-77.642878400000001</v>
      </c>
      <c r="E2235" s="251">
        <v>41.233350000000002</v>
      </c>
      <c r="F2235">
        <v>3.6</v>
      </c>
      <c r="G2235">
        <f t="shared" si="103"/>
        <v>3.6</v>
      </c>
      <c r="H2235">
        <v>9.4</v>
      </c>
      <c r="M2235" s="277">
        <f>(M5315*10000)*TEA!$I$15*10^-6</f>
        <v>34.804665665999998</v>
      </c>
      <c r="N2235" s="277">
        <f>(N5315*10000)*TEA!$J$15*10^-6</f>
        <v>34.804665665999998</v>
      </c>
      <c r="W2235">
        <f t="shared" si="105"/>
        <v>1</v>
      </c>
      <c r="X2235" s="251">
        <v>42035</v>
      </c>
      <c r="Y2235" s="251">
        <v>1623</v>
      </c>
      <c r="Z2235" s="251">
        <f t="shared" si="104"/>
        <v>1623</v>
      </c>
      <c r="AA2235" s="226">
        <v>2668</v>
      </c>
    </row>
    <row r="2236" spans="1:27" x14ac:dyDescent="0.25">
      <c r="A2236" s="251">
        <v>42037</v>
      </c>
      <c r="B2236" s="251" t="s">
        <v>1925</v>
      </c>
      <c r="C2236" s="251" t="s">
        <v>615</v>
      </c>
      <c r="D2236" s="251">
        <v>-76.404635299999995</v>
      </c>
      <c r="E2236" s="251">
        <v>41.043570000000003</v>
      </c>
      <c r="F2236">
        <v>3.22</v>
      </c>
      <c r="G2236">
        <f t="shared" si="103"/>
        <v>3.22</v>
      </c>
      <c r="H2236">
        <v>9.7899999999999991</v>
      </c>
      <c r="M2236" s="277">
        <f>(M5316*10000)*TEA!$I$15*10^-6</f>
        <v>35.087086905299998</v>
      </c>
      <c r="N2236" s="277">
        <f>(N5316*10000)*TEA!$J$15*10^-6</f>
        <v>35.087086905299998</v>
      </c>
      <c r="W2236">
        <f t="shared" si="105"/>
        <v>1</v>
      </c>
      <c r="X2236" s="251">
        <v>42037</v>
      </c>
      <c r="Y2236" s="251">
        <v>5800</v>
      </c>
      <c r="Z2236" s="251">
        <f t="shared" si="104"/>
        <v>5800</v>
      </c>
      <c r="AA2236" s="226">
        <v>8610</v>
      </c>
    </row>
    <row r="2237" spans="1:27" x14ac:dyDescent="0.25">
      <c r="A2237" s="251">
        <v>42039</v>
      </c>
      <c r="B2237" s="251" t="s">
        <v>1925</v>
      </c>
      <c r="C2237" s="251" t="s">
        <v>618</v>
      </c>
      <c r="D2237" s="251">
        <v>-80.110813300000004</v>
      </c>
      <c r="E2237" s="251">
        <v>41.674329999999998</v>
      </c>
      <c r="F2237">
        <v>2.63</v>
      </c>
      <c r="G2237">
        <f t="shared" si="103"/>
        <v>2.63</v>
      </c>
      <c r="H2237">
        <v>9.2799999999999994</v>
      </c>
      <c r="M2237" s="277">
        <f>(M5317*10000)*TEA!$I$15*10^-6</f>
        <v>34.295557154400001</v>
      </c>
      <c r="N2237" s="277">
        <f>(N5317*10000)*TEA!$J$15*10^-6</f>
        <v>34.295557154400001</v>
      </c>
      <c r="W2237">
        <f t="shared" si="105"/>
        <v>1</v>
      </c>
      <c r="X2237" s="251">
        <v>42039</v>
      </c>
      <c r="Y2237" s="251">
        <v>8943</v>
      </c>
      <c r="Z2237" s="251">
        <f t="shared" si="104"/>
        <v>8943</v>
      </c>
      <c r="AA2237" s="226">
        <v>9276</v>
      </c>
    </row>
    <row r="2238" spans="1:27" x14ac:dyDescent="0.25">
      <c r="A2238" s="251">
        <v>42041</v>
      </c>
      <c r="B2238" s="251" t="s">
        <v>1925</v>
      </c>
      <c r="C2238" s="251" t="s">
        <v>999</v>
      </c>
      <c r="D2238" s="251">
        <v>-77.267982500000002</v>
      </c>
      <c r="E2238" s="251">
        <v>40.168619999999997</v>
      </c>
      <c r="F2238">
        <v>3.66</v>
      </c>
      <c r="G2238">
        <f t="shared" si="103"/>
        <v>3.66</v>
      </c>
      <c r="H2238">
        <v>11.16</v>
      </c>
      <c r="M2238" s="277">
        <f>(M5318*10000)*TEA!$I$15*10^-6</f>
        <v>38.897216986049997</v>
      </c>
      <c r="N2238" s="277">
        <f>(N5318*10000)*TEA!$J$15*10^-6</f>
        <v>38.897216986049997</v>
      </c>
      <c r="W2238">
        <f t="shared" si="105"/>
        <v>1</v>
      </c>
      <c r="X2238" s="251">
        <v>42041</v>
      </c>
      <c r="Y2238" s="251">
        <v>11806</v>
      </c>
      <c r="Z2238" s="251">
        <f t="shared" si="104"/>
        <v>11806</v>
      </c>
      <c r="AA2238" s="226">
        <v>13229</v>
      </c>
    </row>
    <row r="2239" spans="1:27" x14ac:dyDescent="0.25">
      <c r="A2239" s="251">
        <v>42043</v>
      </c>
      <c r="B2239" s="251" t="s">
        <v>1925</v>
      </c>
      <c r="C2239" s="251" t="s">
        <v>1938</v>
      </c>
      <c r="D2239" s="251">
        <v>-76.781159000000002</v>
      </c>
      <c r="E2239" s="251">
        <v>40.412939999999999</v>
      </c>
      <c r="F2239">
        <v>3.44</v>
      </c>
      <c r="G2239">
        <f t="shared" si="103"/>
        <v>3.44</v>
      </c>
      <c r="H2239">
        <v>11.27</v>
      </c>
      <c r="M2239" s="277">
        <f>(M5319*10000)*TEA!$I$15*10^-6</f>
        <v>38.556226824750006</v>
      </c>
      <c r="N2239" s="277">
        <f>(N5319*10000)*TEA!$J$15*10^-6</f>
        <v>38.556226824750006</v>
      </c>
      <c r="W2239">
        <f t="shared" si="105"/>
        <v>1</v>
      </c>
      <c r="X2239" s="251">
        <v>42043</v>
      </c>
      <c r="Y2239" s="251">
        <v>4949</v>
      </c>
      <c r="Z2239" s="251">
        <f t="shared" si="104"/>
        <v>4949</v>
      </c>
      <c r="AA2239" s="226">
        <v>6143</v>
      </c>
    </row>
    <row r="2240" spans="1:27" x14ac:dyDescent="0.25">
      <c r="A2240" s="251">
        <v>42045</v>
      </c>
      <c r="B2240" s="251" t="s">
        <v>1925</v>
      </c>
      <c r="C2240" s="251" t="s">
        <v>1050</v>
      </c>
      <c r="D2240" s="251">
        <v>-75.398903899999993</v>
      </c>
      <c r="E2240" s="251">
        <v>39.921700000000001</v>
      </c>
      <c r="F2240">
        <v>0</v>
      </c>
      <c r="G2240">
        <f t="shared" si="103"/>
        <v>0</v>
      </c>
      <c r="H2240">
        <v>0</v>
      </c>
      <c r="M2240" s="277">
        <f>(M5320*10000)*TEA!$I$15*10^-6</f>
        <v>41.236148220749996</v>
      </c>
      <c r="N2240" s="277">
        <f>(N5320*10000)*TEA!$J$15*10^-6</f>
        <v>41.236148220749996</v>
      </c>
      <c r="W2240">
        <f t="shared" si="105"/>
        <v>1</v>
      </c>
      <c r="X2240" s="251">
        <v>42045</v>
      </c>
      <c r="Y2240" s="251">
        <v>0</v>
      </c>
      <c r="Z2240" s="251">
        <f t="shared" si="104"/>
        <v>0</v>
      </c>
      <c r="AA2240" s="226">
        <v>0</v>
      </c>
    </row>
    <row r="2241" spans="1:27" x14ac:dyDescent="0.25">
      <c r="A2241" s="251">
        <v>42047</v>
      </c>
      <c r="B2241" s="251" t="s">
        <v>1925</v>
      </c>
      <c r="C2241" s="251" t="s">
        <v>1145</v>
      </c>
      <c r="D2241" s="251">
        <v>-78.642727699999995</v>
      </c>
      <c r="E2241" s="251">
        <v>41.41901</v>
      </c>
      <c r="F2241">
        <v>0</v>
      </c>
      <c r="G2241">
        <f t="shared" si="103"/>
        <v>0</v>
      </c>
      <c r="H2241">
        <v>8</v>
      </c>
      <c r="M2241" s="277">
        <f>(M5321*10000)*TEA!$I$15*10^-6</f>
        <v>32.433879507074998</v>
      </c>
      <c r="N2241" s="277">
        <f>(N5321*10000)*TEA!$J$15*10^-6</f>
        <v>32.433879507074998</v>
      </c>
      <c r="W2241">
        <f t="shared" si="105"/>
        <v>1</v>
      </c>
      <c r="X2241" s="251">
        <v>42047</v>
      </c>
      <c r="Y2241" s="251">
        <v>0</v>
      </c>
      <c r="Z2241" s="251">
        <f t="shared" si="104"/>
        <v>0</v>
      </c>
      <c r="AA2241" s="226">
        <v>296</v>
      </c>
    </row>
    <row r="2242" spans="1:27" x14ac:dyDescent="0.25">
      <c r="A2242" s="251">
        <v>42049</v>
      </c>
      <c r="B2242" s="251" t="s">
        <v>1925</v>
      </c>
      <c r="C2242" s="251" t="s">
        <v>1710</v>
      </c>
      <c r="D2242" s="251">
        <v>-80.036352100000002</v>
      </c>
      <c r="E2242" s="251">
        <v>41.982979999999998</v>
      </c>
      <c r="F2242">
        <v>2.62</v>
      </c>
      <c r="G2242">
        <f t="shared" si="103"/>
        <v>2.62</v>
      </c>
      <c r="H2242">
        <v>9.06</v>
      </c>
      <c r="M2242" s="277">
        <f>(M5322*10000)*TEA!$I$15*10^-6</f>
        <v>33.53482818765</v>
      </c>
      <c r="N2242" s="277">
        <f>(N5322*10000)*TEA!$J$15*10^-6</f>
        <v>33.53482818765</v>
      </c>
      <c r="W2242">
        <f t="shared" si="105"/>
        <v>1</v>
      </c>
      <c r="X2242" s="251">
        <v>42049</v>
      </c>
      <c r="Y2242" s="251">
        <v>5833</v>
      </c>
      <c r="Z2242" s="251">
        <f t="shared" si="104"/>
        <v>5833</v>
      </c>
      <c r="AA2242" s="226">
        <v>5157</v>
      </c>
    </row>
    <row r="2243" spans="1:27" x14ac:dyDescent="0.25">
      <c r="A2243" s="251">
        <v>42051</v>
      </c>
      <c r="B2243" s="251" t="s">
        <v>1925</v>
      </c>
      <c r="C2243" s="251" t="s">
        <v>549</v>
      </c>
      <c r="D2243" s="251">
        <v>-79.645152800000005</v>
      </c>
      <c r="E2243" s="251">
        <v>39.92315</v>
      </c>
      <c r="F2243">
        <v>2.88</v>
      </c>
      <c r="G2243">
        <f t="shared" si="103"/>
        <v>2.88</v>
      </c>
      <c r="H2243">
        <v>7.56</v>
      </c>
      <c r="M2243" s="277">
        <f>(M5323*10000)*TEA!$I$15*10^-6</f>
        <v>36.373141771649998</v>
      </c>
      <c r="N2243" s="277">
        <f>(N5323*10000)*TEA!$J$15*10^-6</f>
        <v>36.373141771649998</v>
      </c>
      <c r="W2243">
        <f t="shared" si="105"/>
        <v>1</v>
      </c>
      <c r="X2243" s="251">
        <v>42051</v>
      </c>
      <c r="Y2243" s="251">
        <v>1627</v>
      </c>
      <c r="Z2243" s="251">
        <f t="shared" si="104"/>
        <v>1627</v>
      </c>
      <c r="AA2243" s="226">
        <v>2363</v>
      </c>
    </row>
    <row r="2244" spans="1:27" x14ac:dyDescent="0.25">
      <c r="A2244" s="251">
        <v>42053</v>
      </c>
      <c r="B2244" s="251" t="s">
        <v>1925</v>
      </c>
      <c r="C2244" s="251" t="s">
        <v>1939</v>
      </c>
      <c r="D2244" s="251">
        <v>-79.226294699999997</v>
      </c>
      <c r="E2244" s="251">
        <v>41.502119999999998</v>
      </c>
      <c r="F2244">
        <v>0</v>
      </c>
      <c r="G2244">
        <f t="shared" ref="G2244:G2307" si="106">F2244</f>
        <v>0</v>
      </c>
      <c r="H2244">
        <v>4.2</v>
      </c>
      <c r="M2244" s="277">
        <f>(M5324*10000)*TEA!$I$15*10^-6</f>
        <v>33.192302026050001</v>
      </c>
      <c r="N2244" s="277">
        <f>(N5324*10000)*TEA!$J$15*10^-6</f>
        <v>33.192302026050001</v>
      </c>
      <c r="W2244">
        <f t="shared" si="105"/>
        <v>1</v>
      </c>
      <c r="X2244" s="251">
        <v>42053</v>
      </c>
      <c r="Y2244" s="251">
        <v>0</v>
      </c>
      <c r="Z2244" s="251">
        <f t="shared" ref="Z2244:Z2307" si="107">Y2244</f>
        <v>0</v>
      </c>
      <c r="AA2244" s="226">
        <v>83</v>
      </c>
    </row>
    <row r="2245" spans="1:27" x14ac:dyDescent="0.25">
      <c r="A2245" s="251">
        <v>42055</v>
      </c>
      <c r="B2245" s="251" t="s">
        <v>1925</v>
      </c>
      <c r="C2245" s="251" t="s">
        <v>550</v>
      </c>
      <c r="D2245" s="251">
        <v>-77.717737200000002</v>
      </c>
      <c r="E2245" s="251">
        <v>39.925190000000001</v>
      </c>
      <c r="F2245">
        <v>3.68</v>
      </c>
      <c r="G2245">
        <f t="shared" si="106"/>
        <v>3.68</v>
      </c>
      <c r="H2245">
        <v>11.71</v>
      </c>
      <c r="M2245" s="277">
        <f>(M5325*10000)*TEA!$I$15*10^-6</f>
        <v>38.595513749399998</v>
      </c>
      <c r="N2245" s="277">
        <f>(N5325*10000)*TEA!$J$15*10^-6</f>
        <v>38.595513749399998</v>
      </c>
      <c r="W2245">
        <f t="shared" si="105"/>
        <v>1</v>
      </c>
      <c r="X2245" s="251">
        <v>42055</v>
      </c>
      <c r="Y2245" s="251">
        <v>10927</v>
      </c>
      <c r="Z2245" s="251">
        <f t="shared" si="107"/>
        <v>10927</v>
      </c>
      <c r="AA2245" s="226">
        <v>16520</v>
      </c>
    </row>
    <row r="2246" spans="1:27" x14ac:dyDescent="0.25">
      <c r="A2246" s="251">
        <v>42057</v>
      </c>
      <c r="B2246" s="251" t="s">
        <v>1925</v>
      </c>
      <c r="C2246" s="251" t="s">
        <v>624</v>
      </c>
      <c r="D2246" s="251">
        <v>-78.113267899999997</v>
      </c>
      <c r="E2246" s="251">
        <v>39.924720000000001</v>
      </c>
      <c r="F2246">
        <v>2.82</v>
      </c>
      <c r="G2246">
        <f t="shared" si="106"/>
        <v>2.82</v>
      </c>
      <c r="H2246">
        <v>9.8000000000000007</v>
      </c>
      <c r="M2246" s="277">
        <f>(M5326*10000)*TEA!$I$15*10^-6</f>
        <v>37.544614918199997</v>
      </c>
      <c r="N2246" s="277">
        <f>(N5326*10000)*TEA!$J$15*10^-6</f>
        <v>37.544614918199997</v>
      </c>
      <c r="W2246">
        <f t="shared" si="105"/>
        <v>1</v>
      </c>
      <c r="X2246" s="251">
        <v>42057</v>
      </c>
      <c r="Y2246" s="251">
        <v>513</v>
      </c>
      <c r="Z2246" s="251">
        <f t="shared" si="107"/>
        <v>513</v>
      </c>
      <c r="AA2246" s="226">
        <v>2335</v>
      </c>
    </row>
    <row r="2247" spans="1:27" x14ac:dyDescent="0.25">
      <c r="A2247" s="251">
        <v>42059</v>
      </c>
      <c r="B2247" s="251" t="s">
        <v>1925</v>
      </c>
      <c r="C2247" s="251" t="s">
        <v>552</v>
      </c>
      <c r="D2247" s="251">
        <v>-80.221115600000005</v>
      </c>
      <c r="E2247" s="251">
        <v>39.854430000000001</v>
      </c>
      <c r="F2247">
        <v>3.48</v>
      </c>
      <c r="G2247">
        <f t="shared" si="106"/>
        <v>3.48</v>
      </c>
      <c r="H2247">
        <v>9.16</v>
      </c>
      <c r="M2247" s="277">
        <f>(M5327*10000)*TEA!$I$15*10^-6</f>
        <v>37.389844672649993</v>
      </c>
      <c r="N2247" s="277">
        <f>(N5327*10000)*TEA!$J$15*10^-6</f>
        <v>37.389844672649993</v>
      </c>
      <c r="W2247">
        <f t="shared" si="105"/>
        <v>1</v>
      </c>
      <c r="X2247" s="251">
        <v>42059</v>
      </c>
      <c r="Y2247" s="251">
        <v>87</v>
      </c>
      <c r="Z2247" s="251">
        <f t="shared" si="107"/>
        <v>87</v>
      </c>
      <c r="AA2247" s="226">
        <v>255</v>
      </c>
    </row>
    <row r="2248" spans="1:27" x14ac:dyDescent="0.25">
      <c r="A2248" s="251">
        <v>42061</v>
      </c>
      <c r="B2248" s="251" t="s">
        <v>1925</v>
      </c>
      <c r="C2248" s="251" t="s">
        <v>1940</v>
      </c>
      <c r="D2248" s="251">
        <v>-77.972143500000001</v>
      </c>
      <c r="E2248" s="251">
        <v>40.422310000000003</v>
      </c>
      <c r="F2248">
        <v>3.42</v>
      </c>
      <c r="G2248">
        <f t="shared" si="106"/>
        <v>3.42</v>
      </c>
      <c r="H2248">
        <v>9.68</v>
      </c>
      <c r="M2248" s="277">
        <f>(M5328*10000)*TEA!$I$15*10^-6</f>
        <v>36.553624566300002</v>
      </c>
      <c r="N2248" s="277">
        <f>(N5328*10000)*TEA!$J$15*10^-6</f>
        <v>36.553624566300002</v>
      </c>
      <c r="W2248">
        <f t="shared" si="105"/>
        <v>1</v>
      </c>
      <c r="X2248" s="251">
        <v>42061</v>
      </c>
      <c r="Y2248" s="251">
        <v>1315</v>
      </c>
      <c r="Z2248" s="251">
        <f t="shared" si="107"/>
        <v>1315</v>
      </c>
      <c r="AA2248" s="226">
        <v>4187</v>
      </c>
    </row>
    <row r="2249" spans="1:27" x14ac:dyDescent="0.25">
      <c r="A2249" s="251">
        <v>42063</v>
      </c>
      <c r="B2249" s="251" t="s">
        <v>1925</v>
      </c>
      <c r="C2249" s="251" t="s">
        <v>1941</v>
      </c>
      <c r="D2249" s="251">
        <v>-79.080168599999993</v>
      </c>
      <c r="E2249" s="251">
        <v>40.654179999999997</v>
      </c>
      <c r="F2249">
        <v>3.01</v>
      </c>
      <c r="G2249">
        <f t="shared" si="106"/>
        <v>3.01</v>
      </c>
      <c r="H2249">
        <v>10.26</v>
      </c>
      <c r="M2249" s="277">
        <f>(M5329*10000)*TEA!$I$15*10^-6</f>
        <v>35.050225427550004</v>
      </c>
      <c r="N2249" s="277">
        <f>(N5329*10000)*TEA!$J$15*10^-6</f>
        <v>35.050225427550004</v>
      </c>
      <c r="W2249">
        <f t="shared" si="105"/>
        <v>1</v>
      </c>
      <c r="X2249" s="251">
        <v>42063</v>
      </c>
      <c r="Y2249" s="251">
        <v>7499</v>
      </c>
      <c r="Z2249" s="251">
        <f t="shared" si="107"/>
        <v>7499</v>
      </c>
      <c r="AA2249" s="226">
        <v>8512</v>
      </c>
    </row>
    <row r="2250" spans="1:27" x14ac:dyDescent="0.25">
      <c r="A2250" s="251">
        <v>42065</v>
      </c>
      <c r="B2250" s="251" t="s">
        <v>1925</v>
      </c>
      <c r="C2250" s="251" t="s">
        <v>557</v>
      </c>
      <c r="D2250" s="251">
        <v>-78.996811899999997</v>
      </c>
      <c r="E2250" s="251">
        <v>41.124650000000003</v>
      </c>
      <c r="F2250">
        <v>2.75</v>
      </c>
      <c r="G2250">
        <f t="shared" si="106"/>
        <v>2.75</v>
      </c>
      <c r="H2250">
        <v>8.16</v>
      </c>
      <c r="M2250" s="277">
        <f>(M5330*10000)*TEA!$I$15*10^-6</f>
        <v>33.753358575</v>
      </c>
      <c r="N2250" s="277">
        <f>(N5330*10000)*TEA!$J$15*10^-6</f>
        <v>33.753358575</v>
      </c>
      <c r="W2250">
        <f t="shared" si="105"/>
        <v>1</v>
      </c>
      <c r="X2250" s="251">
        <v>42065</v>
      </c>
      <c r="Y2250" s="251">
        <v>1600</v>
      </c>
      <c r="Z2250" s="251">
        <f t="shared" si="107"/>
        <v>1600</v>
      </c>
      <c r="AA2250" s="226">
        <v>3272</v>
      </c>
    </row>
    <row r="2251" spans="1:27" x14ac:dyDescent="0.25">
      <c r="A2251" s="251">
        <v>42067</v>
      </c>
      <c r="B2251" s="251" t="s">
        <v>1925</v>
      </c>
      <c r="C2251" s="251" t="s">
        <v>1942</v>
      </c>
      <c r="D2251" s="251">
        <v>-77.406691800000004</v>
      </c>
      <c r="E2251" s="251">
        <v>40.52281</v>
      </c>
      <c r="F2251">
        <v>3.1</v>
      </c>
      <c r="G2251">
        <f t="shared" si="106"/>
        <v>3.1</v>
      </c>
      <c r="H2251">
        <v>9.89</v>
      </c>
      <c r="M2251" s="277">
        <f>(M5331*10000)*TEA!$I$15*10^-6</f>
        <v>37.475270013599996</v>
      </c>
      <c r="N2251" s="277">
        <f>(N5331*10000)*TEA!$J$15*10^-6</f>
        <v>37.475270013599996</v>
      </c>
      <c r="W2251">
        <f t="shared" si="105"/>
        <v>1</v>
      </c>
      <c r="X2251" s="251">
        <v>42067</v>
      </c>
      <c r="Y2251" s="251">
        <v>3330</v>
      </c>
      <c r="Z2251" s="251">
        <f t="shared" si="107"/>
        <v>3330</v>
      </c>
      <c r="AA2251" s="226">
        <v>4593</v>
      </c>
    </row>
    <row r="2252" spans="1:27" x14ac:dyDescent="0.25">
      <c r="A2252" s="251">
        <v>42069</v>
      </c>
      <c r="B2252" s="251" t="s">
        <v>1925</v>
      </c>
      <c r="C2252" s="251" t="s">
        <v>1943</v>
      </c>
      <c r="D2252" s="251">
        <v>-75.616643100000005</v>
      </c>
      <c r="E2252" s="251">
        <v>41.43479</v>
      </c>
      <c r="F2252">
        <v>0</v>
      </c>
      <c r="G2252">
        <f t="shared" si="106"/>
        <v>0</v>
      </c>
      <c r="H2252">
        <v>9.2100000000000009</v>
      </c>
      <c r="M2252" s="277">
        <f>(M5332*10000)*TEA!$I$15*10^-6</f>
        <v>31.233573636300001</v>
      </c>
      <c r="N2252" s="277">
        <f>(N5332*10000)*TEA!$J$15*10^-6</f>
        <v>31.233573636300001</v>
      </c>
      <c r="W2252">
        <f t="shared" si="105"/>
        <v>1</v>
      </c>
      <c r="X2252" s="251">
        <v>42069</v>
      </c>
      <c r="Y2252" s="251">
        <v>0</v>
      </c>
      <c r="Z2252" s="251">
        <f t="shared" si="107"/>
        <v>0</v>
      </c>
      <c r="AA2252" s="226">
        <v>619</v>
      </c>
    </row>
    <row r="2253" spans="1:27" x14ac:dyDescent="0.25">
      <c r="A2253" s="251">
        <v>42071</v>
      </c>
      <c r="B2253" s="251" t="s">
        <v>1925</v>
      </c>
      <c r="C2253" s="251" t="s">
        <v>1628</v>
      </c>
      <c r="D2253" s="251">
        <v>-76.2473545</v>
      </c>
      <c r="E2253" s="251">
        <v>40.0458</v>
      </c>
      <c r="F2253">
        <v>4.1399999999999997</v>
      </c>
      <c r="G2253">
        <f t="shared" si="106"/>
        <v>4.1399999999999997</v>
      </c>
      <c r="H2253">
        <v>13.12</v>
      </c>
      <c r="M2253" s="277">
        <f>(M5333*10000)*TEA!$I$15*10^-6</f>
        <v>40.358565858149994</v>
      </c>
      <c r="N2253" s="277">
        <f>(N5333*10000)*TEA!$J$15*10^-6</f>
        <v>40.358565858149994</v>
      </c>
      <c r="W2253">
        <f t="shared" si="105"/>
        <v>1</v>
      </c>
      <c r="X2253" s="251">
        <v>42071</v>
      </c>
      <c r="Y2253" s="251">
        <v>16116</v>
      </c>
      <c r="Z2253" s="251">
        <f t="shared" si="107"/>
        <v>16116</v>
      </c>
      <c r="AA2253" s="226">
        <v>38248</v>
      </c>
    </row>
    <row r="2254" spans="1:27" x14ac:dyDescent="0.25">
      <c r="A2254" s="251">
        <v>42073</v>
      </c>
      <c r="B2254" s="251" t="s">
        <v>1925</v>
      </c>
      <c r="C2254" s="251" t="s">
        <v>560</v>
      </c>
      <c r="D2254" s="251">
        <v>-80.329556400000001</v>
      </c>
      <c r="E2254" s="251">
        <v>40.9925</v>
      </c>
      <c r="F2254">
        <v>2.74</v>
      </c>
      <c r="G2254">
        <f t="shared" si="106"/>
        <v>2.74</v>
      </c>
      <c r="H2254">
        <v>9.0500000000000007</v>
      </c>
      <c r="M2254" s="277">
        <f>(M5334*10000)*TEA!$I$15*10^-6</f>
        <v>36.392102594549996</v>
      </c>
      <c r="N2254" s="277">
        <f>(N5334*10000)*TEA!$J$15*10^-6</f>
        <v>36.392102594549996</v>
      </c>
      <c r="W2254">
        <f t="shared" si="105"/>
        <v>1</v>
      </c>
      <c r="X2254" s="251">
        <v>42073</v>
      </c>
      <c r="Y2254" s="251">
        <v>4802</v>
      </c>
      <c r="Z2254" s="251">
        <f t="shared" si="107"/>
        <v>4802</v>
      </c>
      <c r="AA2254" s="226">
        <v>5554</v>
      </c>
    </row>
    <row r="2255" spans="1:27" x14ac:dyDescent="0.25">
      <c r="A2255" s="251">
        <v>42075</v>
      </c>
      <c r="B2255" s="251" t="s">
        <v>1925</v>
      </c>
      <c r="C2255" s="251" t="s">
        <v>1944</v>
      </c>
      <c r="D2255" s="251">
        <v>-76.463122900000002</v>
      </c>
      <c r="E2255" s="251">
        <v>40.368200000000002</v>
      </c>
      <c r="F2255">
        <v>3.57</v>
      </c>
      <c r="G2255">
        <f t="shared" si="106"/>
        <v>3.57</v>
      </c>
      <c r="H2255">
        <v>11.82</v>
      </c>
      <c r="M2255" s="277">
        <f>(M5335*10000)*TEA!$I$15*10^-6</f>
        <v>38.729818149300002</v>
      </c>
      <c r="N2255" s="277">
        <f>(N5335*10000)*TEA!$J$15*10^-6</f>
        <v>38.729818149300002</v>
      </c>
      <c r="W2255">
        <f t="shared" si="105"/>
        <v>1</v>
      </c>
      <c r="X2255" s="251">
        <v>42075</v>
      </c>
      <c r="Y2255" s="251">
        <v>6402</v>
      </c>
      <c r="Z2255" s="251">
        <f t="shared" si="107"/>
        <v>6402</v>
      </c>
      <c r="AA2255" s="226">
        <v>9701</v>
      </c>
    </row>
    <row r="2256" spans="1:27" x14ac:dyDescent="0.25">
      <c r="A2256" s="251">
        <v>42077</v>
      </c>
      <c r="B2256" s="251" t="s">
        <v>1925</v>
      </c>
      <c r="C2256" s="251" t="s">
        <v>1945</v>
      </c>
      <c r="D2256" s="251">
        <v>-75.591697999999994</v>
      </c>
      <c r="E2256" s="251">
        <v>40.616439999999997</v>
      </c>
      <c r="F2256">
        <v>3.41</v>
      </c>
      <c r="G2256">
        <f t="shared" si="106"/>
        <v>3.41</v>
      </c>
      <c r="H2256">
        <v>11.27</v>
      </c>
      <c r="M2256" s="277">
        <f>(M5336*10000)*TEA!$I$15*10^-6</f>
        <v>36.383159904749995</v>
      </c>
      <c r="N2256" s="277">
        <f>(N5336*10000)*TEA!$J$15*10^-6</f>
        <v>36.383159904749995</v>
      </c>
      <c r="W2256">
        <f t="shared" si="105"/>
        <v>1</v>
      </c>
      <c r="X2256" s="251">
        <v>42077</v>
      </c>
      <c r="Y2256" s="251">
        <v>7495</v>
      </c>
      <c r="Z2256" s="251">
        <f t="shared" si="107"/>
        <v>7495</v>
      </c>
      <c r="AA2256" s="226">
        <v>8759</v>
      </c>
    </row>
    <row r="2257" spans="1:27" x14ac:dyDescent="0.25">
      <c r="A2257" s="251">
        <v>42079</v>
      </c>
      <c r="B2257" s="251" t="s">
        <v>1925</v>
      </c>
      <c r="C2257" s="251" t="s">
        <v>1946</v>
      </c>
      <c r="D2257" s="251">
        <v>-75.990207400000003</v>
      </c>
      <c r="E2257" s="251">
        <v>41.178109999999997</v>
      </c>
      <c r="F2257">
        <v>2.89</v>
      </c>
      <c r="G2257">
        <f t="shared" si="106"/>
        <v>2.89</v>
      </c>
      <c r="H2257">
        <v>8.67</v>
      </c>
      <c r="M2257" s="277">
        <f>(M5337*10000)*TEA!$I$15*10^-6</f>
        <v>33.214438392749997</v>
      </c>
      <c r="N2257" s="277">
        <f>(N5337*10000)*TEA!$J$15*10^-6</f>
        <v>33.214438392749997</v>
      </c>
      <c r="W2257">
        <f t="shared" si="105"/>
        <v>1</v>
      </c>
      <c r="X2257" s="251">
        <v>42079</v>
      </c>
      <c r="Y2257" s="251">
        <v>1306</v>
      </c>
      <c r="Z2257" s="251">
        <f t="shared" si="107"/>
        <v>1306</v>
      </c>
      <c r="AA2257" s="226">
        <v>2387</v>
      </c>
    </row>
    <row r="2258" spans="1:27" x14ac:dyDescent="0.25">
      <c r="A2258" s="251">
        <v>42081</v>
      </c>
      <c r="B2258" s="251" t="s">
        <v>1925</v>
      </c>
      <c r="C2258" s="251" t="s">
        <v>1947</v>
      </c>
      <c r="D2258" s="251">
        <v>-77.066077199999995</v>
      </c>
      <c r="E2258" s="251">
        <v>41.332729999999998</v>
      </c>
      <c r="F2258">
        <v>3.03</v>
      </c>
      <c r="G2258">
        <f t="shared" si="106"/>
        <v>3.03</v>
      </c>
      <c r="H2258">
        <v>9.06</v>
      </c>
      <c r="M2258" s="277">
        <f>(M5338*10000)*TEA!$I$15*10^-6</f>
        <v>34.979832969299999</v>
      </c>
      <c r="N2258" s="277">
        <f>(N5338*10000)*TEA!$J$15*10^-6</f>
        <v>34.979832969299999</v>
      </c>
      <c r="W2258">
        <f t="shared" si="105"/>
        <v>1</v>
      </c>
      <c r="X2258" s="251">
        <v>42081</v>
      </c>
      <c r="Y2258" s="251">
        <v>3998</v>
      </c>
      <c r="Z2258" s="251">
        <f t="shared" si="107"/>
        <v>3998</v>
      </c>
      <c r="AA2258" s="226">
        <v>6607</v>
      </c>
    </row>
    <row r="2259" spans="1:27" x14ac:dyDescent="0.25">
      <c r="A2259" s="251">
        <v>42083</v>
      </c>
      <c r="B2259" s="251" t="s">
        <v>1925</v>
      </c>
      <c r="C2259" s="251" t="s">
        <v>1948</v>
      </c>
      <c r="D2259" s="251">
        <v>-78.574266899999998</v>
      </c>
      <c r="E2259" s="251">
        <v>41.80621</v>
      </c>
      <c r="F2259">
        <v>0</v>
      </c>
      <c r="G2259">
        <f t="shared" si="106"/>
        <v>0</v>
      </c>
      <c r="H2259">
        <v>8.01</v>
      </c>
      <c r="M2259" s="277">
        <f>(M5339*10000)*TEA!$I$15*10^-6</f>
        <v>31.677258327704997</v>
      </c>
      <c r="N2259" s="277">
        <f>(N5339*10000)*TEA!$J$15*10^-6</f>
        <v>31.677258327704997</v>
      </c>
      <c r="W2259">
        <f t="shared" si="105"/>
        <v>1</v>
      </c>
      <c r="X2259" s="251">
        <v>42083</v>
      </c>
      <c r="Y2259" s="251">
        <v>0</v>
      </c>
      <c r="Z2259" s="251">
        <f t="shared" si="107"/>
        <v>0</v>
      </c>
      <c r="AA2259" s="226">
        <v>128</v>
      </c>
    </row>
    <row r="2260" spans="1:27" x14ac:dyDescent="0.25">
      <c r="A2260" s="251">
        <v>42085</v>
      </c>
      <c r="B2260" s="251" t="s">
        <v>1925</v>
      </c>
      <c r="C2260" s="251" t="s">
        <v>1025</v>
      </c>
      <c r="D2260" s="251">
        <v>-80.260048800000007</v>
      </c>
      <c r="E2260" s="251">
        <v>41.29909</v>
      </c>
      <c r="F2260">
        <v>2.8</v>
      </c>
      <c r="G2260">
        <f t="shared" si="106"/>
        <v>2.8</v>
      </c>
      <c r="H2260">
        <v>9.3000000000000007</v>
      </c>
      <c r="M2260" s="277">
        <f>(M5340*10000)*TEA!$I$15*10^-6</f>
        <v>35.482125861450001</v>
      </c>
      <c r="N2260" s="277">
        <f>(N5340*10000)*TEA!$J$15*10^-6</f>
        <v>35.482125861450001</v>
      </c>
      <c r="W2260">
        <f t="shared" si="105"/>
        <v>1</v>
      </c>
      <c r="X2260" s="251">
        <v>42085</v>
      </c>
      <c r="Y2260" s="251">
        <v>9246</v>
      </c>
      <c r="Z2260" s="251">
        <f t="shared" si="107"/>
        <v>9246</v>
      </c>
      <c r="AA2260" s="226">
        <v>10139</v>
      </c>
    </row>
    <row r="2261" spans="1:27" x14ac:dyDescent="0.25">
      <c r="A2261" s="251">
        <v>42087</v>
      </c>
      <c r="B2261" s="251" t="s">
        <v>1925</v>
      </c>
      <c r="C2261" s="251" t="s">
        <v>1949</v>
      </c>
      <c r="D2261" s="251">
        <v>-77.606143399999993</v>
      </c>
      <c r="E2261" s="251">
        <v>40.607570000000003</v>
      </c>
      <c r="F2261">
        <v>3.61</v>
      </c>
      <c r="G2261">
        <f t="shared" si="106"/>
        <v>3.61</v>
      </c>
      <c r="H2261">
        <v>11.33</v>
      </c>
      <c r="M2261" s="277">
        <f>(M5341*10000)*TEA!$I$15*10^-6</f>
        <v>36.883658924100004</v>
      </c>
      <c r="N2261" s="277">
        <f>(N5341*10000)*TEA!$J$15*10^-6</f>
        <v>36.883658924100004</v>
      </c>
      <c r="W2261">
        <f t="shared" si="105"/>
        <v>1</v>
      </c>
      <c r="X2261" s="251">
        <v>42087</v>
      </c>
      <c r="Y2261" s="251">
        <v>2462</v>
      </c>
      <c r="Z2261" s="251">
        <f t="shared" si="107"/>
        <v>2462</v>
      </c>
      <c r="AA2261" s="226">
        <v>4525</v>
      </c>
    </row>
    <row r="2262" spans="1:27" x14ac:dyDescent="0.25">
      <c r="A2262" s="251">
        <v>42089</v>
      </c>
      <c r="B2262" s="251" t="s">
        <v>1925</v>
      </c>
      <c r="C2262" s="251" t="s">
        <v>570</v>
      </c>
      <c r="D2262" s="251">
        <v>-75.339340300000003</v>
      </c>
      <c r="E2262" s="251">
        <v>41.059229999999999</v>
      </c>
      <c r="F2262">
        <v>2.97</v>
      </c>
      <c r="G2262">
        <f t="shared" si="106"/>
        <v>2.97</v>
      </c>
      <c r="H2262">
        <v>11.27</v>
      </c>
      <c r="M2262" s="277">
        <f>(M5342*10000)*TEA!$I$15*10^-6</f>
        <v>32.616495787680002</v>
      </c>
      <c r="N2262" s="277">
        <f>(N5342*10000)*TEA!$J$15*10^-6</f>
        <v>32.616495787680002</v>
      </c>
      <c r="W2262">
        <f t="shared" si="105"/>
        <v>1</v>
      </c>
      <c r="X2262" s="251">
        <v>42089</v>
      </c>
      <c r="Y2262" s="251">
        <v>803</v>
      </c>
      <c r="Z2262" s="251">
        <f t="shared" si="107"/>
        <v>803</v>
      </c>
      <c r="AA2262" s="226">
        <v>686</v>
      </c>
    </row>
    <row r="2263" spans="1:27" x14ac:dyDescent="0.25">
      <c r="A2263" s="251">
        <v>42091</v>
      </c>
      <c r="B2263" s="251" t="s">
        <v>1925</v>
      </c>
      <c r="C2263" s="251" t="s">
        <v>571</v>
      </c>
      <c r="D2263" s="251">
        <v>-75.363949899999994</v>
      </c>
      <c r="E2263" s="251">
        <v>40.218780000000002</v>
      </c>
      <c r="F2263">
        <v>3.28</v>
      </c>
      <c r="G2263">
        <f t="shared" si="106"/>
        <v>3.28</v>
      </c>
      <c r="H2263">
        <v>9.5399999999999991</v>
      </c>
      <c r="M2263" s="277">
        <f>(M5343*10000)*TEA!$I$15*10^-6</f>
        <v>39.597233601149995</v>
      </c>
      <c r="N2263" s="277">
        <f>(N5343*10000)*TEA!$J$15*10^-6</f>
        <v>39.597233601149995</v>
      </c>
      <c r="W2263">
        <f t="shared" si="105"/>
        <v>1</v>
      </c>
      <c r="X2263" s="251">
        <v>42091</v>
      </c>
      <c r="Y2263" s="251">
        <v>1198</v>
      </c>
      <c r="Z2263" s="251">
        <f t="shared" si="107"/>
        <v>1198</v>
      </c>
      <c r="AA2263" s="226">
        <v>1456</v>
      </c>
    </row>
    <row r="2264" spans="1:27" x14ac:dyDescent="0.25">
      <c r="A2264" s="251">
        <v>42093</v>
      </c>
      <c r="B2264" s="251" t="s">
        <v>1925</v>
      </c>
      <c r="C2264" s="251" t="s">
        <v>1950</v>
      </c>
      <c r="D2264" s="251">
        <v>-76.659538600000005</v>
      </c>
      <c r="E2264" s="251">
        <v>41.02093</v>
      </c>
      <c r="F2264">
        <v>2.99</v>
      </c>
      <c r="G2264">
        <f t="shared" si="106"/>
        <v>2.99</v>
      </c>
      <c r="H2264">
        <v>8.85</v>
      </c>
      <c r="M2264" s="277">
        <f>(M5344*10000)*TEA!$I$15*10^-6</f>
        <v>35.733568072500006</v>
      </c>
      <c r="N2264" s="277">
        <f>(N5344*10000)*TEA!$J$15*10^-6</f>
        <v>35.733568072500006</v>
      </c>
      <c r="W2264">
        <f t="shared" si="105"/>
        <v>1</v>
      </c>
      <c r="X2264" s="251">
        <v>42093</v>
      </c>
      <c r="Y2264" s="251">
        <v>3215</v>
      </c>
      <c r="Z2264" s="251">
        <f t="shared" si="107"/>
        <v>3215</v>
      </c>
      <c r="AA2264" s="226">
        <v>2384</v>
      </c>
    </row>
    <row r="2265" spans="1:27" x14ac:dyDescent="0.25">
      <c r="A2265" s="251">
        <v>42095</v>
      </c>
      <c r="B2265" s="251" t="s">
        <v>1925</v>
      </c>
      <c r="C2265" s="251" t="s">
        <v>1775</v>
      </c>
      <c r="D2265" s="251">
        <v>-75.308796700000002</v>
      </c>
      <c r="E2265" s="251">
        <v>40.760190000000001</v>
      </c>
      <c r="F2265">
        <v>2.97</v>
      </c>
      <c r="G2265">
        <f t="shared" si="106"/>
        <v>2.97</v>
      </c>
      <c r="H2265">
        <v>11.39</v>
      </c>
      <c r="M2265" s="277">
        <f>(M5345*10000)*TEA!$I$15*10^-6</f>
        <v>35.397237880799999</v>
      </c>
      <c r="N2265" s="277">
        <f>(N5345*10000)*TEA!$J$15*10^-6</f>
        <v>35.397237880799999</v>
      </c>
      <c r="W2265">
        <f t="shared" si="105"/>
        <v>1</v>
      </c>
      <c r="X2265" s="251">
        <v>42095</v>
      </c>
      <c r="Y2265" s="251">
        <v>5377</v>
      </c>
      <c r="Z2265" s="251">
        <f t="shared" si="107"/>
        <v>5377</v>
      </c>
      <c r="AA2265" s="226">
        <v>7257</v>
      </c>
    </row>
    <row r="2266" spans="1:27" x14ac:dyDescent="0.25">
      <c r="A2266" s="251">
        <v>42097</v>
      </c>
      <c r="B2266" s="251" t="s">
        <v>1925</v>
      </c>
      <c r="C2266" s="251" t="s">
        <v>1951</v>
      </c>
      <c r="D2266" s="251">
        <v>-76.708560399999996</v>
      </c>
      <c r="E2266" s="251">
        <v>40.842239999999997</v>
      </c>
      <c r="F2266">
        <v>3.26</v>
      </c>
      <c r="G2266">
        <f t="shared" si="106"/>
        <v>3.26</v>
      </c>
      <c r="H2266">
        <v>10.25</v>
      </c>
      <c r="M2266" s="277">
        <f>(M5346*10000)*TEA!$I$15*10^-6</f>
        <v>36.613202147549998</v>
      </c>
      <c r="N2266" s="277">
        <f>(N5346*10000)*TEA!$J$15*10^-6</f>
        <v>36.613202147549998</v>
      </c>
      <c r="W2266">
        <f t="shared" ref="W2266:W2329" si="108">IF(X2266=A2266,1,0)</f>
        <v>1</v>
      </c>
      <c r="X2266" s="251">
        <v>42097</v>
      </c>
      <c r="Y2266" s="251">
        <v>9998</v>
      </c>
      <c r="Z2266" s="251">
        <f t="shared" si="107"/>
        <v>9998</v>
      </c>
      <c r="AA2266" s="226">
        <v>13357</v>
      </c>
    </row>
    <row r="2267" spans="1:27" x14ac:dyDescent="0.25">
      <c r="A2267" s="251">
        <v>42099</v>
      </c>
      <c r="B2267" s="251" t="s">
        <v>1925</v>
      </c>
      <c r="C2267" s="251" t="s">
        <v>573</v>
      </c>
      <c r="D2267" s="251">
        <v>-77.252247299999993</v>
      </c>
      <c r="E2267" s="251">
        <v>40.402630000000002</v>
      </c>
      <c r="F2267">
        <v>3.48</v>
      </c>
      <c r="G2267">
        <f t="shared" si="106"/>
        <v>3.48</v>
      </c>
      <c r="H2267">
        <v>10.81</v>
      </c>
      <c r="M2267" s="277">
        <f>(M5347*10000)*TEA!$I$15*10^-6</f>
        <v>38.087553772349999</v>
      </c>
      <c r="N2267" s="277">
        <f>(N5347*10000)*TEA!$J$15*10^-6</f>
        <v>38.087553772349999</v>
      </c>
      <c r="W2267">
        <f t="shared" si="108"/>
        <v>1</v>
      </c>
      <c r="X2267" s="251">
        <v>42099</v>
      </c>
      <c r="Y2267" s="251">
        <v>5058</v>
      </c>
      <c r="Z2267" s="251">
        <f t="shared" si="107"/>
        <v>5058</v>
      </c>
      <c r="AA2267" s="226">
        <v>6701</v>
      </c>
    </row>
    <row r="2268" spans="1:27" x14ac:dyDescent="0.25">
      <c r="A2268" s="251">
        <v>42101</v>
      </c>
      <c r="B2268" s="251" t="s">
        <v>1925</v>
      </c>
      <c r="C2268" s="251" t="s">
        <v>1952</v>
      </c>
      <c r="D2268" s="251">
        <v>-75.135233700000001</v>
      </c>
      <c r="E2268" s="251">
        <v>40.004869999999997</v>
      </c>
      <c r="F2268">
        <v>0</v>
      </c>
      <c r="G2268">
        <f t="shared" si="106"/>
        <v>0</v>
      </c>
      <c r="H2268">
        <v>0</v>
      </c>
      <c r="M2268" s="277">
        <f>(M5348*10000)*TEA!$I$15*10^-6</f>
        <v>41.051851212599999</v>
      </c>
      <c r="N2268" s="277">
        <f>(N5348*10000)*TEA!$J$15*10^-6</f>
        <v>41.051851212599999</v>
      </c>
      <c r="W2268">
        <f t="shared" si="108"/>
        <v>1</v>
      </c>
      <c r="X2268" s="251">
        <v>42101</v>
      </c>
      <c r="Y2268" s="251">
        <v>0</v>
      </c>
      <c r="Z2268" s="251">
        <f t="shared" si="107"/>
        <v>0</v>
      </c>
      <c r="AA2268" s="226">
        <v>0</v>
      </c>
    </row>
    <row r="2269" spans="1:27" x14ac:dyDescent="0.25">
      <c r="A2269" s="251">
        <v>42103</v>
      </c>
      <c r="B2269" s="251" t="s">
        <v>1925</v>
      </c>
      <c r="C2269" s="251" t="s">
        <v>575</v>
      </c>
      <c r="D2269" s="251">
        <v>-75.050372600000003</v>
      </c>
      <c r="E2269" s="251">
        <v>41.332819999999998</v>
      </c>
      <c r="F2269">
        <v>0</v>
      </c>
      <c r="G2269">
        <f t="shared" si="106"/>
        <v>0</v>
      </c>
      <c r="H2269">
        <v>0</v>
      </c>
      <c r="M2269" s="277">
        <f>(M5349*10000)*TEA!$I$15*10^-6</f>
        <v>32.503992989984994</v>
      </c>
      <c r="N2269" s="277">
        <f>(N5349*10000)*TEA!$J$15*10^-6</f>
        <v>32.503992989984994</v>
      </c>
      <c r="W2269">
        <f t="shared" si="108"/>
        <v>1</v>
      </c>
      <c r="X2269" s="251">
        <v>42103</v>
      </c>
      <c r="Y2269" s="251">
        <v>0</v>
      </c>
      <c r="Z2269" s="251">
        <f t="shared" si="107"/>
        <v>0</v>
      </c>
      <c r="AA2269" s="226">
        <v>0</v>
      </c>
    </row>
    <row r="2270" spans="1:27" x14ac:dyDescent="0.25">
      <c r="A2270" s="251">
        <v>42105</v>
      </c>
      <c r="B2270" s="251" t="s">
        <v>1925</v>
      </c>
      <c r="C2270" s="251" t="s">
        <v>1953</v>
      </c>
      <c r="D2270" s="251">
        <v>-77.902962400000007</v>
      </c>
      <c r="E2270" s="251">
        <v>41.745539999999998</v>
      </c>
      <c r="F2270">
        <v>2.06</v>
      </c>
      <c r="G2270">
        <f t="shared" si="106"/>
        <v>2.06</v>
      </c>
      <c r="H2270">
        <v>8.2899999999999991</v>
      </c>
      <c r="M2270" s="277">
        <f>(M5350*10000)*TEA!$I$15*10^-6</f>
        <v>32.384268724229997</v>
      </c>
      <c r="N2270" s="277">
        <f>(N5350*10000)*TEA!$J$15*10^-6</f>
        <v>32.384268724229997</v>
      </c>
      <c r="W2270">
        <f t="shared" si="108"/>
        <v>1</v>
      </c>
      <c r="X2270" s="251">
        <v>42105</v>
      </c>
      <c r="Y2270" s="251">
        <v>225</v>
      </c>
      <c r="Z2270" s="251">
        <f t="shared" si="107"/>
        <v>225</v>
      </c>
      <c r="AA2270" s="226">
        <v>1358</v>
      </c>
    </row>
    <row r="2271" spans="1:27" x14ac:dyDescent="0.25">
      <c r="A2271" s="251">
        <v>42107</v>
      </c>
      <c r="B2271" s="251" t="s">
        <v>1925</v>
      </c>
      <c r="C2271" s="251" t="s">
        <v>1954</v>
      </c>
      <c r="D2271" s="251">
        <v>-76.215705799999995</v>
      </c>
      <c r="E2271" s="251">
        <v>40.706560000000003</v>
      </c>
      <c r="F2271">
        <v>3.29</v>
      </c>
      <c r="G2271">
        <f t="shared" si="106"/>
        <v>3.29</v>
      </c>
      <c r="H2271">
        <v>9.4</v>
      </c>
      <c r="M2271" s="277">
        <f>(M5351*10000)*TEA!$I$15*10^-6</f>
        <v>36.421509388949993</v>
      </c>
      <c r="N2271" s="277">
        <f>(N5351*10000)*TEA!$J$15*10^-6</f>
        <v>36.421509388949993</v>
      </c>
      <c r="W2271">
        <f t="shared" si="108"/>
        <v>1</v>
      </c>
      <c r="X2271" s="251">
        <v>42107</v>
      </c>
      <c r="Y2271" s="251">
        <v>5155</v>
      </c>
      <c r="Z2271" s="251">
        <f t="shared" si="107"/>
        <v>5155</v>
      </c>
      <c r="AA2271" s="226">
        <v>8628</v>
      </c>
    </row>
    <row r="2272" spans="1:27" x14ac:dyDescent="0.25">
      <c r="A2272" s="251">
        <v>42109</v>
      </c>
      <c r="B2272" s="251" t="s">
        <v>1925</v>
      </c>
      <c r="C2272" s="251" t="s">
        <v>1955</v>
      </c>
      <c r="D2272" s="251">
        <v>-77.065563699999998</v>
      </c>
      <c r="E2272" s="251">
        <v>40.767440000000001</v>
      </c>
      <c r="F2272">
        <v>3.3</v>
      </c>
      <c r="G2272">
        <f t="shared" si="106"/>
        <v>3.3</v>
      </c>
      <c r="H2272">
        <v>9.8800000000000008</v>
      </c>
      <c r="M2272" s="277">
        <f>(M5352*10000)*TEA!$I$15*10^-6</f>
        <v>37.088227535849995</v>
      </c>
      <c r="N2272" s="277">
        <f>(N5352*10000)*TEA!$J$15*10^-6</f>
        <v>37.088227535849995</v>
      </c>
      <c r="W2272">
        <f t="shared" si="108"/>
        <v>1</v>
      </c>
      <c r="X2272" s="251">
        <v>42109</v>
      </c>
      <c r="Y2272" s="251">
        <v>6231</v>
      </c>
      <c r="Z2272" s="251">
        <f t="shared" si="107"/>
        <v>6231</v>
      </c>
      <c r="AA2272" s="226">
        <v>8288</v>
      </c>
    </row>
    <row r="2273" spans="1:27" x14ac:dyDescent="0.25">
      <c r="A2273" s="251">
        <v>42111</v>
      </c>
      <c r="B2273" s="251" t="s">
        <v>1925</v>
      </c>
      <c r="C2273" s="251" t="s">
        <v>1329</v>
      </c>
      <c r="D2273" s="251">
        <v>-79.024929200000003</v>
      </c>
      <c r="E2273" s="251">
        <v>39.977800000000002</v>
      </c>
      <c r="F2273">
        <v>2.63</v>
      </c>
      <c r="G2273">
        <f t="shared" si="106"/>
        <v>2.63</v>
      </c>
      <c r="H2273">
        <v>8.5399999999999991</v>
      </c>
      <c r="M2273" s="277">
        <f>(M5353*10000)*TEA!$I$15*10^-6</f>
        <v>35.890338653099995</v>
      </c>
      <c r="N2273" s="277">
        <f>(N5353*10000)*TEA!$J$15*10^-6</f>
        <v>35.890338653099995</v>
      </c>
      <c r="W2273">
        <f t="shared" si="108"/>
        <v>1</v>
      </c>
      <c r="X2273" s="251">
        <v>42111</v>
      </c>
      <c r="Y2273" s="251">
        <v>6008</v>
      </c>
      <c r="Z2273" s="251">
        <f t="shared" si="107"/>
        <v>6008</v>
      </c>
      <c r="AA2273" s="226">
        <v>9333</v>
      </c>
    </row>
    <row r="2274" spans="1:27" x14ac:dyDescent="0.25">
      <c r="A2274" s="251">
        <v>42113</v>
      </c>
      <c r="B2274" s="251" t="s">
        <v>1925</v>
      </c>
      <c r="C2274" s="251" t="s">
        <v>1076</v>
      </c>
      <c r="D2274" s="251">
        <v>-76.522950100000003</v>
      </c>
      <c r="E2274" s="251">
        <v>41.440899999999999</v>
      </c>
      <c r="F2274">
        <v>3.6</v>
      </c>
      <c r="G2274">
        <f t="shared" si="106"/>
        <v>3.6</v>
      </c>
      <c r="H2274">
        <v>10.15</v>
      </c>
      <c r="M2274" s="277">
        <f>(M5354*10000)*TEA!$I$15*10^-6</f>
        <v>33.834494034450003</v>
      </c>
      <c r="N2274" s="277">
        <f>(N5354*10000)*TEA!$J$15*10^-6</f>
        <v>33.834494034450003</v>
      </c>
      <c r="W2274">
        <f t="shared" si="108"/>
        <v>1</v>
      </c>
      <c r="X2274" s="251">
        <v>42113</v>
      </c>
      <c r="Y2274" s="251">
        <v>165</v>
      </c>
      <c r="Z2274" s="251">
        <f t="shared" si="107"/>
        <v>165</v>
      </c>
      <c r="AA2274" s="226">
        <v>580</v>
      </c>
    </row>
    <row r="2275" spans="1:27" x14ac:dyDescent="0.25">
      <c r="A2275" s="251">
        <v>42115</v>
      </c>
      <c r="B2275" s="251" t="s">
        <v>1925</v>
      </c>
      <c r="C2275" s="251" t="s">
        <v>1956</v>
      </c>
      <c r="D2275" s="251">
        <v>-75.8063748</v>
      </c>
      <c r="E2275" s="251">
        <v>41.821890000000003</v>
      </c>
      <c r="F2275">
        <v>0</v>
      </c>
      <c r="G2275">
        <f t="shared" si="106"/>
        <v>0</v>
      </c>
      <c r="H2275">
        <v>8.93</v>
      </c>
      <c r="M2275" s="277">
        <f>(M5355*10000)*TEA!$I$15*10^-6</f>
        <v>31.723263083925005</v>
      </c>
      <c r="N2275" s="277">
        <f>(N5355*10000)*TEA!$J$15*10^-6</f>
        <v>31.723263083925005</v>
      </c>
      <c r="W2275">
        <f t="shared" si="108"/>
        <v>1</v>
      </c>
      <c r="X2275" s="251">
        <v>42115</v>
      </c>
      <c r="Y2275" s="251">
        <v>0</v>
      </c>
      <c r="Z2275" s="251">
        <f t="shared" si="107"/>
        <v>0</v>
      </c>
      <c r="AA2275" s="226">
        <v>285</v>
      </c>
    </row>
    <row r="2276" spans="1:27" x14ac:dyDescent="0.25">
      <c r="A2276" s="251">
        <v>42117</v>
      </c>
      <c r="B2276" s="251" t="s">
        <v>1925</v>
      </c>
      <c r="C2276" s="251" t="s">
        <v>1726</v>
      </c>
      <c r="D2276" s="251">
        <v>-77.265337400000007</v>
      </c>
      <c r="E2276" s="251">
        <v>41.764530000000001</v>
      </c>
      <c r="F2276">
        <v>3.05</v>
      </c>
      <c r="G2276">
        <f t="shared" si="106"/>
        <v>3.05</v>
      </c>
      <c r="H2276">
        <v>10.09</v>
      </c>
      <c r="M2276" s="277">
        <f>(M5356*10000)*TEA!$I$15*10^-6</f>
        <v>33.263421914699997</v>
      </c>
      <c r="N2276" s="277">
        <f>(N5356*10000)*TEA!$J$15*10^-6</f>
        <v>33.263421914699997</v>
      </c>
      <c r="W2276">
        <f t="shared" si="108"/>
        <v>1</v>
      </c>
      <c r="X2276" s="251">
        <v>42117</v>
      </c>
      <c r="Y2276" s="251">
        <v>1072</v>
      </c>
      <c r="Z2276" s="251">
        <f t="shared" si="107"/>
        <v>1072</v>
      </c>
      <c r="AA2276" s="226">
        <v>3361</v>
      </c>
    </row>
    <row r="2277" spans="1:27" x14ac:dyDescent="0.25">
      <c r="A2277" s="251">
        <v>42119</v>
      </c>
      <c r="B2277" s="251" t="s">
        <v>1925</v>
      </c>
      <c r="C2277" s="251" t="s">
        <v>657</v>
      </c>
      <c r="D2277" s="251">
        <v>-77.064796000000001</v>
      </c>
      <c r="E2277" s="251">
        <v>40.96011</v>
      </c>
      <c r="F2277">
        <v>3.41</v>
      </c>
      <c r="G2277">
        <f t="shared" si="106"/>
        <v>3.41</v>
      </c>
      <c r="H2277">
        <v>10.53</v>
      </c>
      <c r="M2277" s="277">
        <f>(M5357*10000)*TEA!$I$15*10^-6</f>
        <v>36.468507621150003</v>
      </c>
      <c r="N2277" s="277">
        <f>(N5357*10000)*TEA!$J$15*10^-6</f>
        <v>36.468507621150003</v>
      </c>
      <c r="W2277">
        <f t="shared" si="108"/>
        <v>1</v>
      </c>
      <c r="X2277" s="251">
        <v>42119</v>
      </c>
      <c r="Y2277" s="251">
        <v>4686</v>
      </c>
      <c r="Z2277" s="251">
        <f t="shared" si="107"/>
        <v>4686</v>
      </c>
      <c r="AA2277" s="226">
        <v>5224</v>
      </c>
    </row>
    <row r="2278" spans="1:27" x14ac:dyDescent="0.25">
      <c r="A2278" s="251">
        <v>42121</v>
      </c>
      <c r="B2278" s="251" t="s">
        <v>1925</v>
      </c>
      <c r="C2278" s="251" t="s">
        <v>1957</v>
      </c>
      <c r="D2278" s="251">
        <v>-79.758728099999999</v>
      </c>
      <c r="E2278" s="251">
        <v>41.391959999999997</v>
      </c>
      <c r="F2278">
        <v>2.77</v>
      </c>
      <c r="G2278">
        <f t="shared" si="106"/>
        <v>2.77</v>
      </c>
      <c r="H2278">
        <v>8.4600000000000009</v>
      </c>
      <c r="M2278" s="277">
        <f>(M5358*10000)*TEA!$I$15*10^-6</f>
        <v>34.502466361499998</v>
      </c>
      <c r="N2278" s="277">
        <f>(N5358*10000)*TEA!$J$15*10^-6</f>
        <v>34.502466361499998</v>
      </c>
      <c r="W2278">
        <f t="shared" si="108"/>
        <v>1</v>
      </c>
      <c r="X2278" s="251">
        <v>42121</v>
      </c>
      <c r="Y2278" s="251">
        <v>1773</v>
      </c>
      <c r="Z2278" s="251">
        <f t="shared" si="107"/>
        <v>1773</v>
      </c>
      <c r="AA2278" s="226">
        <v>2469</v>
      </c>
    </row>
    <row r="2279" spans="1:27" x14ac:dyDescent="0.25">
      <c r="A2279" s="251">
        <v>42123</v>
      </c>
      <c r="B2279" s="251" t="s">
        <v>1925</v>
      </c>
      <c r="C2279" s="251" t="s">
        <v>941</v>
      </c>
      <c r="D2279" s="251">
        <v>-79.274790699999997</v>
      </c>
      <c r="E2279" s="251">
        <v>41.807810000000003</v>
      </c>
      <c r="F2279">
        <v>2.58</v>
      </c>
      <c r="G2279">
        <f t="shared" si="106"/>
        <v>2.58</v>
      </c>
      <c r="H2279">
        <v>9.57</v>
      </c>
      <c r="M2279" s="277">
        <f>(M5359*10000)*TEA!$I$15*10^-6</f>
        <v>32.672363260365003</v>
      </c>
      <c r="N2279" s="277">
        <f>(N5359*10000)*TEA!$J$15*10^-6</f>
        <v>32.672363260365003</v>
      </c>
      <c r="W2279">
        <f t="shared" si="108"/>
        <v>1</v>
      </c>
      <c r="X2279" s="251">
        <v>42123</v>
      </c>
      <c r="Y2279" s="251">
        <v>443</v>
      </c>
      <c r="Z2279" s="251">
        <f t="shared" si="107"/>
        <v>443</v>
      </c>
      <c r="AA2279" s="226">
        <v>808</v>
      </c>
    </row>
    <row r="2280" spans="1:27" x14ac:dyDescent="0.25">
      <c r="A2280" s="251">
        <v>42125</v>
      </c>
      <c r="B2280" s="251" t="s">
        <v>1925</v>
      </c>
      <c r="C2280" s="251" t="s">
        <v>585</v>
      </c>
      <c r="D2280" s="251">
        <v>-80.247177899999997</v>
      </c>
      <c r="E2280" s="251">
        <v>40.18882</v>
      </c>
      <c r="F2280">
        <v>3.32</v>
      </c>
      <c r="G2280">
        <f t="shared" si="106"/>
        <v>3.32</v>
      </c>
      <c r="H2280">
        <v>7.41</v>
      </c>
      <c r="M2280" s="277">
        <f>(M5360*10000)*TEA!$I$15*10^-6</f>
        <v>37.733505407549998</v>
      </c>
      <c r="N2280" s="277">
        <f>(N5360*10000)*TEA!$J$15*10^-6</f>
        <v>37.733505407549998</v>
      </c>
      <c r="W2280">
        <f t="shared" si="108"/>
        <v>1</v>
      </c>
      <c r="X2280" s="251">
        <v>42125</v>
      </c>
      <c r="Y2280" s="251">
        <v>1022</v>
      </c>
      <c r="Z2280" s="251">
        <f t="shared" si="107"/>
        <v>1022</v>
      </c>
      <c r="AA2280" s="226">
        <v>1102</v>
      </c>
    </row>
    <row r="2281" spans="1:27" x14ac:dyDescent="0.25">
      <c r="A2281" s="251">
        <v>42127</v>
      </c>
      <c r="B2281" s="251" t="s">
        <v>1925</v>
      </c>
      <c r="C2281" s="251" t="s">
        <v>942</v>
      </c>
      <c r="D2281" s="251">
        <v>-75.310383299999998</v>
      </c>
      <c r="E2281" s="251">
        <v>41.64987</v>
      </c>
      <c r="F2281">
        <v>0</v>
      </c>
      <c r="G2281">
        <f t="shared" si="106"/>
        <v>0</v>
      </c>
      <c r="H2281">
        <v>7.1</v>
      </c>
      <c r="M2281" s="277">
        <f>(M5361*10000)*TEA!$I$15*10^-6</f>
        <v>31.339802823119996</v>
      </c>
      <c r="N2281" s="277">
        <f>(N5361*10000)*TEA!$J$15*10^-6</f>
        <v>31.339802823119996</v>
      </c>
      <c r="W2281">
        <f t="shared" si="108"/>
        <v>1</v>
      </c>
      <c r="X2281" s="251">
        <v>42127</v>
      </c>
      <c r="Y2281" s="251">
        <v>0</v>
      </c>
      <c r="Z2281" s="251">
        <f t="shared" si="107"/>
        <v>0</v>
      </c>
      <c r="AA2281" s="226">
        <v>287</v>
      </c>
    </row>
    <row r="2282" spans="1:27" x14ac:dyDescent="0.25">
      <c r="A2282" s="251">
        <v>42129</v>
      </c>
      <c r="B2282" s="251" t="s">
        <v>1925</v>
      </c>
      <c r="C2282" s="251" t="s">
        <v>1958</v>
      </c>
      <c r="D2282" s="251">
        <v>-79.462663399999997</v>
      </c>
      <c r="E2282" s="251">
        <v>40.314030000000002</v>
      </c>
      <c r="F2282">
        <v>3.15</v>
      </c>
      <c r="G2282">
        <f t="shared" si="106"/>
        <v>3.15</v>
      </c>
      <c r="H2282">
        <v>10.08</v>
      </c>
      <c r="M2282" s="277">
        <f>(M5362*10000)*TEA!$I$15*10^-6</f>
        <v>36.081851985</v>
      </c>
      <c r="N2282" s="277">
        <f>(N5362*10000)*TEA!$J$15*10^-6</f>
        <v>36.081851985</v>
      </c>
      <c r="W2282">
        <f t="shared" si="108"/>
        <v>1</v>
      </c>
      <c r="X2282" s="251">
        <v>42129</v>
      </c>
      <c r="Y2282" s="251">
        <v>5846</v>
      </c>
      <c r="Z2282" s="251">
        <f t="shared" si="107"/>
        <v>5846</v>
      </c>
      <c r="AA2282" s="226">
        <v>9046</v>
      </c>
    </row>
    <row r="2283" spans="1:27" x14ac:dyDescent="0.25">
      <c r="A2283" s="251">
        <v>42131</v>
      </c>
      <c r="B2283" s="251" t="s">
        <v>1925</v>
      </c>
      <c r="C2283" s="251" t="s">
        <v>1730</v>
      </c>
      <c r="D2283" s="251">
        <v>-76.029758999999999</v>
      </c>
      <c r="E2283" s="251">
        <v>41.516240000000003</v>
      </c>
      <c r="F2283">
        <v>2.69</v>
      </c>
      <c r="G2283">
        <f t="shared" si="106"/>
        <v>2.69</v>
      </c>
      <c r="H2283">
        <v>8.42</v>
      </c>
      <c r="M2283" s="277">
        <f>(M5363*10000)*TEA!$I$15*10^-6</f>
        <v>32.32744534610999</v>
      </c>
      <c r="N2283" s="277">
        <f>(N5363*10000)*TEA!$J$15*10^-6</f>
        <v>32.32744534610999</v>
      </c>
      <c r="W2283">
        <f t="shared" si="108"/>
        <v>1</v>
      </c>
      <c r="X2283" s="251">
        <v>42131</v>
      </c>
      <c r="Y2283" s="251">
        <v>370</v>
      </c>
      <c r="Z2283" s="251">
        <f t="shared" si="107"/>
        <v>370</v>
      </c>
      <c r="AA2283" s="226">
        <v>967</v>
      </c>
    </row>
    <row r="2284" spans="1:27" x14ac:dyDescent="0.25">
      <c r="A2284" s="251">
        <v>42133</v>
      </c>
      <c r="B2284" s="251" t="s">
        <v>1925</v>
      </c>
      <c r="C2284" s="251" t="s">
        <v>1331</v>
      </c>
      <c r="D2284" s="251">
        <v>-76.730104999999995</v>
      </c>
      <c r="E2284" s="251">
        <v>39.925910000000002</v>
      </c>
      <c r="F2284">
        <v>3.53</v>
      </c>
      <c r="G2284">
        <f t="shared" si="106"/>
        <v>3.53</v>
      </c>
      <c r="H2284">
        <v>11.57</v>
      </c>
      <c r="M2284" s="277">
        <f>(M5364*10000)*TEA!$I$15*10^-6</f>
        <v>40.662909512099993</v>
      </c>
      <c r="N2284" s="277">
        <f>(N5364*10000)*TEA!$J$15*10^-6</f>
        <v>40.662909512099993</v>
      </c>
      <c r="W2284">
        <f t="shared" si="108"/>
        <v>1</v>
      </c>
      <c r="X2284" s="251">
        <v>42133</v>
      </c>
      <c r="Y2284" s="251">
        <v>20204</v>
      </c>
      <c r="Z2284" s="251">
        <f t="shared" si="107"/>
        <v>20204</v>
      </c>
      <c r="AA2284" s="226">
        <v>29900</v>
      </c>
    </row>
    <row r="2285" spans="1:27" x14ac:dyDescent="0.25">
      <c r="A2285" s="251">
        <v>44001</v>
      </c>
      <c r="B2285" s="251" t="s">
        <v>1959</v>
      </c>
      <c r="C2285" s="251" t="s">
        <v>1353</v>
      </c>
      <c r="D2285" s="251">
        <v>-71.254845299999999</v>
      </c>
      <c r="E2285" s="251">
        <v>41.712479999999999</v>
      </c>
      <c r="F2285">
        <v>0</v>
      </c>
      <c r="G2285">
        <f t="shared" si="106"/>
        <v>0</v>
      </c>
      <c r="H2285">
        <v>0</v>
      </c>
      <c r="M2285" s="277">
        <f>(M5365*10000)*TEA!$I$15*10^-6</f>
        <v>36.921246091199997</v>
      </c>
      <c r="N2285" s="277">
        <f>(N5365*10000)*TEA!$J$15*10^-6</f>
        <v>36.921246091199997</v>
      </c>
      <c r="W2285">
        <f t="shared" si="108"/>
        <v>1</v>
      </c>
      <c r="X2285" s="251">
        <v>44001</v>
      </c>
      <c r="Y2285" s="251">
        <v>0</v>
      </c>
      <c r="Z2285" s="251">
        <f t="shared" si="107"/>
        <v>0</v>
      </c>
      <c r="AA2285" s="226">
        <v>0</v>
      </c>
    </row>
    <row r="2286" spans="1:27" x14ac:dyDescent="0.25">
      <c r="A2286" s="251">
        <v>44003</v>
      </c>
      <c r="B2286" s="251" t="s">
        <v>1959</v>
      </c>
      <c r="C2286" s="251" t="s">
        <v>785</v>
      </c>
      <c r="D2286" s="251">
        <v>-71.572059899999999</v>
      </c>
      <c r="E2286" s="251">
        <v>41.679209999999998</v>
      </c>
      <c r="F2286">
        <v>0</v>
      </c>
      <c r="G2286">
        <f t="shared" si="106"/>
        <v>0</v>
      </c>
      <c r="H2286">
        <v>0</v>
      </c>
      <c r="M2286" s="277">
        <f>(M5366*10000)*TEA!$I$15*10^-6</f>
        <v>36.759975553350003</v>
      </c>
      <c r="N2286" s="277">
        <f>(N5366*10000)*TEA!$J$15*10^-6</f>
        <v>36.759975553350003</v>
      </c>
      <c r="W2286">
        <f t="shared" si="108"/>
        <v>1</v>
      </c>
      <c r="X2286" s="251">
        <v>44003</v>
      </c>
      <c r="Y2286" s="251">
        <v>0</v>
      </c>
      <c r="Z2286" s="251">
        <f t="shared" si="107"/>
        <v>0</v>
      </c>
      <c r="AA2286" s="226">
        <v>0</v>
      </c>
    </row>
    <row r="2287" spans="1:27" x14ac:dyDescent="0.25">
      <c r="A2287" s="251">
        <v>44005</v>
      </c>
      <c r="B2287" s="251" t="s">
        <v>1959</v>
      </c>
      <c r="C2287" s="251" t="s">
        <v>1960</v>
      </c>
      <c r="D2287" s="251">
        <v>-71.230306600000006</v>
      </c>
      <c r="E2287" s="251">
        <v>41.565510000000003</v>
      </c>
      <c r="F2287">
        <v>0</v>
      </c>
      <c r="G2287">
        <f t="shared" si="106"/>
        <v>0</v>
      </c>
      <c r="H2287">
        <v>6.22</v>
      </c>
      <c r="M2287" s="277">
        <f>(M5367*10000)*TEA!$I$15*10^-6</f>
        <v>37.340548057349991</v>
      </c>
      <c r="N2287" s="277">
        <f>(N5367*10000)*TEA!$J$15*10^-6</f>
        <v>37.340548057349991</v>
      </c>
      <c r="W2287">
        <f t="shared" si="108"/>
        <v>1</v>
      </c>
      <c r="X2287" s="251">
        <v>44005</v>
      </c>
      <c r="Y2287" s="251">
        <v>0</v>
      </c>
      <c r="Z2287" s="251">
        <f t="shared" si="107"/>
        <v>0</v>
      </c>
      <c r="AA2287" s="226">
        <v>38</v>
      </c>
    </row>
    <row r="2288" spans="1:27" x14ac:dyDescent="0.25">
      <c r="A2288" s="251">
        <v>44007</v>
      </c>
      <c r="B2288" s="251" t="s">
        <v>1959</v>
      </c>
      <c r="C2288" s="251" t="s">
        <v>1961</v>
      </c>
      <c r="D2288" s="251">
        <v>-71.574679200000006</v>
      </c>
      <c r="E2288" s="251">
        <v>41.875109999999999</v>
      </c>
      <c r="F2288">
        <v>0</v>
      </c>
      <c r="G2288">
        <f t="shared" si="106"/>
        <v>0</v>
      </c>
      <c r="H2288">
        <v>0</v>
      </c>
      <c r="M2288" s="277">
        <f>(M5368*10000)*TEA!$I$15*10^-6</f>
        <v>36.071586458549994</v>
      </c>
      <c r="N2288" s="277">
        <f>(N5368*10000)*TEA!$J$15*10^-6</f>
        <v>36.071586458549994</v>
      </c>
      <c r="W2288">
        <f t="shared" si="108"/>
        <v>1</v>
      </c>
      <c r="X2288" s="251">
        <v>44007</v>
      </c>
      <c r="Y2288" s="251">
        <v>0</v>
      </c>
      <c r="Z2288" s="251">
        <f t="shared" si="107"/>
        <v>0</v>
      </c>
      <c r="AA2288" s="226">
        <v>0</v>
      </c>
    </row>
    <row r="2289" spans="1:27" x14ac:dyDescent="0.25">
      <c r="A2289" s="251">
        <v>44009</v>
      </c>
      <c r="B2289" s="251" t="s">
        <v>1959</v>
      </c>
      <c r="C2289" s="251" t="s">
        <v>585</v>
      </c>
      <c r="D2289" s="251">
        <v>-71.623403400000001</v>
      </c>
      <c r="E2289" s="251">
        <v>41.488590000000002</v>
      </c>
      <c r="F2289">
        <v>0</v>
      </c>
      <c r="G2289">
        <f t="shared" si="106"/>
        <v>0</v>
      </c>
      <c r="H2289">
        <v>5.67</v>
      </c>
      <c r="M2289" s="277">
        <f>(M5369*10000)*TEA!$I$15*10^-6</f>
        <v>37.382946961049996</v>
      </c>
      <c r="N2289" s="277">
        <f>(N5369*10000)*TEA!$J$15*10^-6</f>
        <v>37.382946961049996</v>
      </c>
      <c r="W2289">
        <f t="shared" si="108"/>
        <v>1</v>
      </c>
      <c r="X2289" s="251">
        <v>44009</v>
      </c>
      <c r="Y2289" s="251">
        <v>0</v>
      </c>
      <c r="Z2289" s="251">
        <f t="shared" si="107"/>
        <v>0</v>
      </c>
      <c r="AA2289" s="226">
        <v>11</v>
      </c>
    </row>
    <row r="2290" spans="1:27" x14ac:dyDescent="0.25">
      <c r="A2290" s="251">
        <v>45001</v>
      </c>
      <c r="B2290" s="251" t="s">
        <v>1962</v>
      </c>
      <c r="C2290" s="251" t="s">
        <v>1963</v>
      </c>
      <c r="D2290" s="251">
        <v>-82.458508100000003</v>
      </c>
      <c r="E2290" s="251">
        <v>34.23021</v>
      </c>
      <c r="F2290">
        <v>2.12</v>
      </c>
      <c r="G2290">
        <f t="shared" si="106"/>
        <v>2.12</v>
      </c>
      <c r="H2290">
        <v>0</v>
      </c>
      <c r="M2290" s="277">
        <f>(M5370*10000)*TEA!$I$15*10^-6</f>
        <v>53.503821825299994</v>
      </c>
      <c r="N2290" s="277">
        <f>(N5370*10000)*TEA!$J$15*10^-6</f>
        <v>53.503821825299994</v>
      </c>
      <c r="W2290">
        <f t="shared" si="108"/>
        <v>1</v>
      </c>
      <c r="X2290" s="251">
        <v>45001</v>
      </c>
      <c r="Y2290" s="251">
        <v>103</v>
      </c>
      <c r="Z2290" s="251">
        <f t="shared" si="107"/>
        <v>103</v>
      </c>
      <c r="AA2290" s="226">
        <v>0</v>
      </c>
    </row>
    <row r="2291" spans="1:27" x14ac:dyDescent="0.25">
      <c r="A2291" s="251">
        <v>45003</v>
      </c>
      <c r="B2291" s="251" t="s">
        <v>1962</v>
      </c>
      <c r="C2291" s="251" t="s">
        <v>1964</v>
      </c>
      <c r="D2291" s="251">
        <v>-81.646937899999998</v>
      </c>
      <c r="E2291" s="251">
        <v>33.551180000000002</v>
      </c>
      <c r="F2291">
        <v>1.89</v>
      </c>
      <c r="G2291">
        <f t="shared" si="106"/>
        <v>1.89</v>
      </c>
      <c r="H2291">
        <v>11.94</v>
      </c>
      <c r="M2291" s="277">
        <f>(M5371*10000)*TEA!$I$15*10^-6</f>
        <v>56.416212060749999</v>
      </c>
      <c r="N2291" s="277">
        <f>(N5371*10000)*TEA!$J$15*10^-6</f>
        <v>56.416212060749999</v>
      </c>
      <c r="W2291">
        <f t="shared" si="108"/>
        <v>1</v>
      </c>
      <c r="X2291" s="251">
        <v>45003</v>
      </c>
      <c r="Y2291" s="251">
        <v>1263</v>
      </c>
      <c r="Z2291" s="251">
        <f t="shared" si="107"/>
        <v>1263</v>
      </c>
      <c r="AA2291" s="226">
        <v>2558</v>
      </c>
    </row>
    <row r="2292" spans="1:27" x14ac:dyDescent="0.25">
      <c r="A2292" s="251">
        <v>45005</v>
      </c>
      <c r="B2292" s="251" t="s">
        <v>1962</v>
      </c>
      <c r="C2292" s="251" t="s">
        <v>1965</v>
      </c>
      <c r="D2292" s="251">
        <v>-81.356732899999997</v>
      </c>
      <c r="E2292" s="251">
        <v>32.99436</v>
      </c>
      <c r="F2292">
        <v>2.42</v>
      </c>
      <c r="G2292">
        <f t="shared" si="106"/>
        <v>2.42</v>
      </c>
      <c r="H2292">
        <v>8.9499999999999993</v>
      </c>
      <c r="M2292" s="277">
        <f>(M5372*10000)*TEA!$I$15*10^-6</f>
        <v>57.261772703250003</v>
      </c>
      <c r="N2292" s="277">
        <f>(N5372*10000)*TEA!$J$15*10^-6</f>
        <v>57.261772703250003</v>
      </c>
      <c r="W2292">
        <f t="shared" si="108"/>
        <v>1</v>
      </c>
      <c r="X2292" s="251">
        <v>45005</v>
      </c>
      <c r="Y2292" s="251">
        <v>3028</v>
      </c>
      <c r="Z2292" s="251">
        <f t="shared" si="107"/>
        <v>3028</v>
      </c>
      <c r="AA2292" s="226">
        <v>3159</v>
      </c>
    </row>
    <row r="2293" spans="1:27" x14ac:dyDescent="0.25">
      <c r="A2293" s="251">
        <v>45007</v>
      </c>
      <c r="B2293" s="251" t="s">
        <v>1962</v>
      </c>
      <c r="C2293" s="251" t="s">
        <v>1133</v>
      </c>
      <c r="D2293" s="251">
        <v>-82.646075100000004</v>
      </c>
      <c r="E2293" s="251">
        <v>34.519710000000003</v>
      </c>
      <c r="F2293">
        <v>1.43</v>
      </c>
      <c r="G2293">
        <f t="shared" si="106"/>
        <v>1.43</v>
      </c>
      <c r="H2293">
        <v>7.68</v>
      </c>
      <c r="M2293" s="277">
        <f>(M5373*10000)*TEA!$I$15*10^-6</f>
        <v>51.357052874249995</v>
      </c>
      <c r="N2293" s="277">
        <f>(N5373*10000)*TEA!$J$15*10^-6</f>
        <v>51.357052874249995</v>
      </c>
      <c r="W2293">
        <f t="shared" si="108"/>
        <v>1</v>
      </c>
      <c r="X2293" s="251">
        <v>45007</v>
      </c>
      <c r="Y2293" s="251">
        <v>2925</v>
      </c>
      <c r="Z2293" s="251">
        <f t="shared" si="107"/>
        <v>2925</v>
      </c>
      <c r="AA2293" s="226">
        <v>513</v>
      </c>
    </row>
    <row r="2294" spans="1:27" x14ac:dyDescent="0.25">
      <c r="A2294" s="251">
        <v>45009</v>
      </c>
      <c r="B2294" s="251" t="s">
        <v>1962</v>
      </c>
      <c r="C2294" s="251" t="s">
        <v>1966</v>
      </c>
      <c r="D2294" s="251">
        <v>-81.045866500000002</v>
      </c>
      <c r="E2294" s="251">
        <v>33.216169999999998</v>
      </c>
      <c r="F2294">
        <v>1.96</v>
      </c>
      <c r="G2294">
        <f t="shared" si="106"/>
        <v>1.96</v>
      </c>
      <c r="H2294">
        <v>9.9</v>
      </c>
      <c r="M2294" s="277">
        <f>(M5374*10000)*TEA!$I$15*10^-6</f>
        <v>56.925595001250002</v>
      </c>
      <c r="N2294" s="277">
        <f>(N5374*10000)*TEA!$J$15*10^-6</f>
        <v>56.925595001250002</v>
      </c>
      <c r="W2294">
        <f t="shared" si="108"/>
        <v>1</v>
      </c>
      <c r="X2294" s="251">
        <v>45009</v>
      </c>
      <c r="Y2294" s="251">
        <v>3243</v>
      </c>
      <c r="Z2294" s="251">
        <f t="shared" si="107"/>
        <v>3243</v>
      </c>
      <c r="AA2294" s="226">
        <v>2447</v>
      </c>
    </row>
    <row r="2295" spans="1:27" x14ac:dyDescent="0.25">
      <c r="A2295" s="251">
        <v>45011</v>
      </c>
      <c r="B2295" s="251" t="s">
        <v>1962</v>
      </c>
      <c r="C2295" s="251" t="s">
        <v>1967</v>
      </c>
      <c r="D2295" s="251">
        <v>-81.441602099999997</v>
      </c>
      <c r="E2295" s="251">
        <v>33.267659999999999</v>
      </c>
      <c r="F2295">
        <v>1.82</v>
      </c>
      <c r="G2295">
        <f t="shared" si="106"/>
        <v>1.82</v>
      </c>
      <c r="H2295">
        <v>8.1199999999999992</v>
      </c>
      <c r="M2295" s="277">
        <f>(M5375*10000)*TEA!$I$15*10^-6</f>
        <v>56.775572401950008</v>
      </c>
      <c r="N2295" s="277">
        <f>(N5375*10000)*TEA!$J$15*10^-6</f>
        <v>56.775572401950008</v>
      </c>
      <c r="W2295">
        <f t="shared" si="108"/>
        <v>1</v>
      </c>
      <c r="X2295" s="251">
        <v>45011</v>
      </c>
      <c r="Y2295" s="251">
        <v>577</v>
      </c>
      <c r="Z2295" s="251">
        <f t="shared" si="107"/>
        <v>577</v>
      </c>
      <c r="AA2295" s="226">
        <v>983</v>
      </c>
    </row>
    <row r="2296" spans="1:27" x14ac:dyDescent="0.25">
      <c r="A2296" s="251">
        <v>45013</v>
      </c>
      <c r="B2296" s="251" t="s">
        <v>1962</v>
      </c>
      <c r="C2296" s="251" t="s">
        <v>1738</v>
      </c>
      <c r="D2296" s="251">
        <v>-80.781279900000001</v>
      </c>
      <c r="E2296" s="251">
        <v>32.371650000000002</v>
      </c>
      <c r="F2296">
        <v>2.08</v>
      </c>
      <c r="G2296">
        <f t="shared" si="106"/>
        <v>2.08</v>
      </c>
      <c r="H2296">
        <v>9.41</v>
      </c>
      <c r="M2296" s="277">
        <f>(M5376*10000)*TEA!$I$15*10^-6</f>
        <v>59.438473457400001</v>
      </c>
      <c r="N2296" s="277">
        <f>(N5376*10000)*TEA!$J$15*10^-6</f>
        <v>59.438473457400001</v>
      </c>
      <c r="W2296">
        <f t="shared" si="108"/>
        <v>1</v>
      </c>
      <c r="X2296" s="251">
        <v>45013</v>
      </c>
      <c r="Y2296" s="251">
        <v>178</v>
      </c>
      <c r="Z2296" s="251">
        <f t="shared" si="107"/>
        <v>178</v>
      </c>
      <c r="AA2296" s="226">
        <v>349</v>
      </c>
    </row>
    <row r="2297" spans="1:27" x14ac:dyDescent="0.25">
      <c r="A2297" s="251">
        <v>45015</v>
      </c>
      <c r="B2297" s="251" t="s">
        <v>1962</v>
      </c>
      <c r="C2297" s="251" t="s">
        <v>1968</v>
      </c>
      <c r="D2297" s="251">
        <v>-79.946481300000002</v>
      </c>
      <c r="E2297" s="251">
        <v>33.20373</v>
      </c>
      <c r="F2297">
        <v>2.06</v>
      </c>
      <c r="G2297">
        <f t="shared" si="106"/>
        <v>2.06</v>
      </c>
      <c r="H2297">
        <v>7.54</v>
      </c>
      <c r="M2297" s="277">
        <f>(M5377*10000)*TEA!$I$15*10^-6</f>
        <v>57.548600310149993</v>
      </c>
      <c r="N2297" s="277">
        <f>(N5377*10000)*TEA!$J$15*10^-6</f>
        <v>57.548600310149993</v>
      </c>
      <c r="W2297">
        <f t="shared" si="108"/>
        <v>1</v>
      </c>
      <c r="X2297" s="251">
        <v>45015</v>
      </c>
      <c r="Y2297" s="251">
        <v>703</v>
      </c>
      <c r="Z2297" s="251">
        <f t="shared" si="107"/>
        <v>703</v>
      </c>
      <c r="AA2297" s="226">
        <v>1272</v>
      </c>
    </row>
    <row r="2298" spans="1:27" x14ac:dyDescent="0.25">
      <c r="A2298" s="251">
        <v>45017</v>
      </c>
      <c r="B2298" s="251" t="s">
        <v>1962</v>
      </c>
      <c r="C2298" s="251" t="s">
        <v>528</v>
      </c>
      <c r="D2298" s="251">
        <v>-80.778398800000005</v>
      </c>
      <c r="E2298" s="251">
        <v>33.686810000000001</v>
      </c>
      <c r="F2298">
        <v>2.14</v>
      </c>
      <c r="G2298">
        <f t="shared" si="106"/>
        <v>2.14</v>
      </c>
      <c r="H2298">
        <v>9.91</v>
      </c>
      <c r="M2298" s="277">
        <f>(M5378*10000)*TEA!$I$15*10^-6</f>
        <v>56.100382470000007</v>
      </c>
      <c r="N2298" s="277">
        <f>(N5378*10000)*TEA!$J$15*10^-6</f>
        <v>56.100382470000007</v>
      </c>
      <c r="W2298">
        <f t="shared" si="108"/>
        <v>1</v>
      </c>
      <c r="X2298" s="251">
        <v>45017</v>
      </c>
      <c r="Y2298" s="251">
        <v>1393</v>
      </c>
      <c r="Z2298" s="251">
        <f t="shared" si="107"/>
        <v>1393</v>
      </c>
      <c r="AA2298" s="226">
        <v>4894</v>
      </c>
    </row>
    <row r="2299" spans="1:27" x14ac:dyDescent="0.25">
      <c r="A2299" s="251">
        <v>45019</v>
      </c>
      <c r="B2299" s="251" t="s">
        <v>1962</v>
      </c>
      <c r="C2299" s="251" t="s">
        <v>1969</v>
      </c>
      <c r="D2299" s="251">
        <v>-79.968920100000005</v>
      </c>
      <c r="E2299" s="251">
        <v>32.839379999999998</v>
      </c>
      <c r="F2299">
        <v>2.46</v>
      </c>
      <c r="G2299">
        <f t="shared" si="106"/>
        <v>2.46</v>
      </c>
      <c r="H2299">
        <v>8.5399999999999991</v>
      </c>
      <c r="M2299" s="277">
        <f>(M5379*10000)*TEA!$I$15*10^-6</f>
        <v>58.44961125990001</v>
      </c>
      <c r="N2299" s="277">
        <f>(N5379*10000)*TEA!$J$15*10^-6</f>
        <v>58.44961125990001</v>
      </c>
      <c r="W2299">
        <f t="shared" si="108"/>
        <v>1</v>
      </c>
      <c r="X2299" s="251">
        <v>45019</v>
      </c>
      <c r="Y2299" s="251">
        <v>107</v>
      </c>
      <c r="Z2299" s="251">
        <f t="shared" si="107"/>
        <v>107</v>
      </c>
      <c r="AA2299" s="226">
        <v>418</v>
      </c>
    </row>
    <row r="2300" spans="1:27" x14ac:dyDescent="0.25">
      <c r="A2300" s="251">
        <v>45021</v>
      </c>
      <c r="B2300" s="251" t="s">
        <v>1962</v>
      </c>
      <c r="C2300" s="251" t="s">
        <v>530</v>
      </c>
      <c r="D2300" s="251">
        <v>-81.623827300000002</v>
      </c>
      <c r="E2300" s="251">
        <v>35.056699999999999</v>
      </c>
      <c r="F2300">
        <v>3.08</v>
      </c>
      <c r="G2300">
        <f t="shared" si="106"/>
        <v>3.08</v>
      </c>
      <c r="H2300">
        <v>13.08</v>
      </c>
      <c r="M2300" s="277">
        <f>(M5380*10000)*TEA!$I$15*10^-6</f>
        <v>51.16980511485</v>
      </c>
      <c r="N2300" s="277">
        <f>(N5380*10000)*TEA!$J$15*10^-6</f>
        <v>51.16980511485</v>
      </c>
      <c r="W2300">
        <f t="shared" si="108"/>
        <v>1</v>
      </c>
      <c r="X2300" s="251">
        <v>45021</v>
      </c>
      <c r="Y2300" s="251">
        <v>1530</v>
      </c>
      <c r="Z2300" s="251">
        <f t="shared" si="107"/>
        <v>1530</v>
      </c>
      <c r="AA2300" s="226">
        <v>160</v>
      </c>
    </row>
    <row r="2301" spans="1:27" x14ac:dyDescent="0.25">
      <c r="A2301" s="251">
        <v>45023</v>
      </c>
      <c r="B2301" s="251" t="s">
        <v>1962</v>
      </c>
      <c r="C2301" s="251" t="s">
        <v>1935</v>
      </c>
      <c r="D2301" s="251">
        <v>-81.156850500000004</v>
      </c>
      <c r="E2301" s="251">
        <v>34.693109999999997</v>
      </c>
      <c r="F2301">
        <v>0</v>
      </c>
      <c r="G2301">
        <f t="shared" si="106"/>
        <v>0</v>
      </c>
      <c r="H2301">
        <v>7.03</v>
      </c>
      <c r="M2301" s="277">
        <f>(M5381*10000)*TEA!$I$15*10^-6</f>
        <v>53.29174114125</v>
      </c>
      <c r="N2301" s="277">
        <f>(N5381*10000)*TEA!$J$15*10^-6</f>
        <v>53.29174114125</v>
      </c>
      <c r="W2301">
        <f t="shared" si="108"/>
        <v>1</v>
      </c>
      <c r="X2301" s="251">
        <v>45023</v>
      </c>
      <c r="Y2301" s="251">
        <v>0</v>
      </c>
      <c r="Z2301" s="251">
        <f t="shared" si="107"/>
        <v>0</v>
      </c>
      <c r="AA2301" s="226">
        <v>252</v>
      </c>
    </row>
    <row r="2302" spans="1:27" x14ac:dyDescent="0.25">
      <c r="A2302" s="251">
        <v>45025</v>
      </c>
      <c r="B2302" s="251" t="s">
        <v>1962</v>
      </c>
      <c r="C2302" s="251" t="s">
        <v>1970</v>
      </c>
      <c r="D2302" s="251">
        <v>-80.140835999999993</v>
      </c>
      <c r="E2302" s="251">
        <v>34.63646</v>
      </c>
      <c r="F2302">
        <v>2.66</v>
      </c>
      <c r="G2302">
        <f t="shared" si="106"/>
        <v>2.66</v>
      </c>
      <c r="H2302">
        <v>9.02</v>
      </c>
      <c r="M2302" s="277">
        <f>(M5382*10000)*TEA!$I$15*10^-6</f>
        <v>54.044771184900007</v>
      </c>
      <c r="N2302" s="277">
        <f>(N5382*10000)*TEA!$J$15*10^-6</f>
        <v>54.044771184900007</v>
      </c>
      <c r="W2302">
        <f t="shared" si="108"/>
        <v>1</v>
      </c>
      <c r="X2302" s="251">
        <v>45025</v>
      </c>
      <c r="Y2302" s="251">
        <v>6754</v>
      </c>
      <c r="Z2302" s="251">
        <f t="shared" si="107"/>
        <v>6754</v>
      </c>
      <c r="AA2302" s="226">
        <v>2896</v>
      </c>
    </row>
    <row r="2303" spans="1:27" x14ac:dyDescent="0.25">
      <c r="A2303" s="251">
        <v>45027</v>
      </c>
      <c r="B2303" s="251" t="s">
        <v>1962</v>
      </c>
      <c r="C2303" s="251" t="s">
        <v>1971</v>
      </c>
      <c r="D2303" s="251">
        <v>-80.201410899999999</v>
      </c>
      <c r="E2303" s="251">
        <v>33.673200000000001</v>
      </c>
      <c r="F2303">
        <v>2.67</v>
      </c>
      <c r="G2303">
        <f t="shared" si="106"/>
        <v>2.67</v>
      </c>
      <c r="H2303">
        <v>9.8699999999999992</v>
      </c>
      <c r="M2303" s="277">
        <f>(M5383*10000)*TEA!$I$15*10^-6</f>
        <v>56.344400022599991</v>
      </c>
      <c r="N2303" s="277">
        <f>(N5383*10000)*TEA!$J$15*10^-6</f>
        <v>56.344400022599991</v>
      </c>
      <c r="W2303">
        <f t="shared" si="108"/>
        <v>1</v>
      </c>
      <c r="X2303" s="251">
        <v>45027</v>
      </c>
      <c r="Y2303" s="251">
        <v>11214</v>
      </c>
      <c r="Z2303" s="251">
        <f t="shared" si="107"/>
        <v>11214</v>
      </c>
      <c r="AA2303" s="226">
        <v>13622</v>
      </c>
    </row>
    <row r="2304" spans="1:27" x14ac:dyDescent="0.25">
      <c r="A2304" s="251">
        <v>45029</v>
      </c>
      <c r="B2304" s="251" t="s">
        <v>1962</v>
      </c>
      <c r="C2304" s="251" t="s">
        <v>1972</v>
      </c>
      <c r="D2304" s="251">
        <v>-80.671032100000005</v>
      </c>
      <c r="E2304" s="251">
        <v>32.871459999999999</v>
      </c>
      <c r="F2304">
        <v>2.13</v>
      </c>
      <c r="G2304">
        <f t="shared" si="106"/>
        <v>2.13</v>
      </c>
      <c r="H2304">
        <v>7.26</v>
      </c>
      <c r="M2304" s="277">
        <f>(M5384*10000)*TEA!$I$15*10^-6</f>
        <v>57.936629831850006</v>
      </c>
      <c r="N2304" s="277">
        <f>(N5384*10000)*TEA!$J$15*10^-6</f>
        <v>57.936629831850006</v>
      </c>
      <c r="W2304">
        <f t="shared" si="108"/>
        <v>1</v>
      </c>
      <c r="X2304" s="251">
        <v>45029</v>
      </c>
      <c r="Y2304" s="251">
        <v>1381</v>
      </c>
      <c r="Z2304" s="251">
        <f t="shared" si="107"/>
        <v>1381</v>
      </c>
      <c r="AA2304" s="226">
        <v>2267</v>
      </c>
    </row>
    <row r="2305" spans="1:27" x14ac:dyDescent="0.25">
      <c r="A2305" s="251">
        <v>45031</v>
      </c>
      <c r="B2305" s="251" t="s">
        <v>1962</v>
      </c>
      <c r="C2305" s="251" t="s">
        <v>1973</v>
      </c>
      <c r="D2305" s="251">
        <v>-79.9482675</v>
      </c>
      <c r="E2305" s="251">
        <v>34.332949999999997</v>
      </c>
      <c r="F2305">
        <v>2.4500000000000002</v>
      </c>
      <c r="G2305">
        <f t="shared" si="106"/>
        <v>2.4500000000000002</v>
      </c>
      <c r="H2305">
        <v>9.3699999999999992</v>
      </c>
      <c r="M2305" s="277">
        <f>(M5385*10000)*TEA!$I$15*10^-6</f>
        <v>54.854570627549997</v>
      </c>
      <c r="N2305" s="277">
        <f>(N5385*10000)*TEA!$J$15*10^-6</f>
        <v>54.854570627549997</v>
      </c>
      <c r="W2305">
        <f t="shared" si="108"/>
        <v>1</v>
      </c>
      <c r="X2305" s="251">
        <v>45031</v>
      </c>
      <c r="Y2305" s="251">
        <v>12208</v>
      </c>
      <c r="Z2305" s="251">
        <f t="shared" si="107"/>
        <v>12208</v>
      </c>
      <c r="AA2305" s="226">
        <v>8779</v>
      </c>
    </row>
    <row r="2306" spans="1:27" x14ac:dyDescent="0.25">
      <c r="A2306" s="251">
        <v>45033</v>
      </c>
      <c r="B2306" s="251" t="s">
        <v>1962</v>
      </c>
      <c r="C2306" s="251" t="s">
        <v>1974</v>
      </c>
      <c r="D2306" s="251">
        <v>-79.362607800000006</v>
      </c>
      <c r="E2306" s="251">
        <v>34.386969999999998</v>
      </c>
      <c r="F2306">
        <v>2.6</v>
      </c>
      <c r="G2306">
        <f t="shared" si="106"/>
        <v>2.6</v>
      </c>
      <c r="H2306">
        <v>9.2799999999999994</v>
      </c>
      <c r="M2306" s="277">
        <f>(M5386*10000)*TEA!$I$15*10^-6</f>
        <v>54.853191945900001</v>
      </c>
      <c r="N2306" s="277">
        <f>(N5386*10000)*TEA!$J$15*10^-6</f>
        <v>54.853191945900001</v>
      </c>
      <c r="W2306">
        <f t="shared" si="108"/>
        <v>1</v>
      </c>
      <c r="X2306" s="251">
        <v>45033</v>
      </c>
      <c r="Y2306" s="251">
        <v>13140</v>
      </c>
      <c r="Z2306" s="251">
        <f t="shared" si="107"/>
        <v>13140</v>
      </c>
      <c r="AA2306" s="226">
        <v>7341</v>
      </c>
    </row>
    <row r="2307" spans="1:27" x14ac:dyDescent="0.25">
      <c r="A2307" s="251">
        <v>45035</v>
      </c>
      <c r="B2307" s="251" t="s">
        <v>1962</v>
      </c>
      <c r="C2307" s="251" t="s">
        <v>1340</v>
      </c>
      <c r="D2307" s="251">
        <v>-80.398275299999995</v>
      </c>
      <c r="E2307" s="251">
        <v>33.075769999999999</v>
      </c>
      <c r="F2307">
        <v>2.4500000000000002</v>
      </c>
      <c r="G2307">
        <f t="shared" si="106"/>
        <v>2.4500000000000002</v>
      </c>
      <c r="H2307">
        <v>8.5399999999999991</v>
      </c>
      <c r="M2307" s="277">
        <f>(M5387*10000)*TEA!$I$15*10^-6</f>
        <v>57.624534234899997</v>
      </c>
      <c r="N2307" s="277">
        <f>(N5387*10000)*TEA!$J$15*10^-6</f>
        <v>57.624534234899997</v>
      </c>
      <c r="W2307">
        <f t="shared" si="108"/>
        <v>1</v>
      </c>
      <c r="X2307" s="251">
        <v>45035</v>
      </c>
      <c r="Y2307" s="251">
        <v>1938</v>
      </c>
      <c r="Z2307" s="251">
        <f t="shared" si="107"/>
        <v>1938</v>
      </c>
      <c r="AA2307" s="226">
        <v>2893</v>
      </c>
    </row>
    <row r="2308" spans="1:27" x14ac:dyDescent="0.25">
      <c r="A2308" s="251">
        <v>45037</v>
      </c>
      <c r="B2308" s="251" t="s">
        <v>1962</v>
      </c>
      <c r="C2308" s="251" t="s">
        <v>1975</v>
      </c>
      <c r="D2308" s="251">
        <v>-81.978055100000006</v>
      </c>
      <c r="E2308" s="251">
        <v>33.780410000000003</v>
      </c>
      <c r="F2308">
        <v>2.3199999999999998</v>
      </c>
      <c r="G2308">
        <f t="shared" ref="G2308:G2371" si="109">F2308</f>
        <v>2.3199999999999998</v>
      </c>
      <c r="H2308">
        <v>7.09</v>
      </c>
      <c r="M2308" s="277">
        <f>(M5388*10000)*TEA!$I$15*10^-6</f>
        <v>55.773617245650001</v>
      </c>
      <c r="N2308" s="277">
        <f>(N5388*10000)*TEA!$J$15*10^-6</f>
        <v>55.773617245650001</v>
      </c>
      <c r="W2308">
        <f t="shared" si="108"/>
        <v>1</v>
      </c>
      <c r="X2308" s="251">
        <v>45037</v>
      </c>
      <c r="Y2308" s="251">
        <v>428</v>
      </c>
      <c r="Z2308" s="251">
        <f t="shared" ref="Z2308:Z2371" si="110">Y2308</f>
        <v>428</v>
      </c>
      <c r="AA2308" s="226">
        <v>305</v>
      </c>
    </row>
    <row r="2309" spans="1:27" x14ac:dyDescent="0.25">
      <c r="A2309" s="251">
        <v>45039</v>
      </c>
      <c r="B2309" s="251" t="s">
        <v>1962</v>
      </c>
      <c r="C2309" s="251" t="s">
        <v>776</v>
      </c>
      <c r="D2309" s="251">
        <v>-81.120726599999998</v>
      </c>
      <c r="E2309" s="251">
        <v>34.398519999999998</v>
      </c>
      <c r="F2309">
        <v>0</v>
      </c>
      <c r="G2309">
        <f t="shared" si="109"/>
        <v>0</v>
      </c>
      <c r="H2309">
        <v>4.84</v>
      </c>
      <c r="M2309" s="277">
        <f>(M5389*10000)*TEA!$I$15*10^-6</f>
        <v>54.325102047299993</v>
      </c>
      <c r="N2309" s="277">
        <f>(N5389*10000)*TEA!$J$15*10^-6</f>
        <v>54.325102047299993</v>
      </c>
      <c r="W2309">
        <f t="shared" si="108"/>
        <v>1</v>
      </c>
      <c r="X2309" s="251">
        <v>45039</v>
      </c>
      <c r="Y2309" s="251">
        <v>0</v>
      </c>
      <c r="Z2309" s="251">
        <f t="shared" si="110"/>
        <v>0</v>
      </c>
      <c r="AA2309" s="226">
        <v>93</v>
      </c>
    </row>
    <row r="2310" spans="1:27" x14ac:dyDescent="0.25">
      <c r="A2310" s="251">
        <v>45041</v>
      </c>
      <c r="B2310" s="251" t="s">
        <v>1962</v>
      </c>
      <c r="C2310" s="251" t="s">
        <v>1976</v>
      </c>
      <c r="D2310" s="251">
        <v>-79.6886844</v>
      </c>
      <c r="E2310" s="251">
        <v>34.024079999999998</v>
      </c>
      <c r="F2310">
        <v>2.44</v>
      </c>
      <c r="G2310">
        <f t="shared" si="109"/>
        <v>2.44</v>
      </c>
      <c r="H2310">
        <v>8.24</v>
      </c>
      <c r="M2310" s="277">
        <f>(M5390*10000)*TEA!$I$15*10^-6</f>
        <v>55.648849693500004</v>
      </c>
      <c r="N2310" s="277">
        <f>(N5390*10000)*TEA!$J$15*10^-6</f>
        <v>55.648849693500004</v>
      </c>
      <c r="W2310">
        <f t="shared" si="108"/>
        <v>1</v>
      </c>
      <c r="X2310" s="251">
        <v>45041</v>
      </c>
      <c r="Y2310" s="251">
        <v>17873</v>
      </c>
      <c r="Z2310" s="251">
        <f t="shared" si="110"/>
        <v>17873</v>
      </c>
      <c r="AA2310" s="226">
        <v>9537</v>
      </c>
    </row>
    <row r="2311" spans="1:27" x14ac:dyDescent="0.25">
      <c r="A2311" s="251">
        <v>45043</v>
      </c>
      <c r="B2311" s="251" t="s">
        <v>1962</v>
      </c>
      <c r="C2311" s="251" t="s">
        <v>1977</v>
      </c>
      <c r="D2311" s="251">
        <v>-79.330780300000001</v>
      </c>
      <c r="E2311" s="251">
        <v>33.44511</v>
      </c>
      <c r="F2311">
        <v>2.48</v>
      </c>
      <c r="G2311">
        <f t="shared" si="109"/>
        <v>2.48</v>
      </c>
      <c r="H2311">
        <v>6.48</v>
      </c>
      <c r="M2311" s="277">
        <f>(M5391*10000)*TEA!$I$15*10^-6</f>
        <v>57.114091914749999</v>
      </c>
      <c r="N2311" s="277">
        <f>(N5391*10000)*TEA!$J$15*10^-6</f>
        <v>57.114091914749999</v>
      </c>
      <c r="W2311">
        <f t="shared" si="108"/>
        <v>1</v>
      </c>
      <c r="X2311" s="251">
        <v>45043</v>
      </c>
      <c r="Y2311" s="251">
        <v>579</v>
      </c>
      <c r="Z2311" s="251">
        <f t="shared" si="110"/>
        <v>579</v>
      </c>
      <c r="AA2311" s="226">
        <v>683</v>
      </c>
    </row>
    <row r="2312" spans="1:27" x14ac:dyDescent="0.25">
      <c r="A2312" s="251">
        <v>45045</v>
      </c>
      <c r="B2312" s="251" t="s">
        <v>1962</v>
      </c>
      <c r="C2312" s="251" t="s">
        <v>1978</v>
      </c>
      <c r="D2312" s="251">
        <v>-82.371034800000004</v>
      </c>
      <c r="E2312" s="251">
        <v>34.895049999999998</v>
      </c>
      <c r="F2312">
        <v>2.4</v>
      </c>
      <c r="G2312">
        <f t="shared" si="109"/>
        <v>2.4</v>
      </c>
      <c r="H2312">
        <v>8.94</v>
      </c>
      <c r="M2312" s="277">
        <f>(M5392*10000)*TEA!$I$15*10^-6</f>
        <v>50.037782485949997</v>
      </c>
      <c r="N2312" s="277">
        <f>(N5392*10000)*TEA!$J$15*10^-6</f>
        <v>50.037782485949997</v>
      </c>
      <c r="W2312">
        <f t="shared" si="108"/>
        <v>1</v>
      </c>
      <c r="X2312" s="251">
        <v>45045</v>
      </c>
      <c r="Y2312" s="251">
        <v>191</v>
      </c>
      <c r="Z2312" s="251">
        <f t="shared" si="110"/>
        <v>191</v>
      </c>
      <c r="AA2312" s="226">
        <v>135</v>
      </c>
    </row>
    <row r="2313" spans="1:27" x14ac:dyDescent="0.25">
      <c r="A2313" s="251">
        <v>45047</v>
      </c>
      <c r="B2313" s="251" t="s">
        <v>1962</v>
      </c>
      <c r="C2313" s="251" t="s">
        <v>1153</v>
      </c>
      <c r="D2313" s="251">
        <v>-82.118821199999999</v>
      </c>
      <c r="E2313" s="251">
        <v>34.158549999999998</v>
      </c>
      <c r="F2313">
        <v>0</v>
      </c>
      <c r="G2313">
        <f t="shared" si="109"/>
        <v>0</v>
      </c>
      <c r="H2313">
        <v>6.45</v>
      </c>
      <c r="M2313" s="277">
        <f>(M5393*10000)*TEA!$I$15*10^-6</f>
        <v>54.554189701950001</v>
      </c>
      <c r="N2313" s="277">
        <f>(N5393*10000)*TEA!$J$15*10^-6</f>
        <v>54.554189701950001</v>
      </c>
      <c r="W2313">
        <f t="shared" si="108"/>
        <v>1</v>
      </c>
      <c r="X2313" s="251">
        <v>45047</v>
      </c>
      <c r="Y2313" s="251">
        <v>0</v>
      </c>
      <c r="Z2313" s="251">
        <f t="shared" si="110"/>
        <v>0</v>
      </c>
      <c r="AA2313" s="226">
        <v>26</v>
      </c>
    </row>
    <row r="2314" spans="1:27" x14ac:dyDescent="0.25">
      <c r="A2314" s="251">
        <v>45049</v>
      </c>
      <c r="B2314" s="251" t="s">
        <v>1962</v>
      </c>
      <c r="C2314" s="251" t="s">
        <v>1979</v>
      </c>
      <c r="D2314" s="251">
        <v>-81.142395399999998</v>
      </c>
      <c r="E2314" s="251">
        <v>32.779409999999999</v>
      </c>
      <c r="F2314">
        <v>2.2799999999999998</v>
      </c>
      <c r="G2314">
        <f t="shared" si="109"/>
        <v>2.2799999999999998</v>
      </c>
      <c r="H2314">
        <v>8.68</v>
      </c>
      <c r="M2314" s="277">
        <f>(M5394*10000)*TEA!$I$15*10^-6</f>
        <v>57.798960277949988</v>
      </c>
      <c r="N2314" s="277">
        <f>(N5394*10000)*TEA!$J$15*10^-6</f>
        <v>57.798960277949988</v>
      </c>
      <c r="W2314">
        <f t="shared" si="108"/>
        <v>1</v>
      </c>
      <c r="X2314" s="251">
        <v>45049</v>
      </c>
      <c r="Y2314" s="251">
        <v>1448</v>
      </c>
      <c r="Z2314" s="251">
        <f t="shared" si="110"/>
        <v>1448</v>
      </c>
      <c r="AA2314" s="226">
        <v>2425</v>
      </c>
    </row>
    <row r="2315" spans="1:27" x14ac:dyDescent="0.25">
      <c r="A2315" s="251">
        <v>45051</v>
      </c>
      <c r="B2315" s="251" t="s">
        <v>1962</v>
      </c>
      <c r="C2315" s="251" t="s">
        <v>1980</v>
      </c>
      <c r="D2315" s="251">
        <v>-78.985684199999994</v>
      </c>
      <c r="E2315" s="251">
        <v>33.922020000000003</v>
      </c>
      <c r="F2315">
        <v>2.08</v>
      </c>
      <c r="G2315">
        <f t="shared" si="109"/>
        <v>2.08</v>
      </c>
      <c r="H2315">
        <v>8.5299999999999994</v>
      </c>
      <c r="M2315" s="277">
        <f>(M5395*10000)*TEA!$I$15*10^-6</f>
        <v>56.030794803900001</v>
      </c>
      <c r="N2315" s="277">
        <f>(N5395*10000)*TEA!$J$15*10^-6</f>
        <v>56.030794803900001</v>
      </c>
      <c r="W2315">
        <f t="shared" si="108"/>
        <v>1</v>
      </c>
      <c r="X2315" s="251">
        <v>45051</v>
      </c>
      <c r="Y2315" s="251">
        <v>15204</v>
      </c>
      <c r="Z2315" s="251">
        <f t="shared" si="110"/>
        <v>15204</v>
      </c>
      <c r="AA2315" s="226">
        <v>7724</v>
      </c>
    </row>
    <row r="2316" spans="1:27" x14ac:dyDescent="0.25">
      <c r="A2316" s="251">
        <v>45053</v>
      </c>
      <c r="B2316" s="251" t="s">
        <v>1962</v>
      </c>
      <c r="C2316" s="251" t="s">
        <v>898</v>
      </c>
      <c r="D2316" s="251">
        <v>-81.036057799999995</v>
      </c>
      <c r="E2316" s="251">
        <v>32.472299999999997</v>
      </c>
      <c r="F2316">
        <v>0</v>
      </c>
      <c r="G2316">
        <f t="shared" si="109"/>
        <v>0</v>
      </c>
      <c r="H2316">
        <v>7.33</v>
      </c>
      <c r="M2316" s="277">
        <f>(M5396*10000)*TEA!$I$15*10^-6</f>
        <v>58.933239241950005</v>
      </c>
      <c r="N2316" s="277">
        <f>(N5396*10000)*TEA!$J$15*10^-6</f>
        <v>58.933239241950005</v>
      </c>
      <c r="W2316">
        <f t="shared" si="108"/>
        <v>1</v>
      </c>
      <c r="X2316" s="251">
        <v>45053</v>
      </c>
      <c r="Y2316" s="251">
        <v>0</v>
      </c>
      <c r="Z2316" s="251">
        <f t="shared" si="110"/>
        <v>0</v>
      </c>
      <c r="AA2316" s="226">
        <v>168</v>
      </c>
    </row>
    <row r="2317" spans="1:27" x14ac:dyDescent="0.25">
      <c r="A2317" s="251">
        <v>45055</v>
      </c>
      <c r="B2317" s="251" t="s">
        <v>1962</v>
      </c>
      <c r="C2317" s="251" t="s">
        <v>1981</v>
      </c>
      <c r="D2317" s="251">
        <v>-80.5861728</v>
      </c>
      <c r="E2317" s="251">
        <v>34.356430000000003</v>
      </c>
      <c r="F2317">
        <v>2.15</v>
      </c>
      <c r="G2317">
        <f t="shared" si="109"/>
        <v>2.15</v>
      </c>
      <c r="H2317">
        <v>9.5500000000000007</v>
      </c>
      <c r="M2317" s="277">
        <f>(M5397*10000)*TEA!$I$15*10^-6</f>
        <v>54.608512268699997</v>
      </c>
      <c r="N2317" s="277">
        <f>(N5397*10000)*TEA!$J$15*10^-6</f>
        <v>54.608512268699997</v>
      </c>
      <c r="W2317">
        <f t="shared" si="108"/>
        <v>1</v>
      </c>
      <c r="X2317" s="251">
        <v>45055</v>
      </c>
      <c r="Y2317" s="251">
        <v>411</v>
      </c>
      <c r="Z2317" s="251">
        <f t="shared" si="110"/>
        <v>411</v>
      </c>
      <c r="AA2317" s="226">
        <v>454</v>
      </c>
    </row>
    <row r="2318" spans="1:27" x14ac:dyDescent="0.25">
      <c r="A2318" s="251">
        <v>45057</v>
      </c>
      <c r="B2318" s="251" t="s">
        <v>1962</v>
      </c>
      <c r="C2318" s="251" t="s">
        <v>1628</v>
      </c>
      <c r="D2318" s="251">
        <v>-80.7046098</v>
      </c>
      <c r="E2318" s="251">
        <v>34.708500000000001</v>
      </c>
      <c r="F2318">
        <v>0</v>
      </c>
      <c r="G2318">
        <f t="shared" si="109"/>
        <v>0</v>
      </c>
      <c r="H2318">
        <v>9.17</v>
      </c>
      <c r="M2318" s="277">
        <f>(M5398*10000)*TEA!$I$15*10^-6</f>
        <v>53.600936608799998</v>
      </c>
      <c r="N2318" s="277">
        <f>(N5398*10000)*TEA!$J$15*10^-6</f>
        <v>53.600936608799998</v>
      </c>
      <c r="W2318">
        <f t="shared" si="108"/>
        <v>1</v>
      </c>
      <c r="X2318" s="251">
        <v>45057</v>
      </c>
      <c r="Y2318" s="251">
        <v>300</v>
      </c>
      <c r="Z2318" s="251">
        <f t="shared" si="110"/>
        <v>300</v>
      </c>
      <c r="AA2318" s="226">
        <v>1091</v>
      </c>
    </row>
    <row r="2319" spans="1:27" x14ac:dyDescent="0.25">
      <c r="A2319" s="251">
        <v>45059</v>
      </c>
      <c r="B2319" s="251" t="s">
        <v>1962</v>
      </c>
      <c r="C2319" s="251" t="s">
        <v>903</v>
      </c>
      <c r="D2319" s="251">
        <v>-82.007405599999998</v>
      </c>
      <c r="E2319" s="251">
        <v>34.491329999999998</v>
      </c>
      <c r="F2319">
        <v>0</v>
      </c>
      <c r="G2319">
        <f t="shared" si="109"/>
        <v>0</v>
      </c>
      <c r="H2319">
        <v>0</v>
      </c>
      <c r="M2319" s="277">
        <f>(M5399*10000)*TEA!$I$15*10^-6</f>
        <v>53.527193647650002</v>
      </c>
      <c r="N2319" s="277">
        <f>(N5399*10000)*TEA!$J$15*10^-6</f>
        <v>53.527193647650002</v>
      </c>
      <c r="W2319">
        <f t="shared" si="108"/>
        <v>1</v>
      </c>
      <c r="X2319" s="251">
        <v>45059</v>
      </c>
      <c r="Y2319" s="251">
        <v>0</v>
      </c>
      <c r="Z2319" s="251">
        <f t="shared" si="110"/>
        <v>0</v>
      </c>
      <c r="AA2319" s="226">
        <v>37</v>
      </c>
    </row>
    <row r="2320" spans="1:27" x14ac:dyDescent="0.25">
      <c r="A2320" s="251">
        <v>45061</v>
      </c>
      <c r="B2320" s="251" t="s">
        <v>1962</v>
      </c>
      <c r="C2320" s="251" t="s">
        <v>561</v>
      </c>
      <c r="D2320" s="251">
        <v>-80.248828799999998</v>
      </c>
      <c r="E2320" s="251">
        <v>34.165210000000002</v>
      </c>
      <c r="F2320">
        <v>2.67</v>
      </c>
      <c r="G2320">
        <f t="shared" si="109"/>
        <v>2.67</v>
      </c>
      <c r="H2320">
        <v>9.93</v>
      </c>
      <c r="M2320" s="277">
        <f>(M5400*10000)*TEA!$I$15*10^-6</f>
        <v>55.188557136</v>
      </c>
      <c r="N2320" s="277">
        <f>(N5400*10000)*TEA!$J$15*10^-6</f>
        <v>55.188557136</v>
      </c>
      <c r="W2320">
        <f t="shared" si="108"/>
        <v>1</v>
      </c>
      <c r="X2320" s="251">
        <v>45061</v>
      </c>
      <c r="Y2320" s="251">
        <v>10566</v>
      </c>
      <c r="Z2320" s="251">
        <f t="shared" si="110"/>
        <v>10566</v>
      </c>
      <c r="AA2320" s="226">
        <v>9321</v>
      </c>
    </row>
    <row r="2321" spans="1:27" x14ac:dyDescent="0.25">
      <c r="A2321" s="251">
        <v>45063</v>
      </c>
      <c r="B2321" s="251" t="s">
        <v>1962</v>
      </c>
      <c r="C2321" s="251" t="s">
        <v>1982</v>
      </c>
      <c r="D2321" s="251">
        <v>-81.275409100000005</v>
      </c>
      <c r="E2321" s="251">
        <v>33.905810000000002</v>
      </c>
      <c r="F2321">
        <v>1.87</v>
      </c>
      <c r="G2321">
        <f t="shared" si="109"/>
        <v>1.87</v>
      </c>
      <c r="H2321">
        <v>9.1999999999999993</v>
      </c>
      <c r="M2321" s="277">
        <f>(M5401*10000)*TEA!$I$15*10^-6</f>
        <v>55.63440453015</v>
      </c>
      <c r="N2321" s="277">
        <f>(N5401*10000)*TEA!$J$15*10^-6</f>
        <v>55.63440453015</v>
      </c>
      <c r="W2321">
        <f t="shared" si="108"/>
        <v>1</v>
      </c>
      <c r="X2321" s="251">
        <v>45063</v>
      </c>
      <c r="Y2321" s="251">
        <v>1173</v>
      </c>
      <c r="Z2321" s="251">
        <f t="shared" si="110"/>
        <v>1173</v>
      </c>
      <c r="AA2321" s="226">
        <v>2745</v>
      </c>
    </row>
    <row r="2322" spans="1:27" x14ac:dyDescent="0.25">
      <c r="A2322" s="251">
        <v>45065</v>
      </c>
      <c r="B2322" s="251" t="s">
        <v>1962</v>
      </c>
      <c r="C2322" s="251" t="s">
        <v>1983</v>
      </c>
      <c r="D2322" s="251">
        <v>-82.319453899999999</v>
      </c>
      <c r="E2322" s="251">
        <v>33.911540000000002</v>
      </c>
      <c r="F2322">
        <v>0</v>
      </c>
      <c r="G2322">
        <f t="shared" si="109"/>
        <v>0</v>
      </c>
      <c r="H2322">
        <v>0</v>
      </c>
      <c r="M2322" s="277">
        <f>(M5402*10000)*TEA!$I$15*10^-6</f>
        <v>54.910474921799995</v>
      </c>
      <c r="N2322" s="277">
        <f>(N5402*10000)*TEA!$J$15*10^-6</f>
        <v>54.910474921799995</v>
      </c>
      <c r="W2322">
        <f t="shared" si="108"/>
        <v>1</v>
      </c>
      <c r="X2322" s="251">
        <v>45065</v>
      </c>
      <c r="Y2322" s="251">
        <v>0</v>
      </c>
      <c r="Z2322" s="251">
        <f t="shared" si="110"/>
        <v>0</v>
      </c>
      <c r="AA2322" s="226">
        <v>0</v>
      </c>
    </row>
    <row r="2323" spans="1:27" x14ac:dyDescent="0.25">
      <c r="A2323" s="251">
        <v>45067</v>
      </c>
      <c r="B2323" s="251" t="s">
        <v>1962</v>
      </c>
      <c r="C2323" s="251" t="s">
        <v>567</v>
      </c>
      <c r="D2323" s="251">
        <v>-79.348230299999997</v>
      </c>
      <c r="E2323" s="251">
        <v>34.085639999999998</v>
      </c>
      <c r="F2323">
        <v>2.64</v>
      </c>
      <c r="G2323">
        <f t="shared" si="109"/>
        <v>2.64</v>
      </c>
      <c r="H2323">
        <v>7.39</v>
      </c>
      <c r="M2323" s="277">
        <f>(M5403*10000)*TEA!$I$15*10^-6</f>
        <v>55.610852591250001</v>
      </c>
      <c r="N2323" s="277">
        <f>(N5403*10000)*TEA!$J$15*10^-6</f>
        <v>55.610852591250001</v>
      </c>
      <c r="W2323">
        <f t="shared" si="108"/>
        <v>1</v>
      </c>
      <c r="X2323" s="251">
        <v>45067</v>
      </c>
      <c r="Y2323" s="251">
        <v>3061</v>
      </c>
      <c r="Z2323" s="251">
        <f t="shared" si="110"/>
        <v>3061</v>
      </c>
      <c r="AA2323" s="226">
        <v>1953</v>
      </c>
    </row>
    <row r="2324" spans="1:27" x14ac:dyDescent="0.25">
      <c r="A2324" s="251">
        <v>45069</v>
      </c>
      <c r="B2324" s="251" t="s">
        <v>1962</v>
      </c>
      <c r="C2324" s="251" t="s">
        <v>1984</v>
      </c>
      <c r="D2324" s="251">
        <v>-79.6656507</v>
      </c>
      <c r="E2324" s="251">
        <v>34.59487</v>
      </c>
      <c r="F2324">
        <v>2.56</v>
      </c>
      <c r="G2324">
        <f t="shared" si="109"/>
        <v>2.56</v>
      </c>
      <c r="H2324">
        <v>8.76</v>
      </c>
      <c r="M2324" s="277">
        <f>(M5404*10000)*TEA!$I$15*10^-6</f>
        <v>54.230931379349997</v>
      </c>
      <c r="N2324" s="277">
        <f>(N5404*10000)*TEA!$J$15*10^-6</f>
        <v>54.230931379349997</v>
      </c>
      <c r="W2324">
        <f t="shared" si="108"/>
        <v>1</v>
      </c>
      <c r="X2324" s="251">
        <v>45069</v>
      </c>
      <c r="Y2324" s="251">
        <v>5199</v>
      </c>
      <c r="Z2324" s="251">
        <f t="shared" si="110"/>
        <v>5199</v>
      </c>
      <c r="AA2324" s="226">
        <v>5326</v>
      </c>
    </row>
    <row r="2325" spans="1:27" x14ac:dyDescent="0.25">
      <c r="A2325" s="251">
        <v>45071</v>
      </c>
      <c r="B2325" s="251" t="s">
        <v>1962</v>
      </c>
      <c r="C2325" s="251" t="s">
        <v>1985</v>
      </c>
      <c r="D2325" s="251">
        <v>-81.600730600000006</v>
      </c>
      <c r="E2325" s="251">
        <v>34.295189999999998</v>
      </c>
      <c r="F2325">
        <v>2.0699999999999998</v>
      </c>
      <c r="G2325">
        <f t="shared" si="109"/>
        <v>2.0699999999999998</v>
      </c>
      <c r="H2325">
        <v>8.5299999999999994</v>
      </c>
      <c r="M2325" s="277">
        <f>(M5405*10000)*TEA!$I$15*10^-6</f>
        <v>54.486813366449987</v>
      </c>
      <c r="N2325" s="277">
        <f>(N5405*10000)*TEA!$J$15*10^-6</f>
        <v>54.486813366449987</v>
      </c>
      <c r="W2325">
        <f t="shared" si="108"/>
        <v>1</v>
      </c>
      <c r="X2325" s="251">
        <v>45071</v>
      </c>
      <c r="Y2325" s="251">
        <v>1250</v>
      </c>
      <c r="Z2325" s="251">
        <f t="shared" si="110"/>
        <v>1250</v>
      </c>
      <c r="AA2325" s="226">
        <v>497</v>
      </c>
    </row>
    <row r="2326" spans="1:27" x14ac:dyDescent="0.25">
      <c r="A2326" s="251">
        <v>45073</v>
      </c>
      <c r="B2326" s="251" t="s">
        <v>1962</v>
      </c>
      <c r="C2326" s="251" t="s">
        <v>912</v>
      </c>
      <c r="D2326" s="251">
        <v>-83.0787555</v>
      </c>
      <c r="E2326" s="251">
        <v>34.74729</v>
      </c>
      <c r="F2326">
        <v>1.91</v>
      </c>
      <c r="G2326">
        <f t="shared" si="109"/>
        <v>1.91</v>
      </c>
      <c r="H2326">
        <v>4.5599999999999996</v>
      </c>
      <c r="M2326" s="277">
        <f>(M5406*10000)*TEA!$I$15*10^-6</f>
        <v>48.385411717949999</v>
      </c>
      <c r="N2326" s="277">
        <f>(N5406*10000)*TEA!$J$15*10^-6</f>
        <v>48.385411717949999</v>
      </c>
      <c r="W2326">
        <f t="shared" si="108"/>
        <v>1</v>
      </c>
      <c r="X2326" s="251">
        <v>45073</v>
      </c>
      <c r="Y2326" s="251">
        <v>766</v>
      </c>
      <c r="Z2326" s="251">
        <f t="shared" si="110"/>
        <v>766</v>
      </c>
      <c r="AA2326" s="226">
        <v>243</v>
      </c>
    </row>
    <row r="2327" spans="1:27" x14ac:dyDescent="0.25">
      <c r="A2327" s="251">
        <v>45075</v>
      </c>
      <c r="B2327" s="251" t="s">
        <v>1962</v>
      </c>
      <c r="C2327" s="251" t="s">
        <v>1986</v>
      </c>
      <c r="D2327" s="251">
        <v>-80.799969399999995</v>
      </c>
      <c r="E2327" s="251">
        <v>33.445740000000001</v>
      </c>
      <c r="F2327">
        <v>2.68</v>
      </c>
      <c r="G2327">
        <f t="shared" si="109"/>
        <v>2.68</v>
      </c>
      <c r="H2327">
        <v>9.2100000000000009</v>
      </c>
      <c r="M2327" s="277">
        <f>(M5407*10000)*TEA!$I$15*10^-6</f>
        <v>56.613698376749994</v>
      </c>
      <c r="N2327" s="277">
        <f>(N5407*10000)*TEA!$J$15*10^-6</f>
        <v>56.613698376749994</v>
      </c>
      <c r="W2327">
        <f t="shared" si="108"/>
        <v>1</v>
      </c>
      <c r="X2327" s="251">
        <v>45075</v>
      </c>
      <c r="Y2327" s="251">
        <v>8826</v>
      </c>
      <c r="Z2327" s="251">
        <f t="shared" si="110"/>
        <v>8826</v>
      </c>
      <c r="AA2327" s="226">
        <v>15207</v>
      </c>
    </row>
    <row r="2328" spans="1:27" x14ac:dyDescent="0.25">
      <c r="A2328" s="251">
        <v>45077</v>
      </c>
      <c r="B2328" s="251" t="s">
        <v>1962</v>
      </c>
      <c r="C2328" s="251" t="s">
        <v>574</v>
      </c>
      <c r="D2328" s="251">
        <v>-82.735224099999996</v>
      </c>
      <c r="E2328" s="251">
        <v>34.892969999999998</v>
      </c>
      <c r="F2328">
        <v>1.42</v>
      </c>
      <c r="G2328">
        <f t="shared" si="109"/>
        <v>1.42</v>
      </c>
      <c r="H2328">
        <v>12.25</v>
      </c>
      <c r="M2328" s="277">
        <f>(M5408*10000)*TEA!$I$15*10^-6</f>
        <v>48.530137254749995</v>
      </c>
      <c r="N2328" s="277">
        <f>(N5408*10000)*TEA!$J$15*10^-6</f>
        <v>48.530137254749995</v>
      </c>
      <c r="W2328">
        <f t="shared" si="108"/>
        <v>1</v>
      </c>
      <c r="X2328" s="251">
        <v>45077</v>
      </c>
      <c r="Y2328" s="251">
        <v>102</v>
      </c>
      <c r="Z2328" s="251">
        <f t="shared" si="110"/>
        <v>102</v>
      </c>
      <c r="AA2328" s="226">
        <v>187</v>
      </c>
    </row>
    <row r="2329" spans="1:27" x14ac:dyDescent="0.25">
      <c r="A2329" s="251">
        <v>45079</v>
      </c>
      <c r="B2329" s="251" t="s">
        <v>1962</v>
      </c>
      <c r="C2329" s="251" t="s">
        <v>1030</v>
      </c>
      <c r="D2329" s="251">
        <v>-80.898169600000003</v>
      </c>
      <c r="E2329" s="251">
        <v>34.025550000000003</v>
      </c>
      <c r="F2329">
        <v>2.74</v>
      </c>
      <c r="G2329">
        <f t="shared" si="109"/>
        <v>2.74</v>
      </c>
      <c r="H2329">
        <v>9.7899999999999991</v>
      </c>
      <c r="M2329" s="277">
        <f>(M5409*10000)*TEA!$I$15*10^-6</f>
        <v>55.371738459599989</v>
      </c>
      <c r="N2329" s="277">
        <f>(N5409*10000)*TEA!$J$15*10^-6</f>
        <v>55.371738459599989</v>
      </c>
      <c r="W2329">
        <f t="shared" si="108"/>
        <v>1</v>
      </c>
      <c r="X2329" s="251">
        <v>45079</v>
      </c>
      <c r="Y2329" s="251">
        <v>1151</v>
      </c>
      <c r="Z2329" s="251">
        <f t="shared" si="110"/>
        <v>1151</v>
      </c>
      <c r="AA2329" s="226">
        <v>2708</v>
      </c>
    </row>
    <row r="2330" spans="1:27" x14ac:dyDescent="0.25">
      <c r="A2330" s="251">
        <v>45081</v>
      </c>
      <c r="B2330" s="251" t="s">
        <v>1962</v>
      </c>
      <c r="C2330" s="251" t="s">
        <v>1987</v>
      </c>
      <c r="D2330" s="251">
        <v>-81.725435700000006</v>
      </c>
      <c r="E2330" s="251">
        <v>34.009839999999997</v>
      </c>
      <c r="F2330">
        <v>1.73</v>
      </c>
      <c r="G2330">
        <f t="shared" si="109"/>
        <v>1.73</v>
      </c>
      <c r="H2330">
        <v>10.130000000000001</v>
      </c>
      <c r="M2330" s="277">
        <f>(M5410*10000)*TEA!$I$15*10^-6</f>
        <v>55.31279232104999</v>
      </c>
      <c r="N2330" s="277">
        <f>(N5410*10000)*TEA!$J$15*10^-6</f>
        <v>55.31279232104999</v>
      </c>
      <c r="W2330">
        <f t="shared" ref="W2330:W2394" si="111">IF(X2330=A2330,1,0)</f>
        <v>1</v>
      </c>
      <c r="X2330" s="251">
        <v>45081</v>
      </c>
      <c r="Y2330" s="251">
        <v>240</v>
      </c>
      <c r="Z2330" s="251">
        <f t="shared" si="110"/>
        <v>240</v>
      </c>
      <c r="AA2330" s="226">
        <v>777</v>
      </c>
    </row>
    <row r="2331" spans="1:27" x14ac:dyDescent="0.25">
      <c r="A2331" s="251">
        <v>45083</v>
      </c>
      <c r="B2331" s="251" t="s">
        <v>1962</v>
      </c>
      <c r="C2331" s="251" t="s">
        <v>1988</v>
      </c>
      <c r="D2331" s="251">
        <v>-81.990375400000005</v>
      </c>
      <c r="E2331" s="251">
        <v>34.938749999999999</v>
      </c>
      <c r="F2331">
        <v>2.27</v>
      </c>
      <c r="G2331">
        <f t="shared" si="109"/>
        <v>2.27</v>
      </c>
      <c r="H2331">
        <v>8.8800000000000008</v>
      </c>
      <c r="M2331" s="277">
        <f>(M5411*10000)*TEA!$I$15*10^-6</f>
        <v>51.0129643995</v>
      </c>
      <c r="N2331" s="277">
        <f>(N5411*10000)*TEA!$J$15*10^-6</f>
        <v>51.0129643995</v>
      </c>
      <c r="W2331">
        <f t="shared" si="111"/>
        <v>1</v>
      </c>
      <c r="X2331" s="251">
        <v>45083</v>
      </c>
      <c r="Y2331" s="251">
        <v>1398</v>
      </c>
      <c r="Z2331" s="251">
        <f t="shared" si="110"/>
        <v>1398</v>
      </c>
      <c r="AA2331" s="226">
        <v>183</v>
      </c>
    </row>
    <row r="2332" spans="1:27" x14ac:dyDescent="0.25">
      <c r="A2332" s="251">
        <v>45085</v>
      </c>
      <c r="B2332" s="251" t="s">
        <v>1962</v>
      </c>
      <c r="C2332" s="251" t="s">
        <v>580</v>
      </c>
      <c r="D2332" s="251">
        <v>-80.375593100000003</v>
      </c>
      <c r="E2332" s="251">
        <v>33.913519999999998</v>
      </c>
      <c r="F2332">
        <v>2.3199999999999998</v>
      </c>
      <c r="G2332">
        <f t="shared" si="109"/>
        <v>2.3199999999999998</v>
      </c>
      <c r="H2332">
        <v>9.4499999999999993</v>
      </c>
      <c r="M2332" s="277">
        <f>(M5412*10000)*TEA!$I$15*10^-6</f>
        <v>55.741633237350001</v>
      </c>
      <c r="N2332" s="277">
        <f>(N5412*10000)*TEA!$J$15*10^-6</f>
        <v>55.741633237350001</v>
      </c>
      <c r="W2332">
        <f t="shared" si="111"/>
        <v>1</v>
      </c>
      <c r="X2332" s="251">
        <v>45085</v>
      </c>
      <c r="Y2332" s="251">
        <v>11154</v>
      </c>
      <c r="Z2332" s="251">
        <f t="shared" si="110"/>
        <v>11154</v>
      </c>
      <c r="AA2332" s="226">
        <v>11640</v>
      </c>
    </row>
    <row r="2333" spans="1:27" x14ac:dyDescent="0.25">
      <c r="A2333" s="251">
        <v>45087</v>
      </c>
      <c r="B2333" s="251" t="s">
        <v>1962</v>
      </c>
      <c r="C2333" s="251" t="s">
        <v>657</v>
      </c>
      <c r="D2333" s="251">
        <v>-81.616824300000005</v>
      </c>
      <c r="E2333" s="251">
        <v>34.694940000000003</v>
      </c>
      <c r="F2333">
        <v>0</v>
      </c>
      <c r="G2333">
        <f t="shared" si="109"/>
        <v>0</v>
      </c>
      <c r="H2333">
        <v>0</v>
      </c>
      <c r="M2333" s="277">
        <f>(M5413*10000)*TEA!$I$15*10^-6</f>
        <v>52.923267060299999</v>
      </c>
      <c r="N2333" s="277">
        <f>(N5413*10000)*TEA!$J$15*10^-6</f>
        <v>52.923267060299999</v>
      </c>
      <c r="W2333">
        <f t="shared" si="111"/>
        <v>1</v>
      </c>
      <c r="X2333" s="251">
        <v>45087</v>
      </c>
      <c r="Y2333" s="251">
        <v>0</v>
      </c>
      <c r="Z2333" s="251">
        <f t="shared" si="110"/>
        <v>0</v>
      </c>
      <c r="AA2333" s="226">
        <v>0</v>
      </c>
    </row>
    <row r="2334" spans="1:27" x14ac:dyDescent="0.25">
      <c r="A2334" s="251">
        <v>45089</v>
      </c>
      <c r="B2334" s="251" t="s">
        <v>1962</v>
      </c>
      <c r="C2334" s="251" t="s">
        <v>1989</v>
      </c>
      <c r="D2334" s="251">
        <v>-79.718568200000007</v>
      </c>
      <c r="E2334" s="251">
        <v>33.626519999999999</v>
      </c>
      <c r="F2334">
        <v>2.2999999999999998</v>
      </c>
      <c r="G2334">
        <f t="shared" si="109"/>
        <v>2.2999999999999998</v>
      </c>
      <c r="H2334">
        <v>8.6</v>
      </c>
      <c r="M2334" s="277">
        <f>(M5414*10000)*TEA!$I$15*10^-6</f>
        <v>56.600157705299999</v>
      </c>
      <c r="N2334" s="277">
        <f>(N5414*10000)*TEA!$J$15*10^-6</f>
        <v>56.600157705299999</v>
      </c>
      <c r="W2334">
        <f t="shared" si="111"/>
        <v>1</v>
      </c>
      <c r="X2334" s="251">
        <v>45089</v>
      </c>
      <c r="Y2334" s="251">
        <v>14453</v>
      </c>
      <c r="Z2334" s="251">
        <f t="shared" si="110"/>
        <v>14453</v>
      </c>
      <c r="AA2334" s="226">
        <v>8313</v>
      </c>
    </row>
    <row r="2335" spans="1:27" x14ac:dyDescent="0.25">
      <c r="A2335" s="251">
        <v>45091</v>
      </c>
      <c r="B2335" s="251" t="s">
        <v>1962</v>
      </c>
      <c r="C2335" s="251" t="s">
        <v>1331</v>
      </c>
      <c r="D2335" s="251">
        <v>-81.184828199999998</v>
      </c>
      <c r="E2335" s="251">
        <v>34.981079999999999</v>
      </c>
      <c r="F2335">
        <v>2.42</v>
      </c>
      <c r="G2335">
        <f t="shared" si="109"/>
        <v>2.42</v>
      </c>
      <c r="H2335">
        <v>5.28</v>
      </c>
      <c r="M2335" s="277">
        <f>(M5415*10000)*TEA!$I$15*10^-6</f>
        <v>52.192600606799992</v>
      </c>
      <c r="N2335" s="277">
        <f>(N5415*10000)*TEA!$J$15*10^-6</f>
        <v>52.192600606799992</v>
      </c>
      <c r="W2335">
        <f t="shared" si="111"/>
        <v>1</v>
      </c>
      <c r="X2335" s="251">
        <v>45091</v>
      </c>
      <c r="Y2335" s="251">
        <v>250</v>
      </c>
      <c r="Z2335" s="251">
        <f t="shared" si="110"/>
        <v>250</v>
      </c>
      <c r="AA2335" s="226">
        <v>75</v>
      </c>
    </row>
    <row r="2336" spans="1:27" x14ac:dyDescent="0.25">
      <c r="A2336" s="251">
        <v>46003</v>
      </c>
      <c r="B2336" s="251" t="s">
        <v>1990</v>
      </c>
      <c r="C2336" s="251" t="s">
        <v>1991</v>
      </c>
      <c r="D2336" s="251">
        <v>-98.560080200000002</v>
      </c>
      <c r="E2336" s="251">
        <v>43.713290000000001</v>
      </c>
      <c r="F2336">
        <v>3.02</v>
      </c>
      <c r="G2336">
        <f t="shared" si="109"/>
        <v>3.02</v>
      </c>
      <c r="H2336">
        <v>9.23</v>
      </c>
      <c r="M2336" s="277">
        <f>(M5416*10000)*TEA!$I$15*10^-6</f>
        <v>36.459196058700002</v>
      </c>
      <c r="N2336" s="277">
        <f>(N5416*10000)*TEA!$J$15*10^-6</f>
        <v>36.459196058700002</v>
      </c>
      <c r="W2336">
        <f t="shared" si="111"/>
        <v>1</v>
      </c>
      <c r="X2336" s="251">
        <v>46003</v>
      </c>
      <c r="Y2336" s="251">
        <v>30274</v>
      </c>
      <c r="Z2336" s="251">
        <f t="shared" si="110"/>
        <v>30274</v>
      </c>
      <c r="AA2336" s="226">
        <v>30158</v>
      </c>
    </row>
    <row r="2337" spans="1:27" x14ac:dyDescent="0.25">
      <c r="A2337" s="251">
        <v>46005</v>
      </c>
      <c r="B2337" s="251" t="s">
        <v>1990</v>
      </c>
      <c r="C2337" s="251" t="s">
        <v>1992</v>
      </c>
      <c r="D2337" s="251">
        <v>-98.272244999999998</v>
      </c>
      <c r="E2337" s="251">
        <v>44.41207</v>
      </c>
      <c r="F2337">
        <v>2.86</v>
      </c>
      <c r="G2337">
        <f t="shared" si="109"/>
        <v>2.86</v>
      </c>
      <c r="H2337">
        <v>9.67</v>
      </c>
      <c r="M2337" s="277">
        <f>(M5417*10000)*TEA!$I$15*10^-6</f>
        <v>35.460392498549993</v>
      </c>
      <c r="N2337" s="277">
        <f>(N5417*10000)*TEA!$J$15*10^-6</f>
        <v>35.460392498549993</v>
      </c>
      <c r="W2337">
        <f t="shared" si="111"/>
        <v>1</v>
      </c>
      <c r="X2337" s="251">
        <v>46005</v>
      </c>
      <c r="Y2337" s="251">
        <v>83076</v>
      </c>
      <c r="Z2337" s="251">
        <f t="shared" si="110"/>
        <v>83076</v>
      </c>
      <c r="AA2337" s="226">
        <v>78955</v>
      </c>
    </row>
    <row r="2338" spans="1:27" x14ac:dyDescent="0.25">
      <c r="A2338" s="251">
        <v>46007</v>
      </c>
      <c r="B2338" s="251" t="s">
        <v>1990</v>
      </c>
      <c r="C2338" s="251" t="s">
        <v>1993</v>
      </c>
      <c r="D2338" s="251">
        <v>-101.66758900000001</v>
      </c>
      <c r="E2338" s="251">
        <v>43.190950000000001</v>
      </c>
      <c r="F2338">
        <v>1.9</v>
      </c>
      <c r="G2338">
        <f t="shared" si="109"/>
        <v>1.9</v>
      </c>
      <c r="H2338">
        <v>5.75</v>
      </c>
      <c r="M2338" s="277">
        <f>(M5418*10000)*TEA!$I$15*10^-6</f>
        <v>36.262131339600003</v>
      </c>
      <c r="N2338" s="277">
        <f>(N5418*10000)*TEA!$J$15*10^-6</f>
        <v>36.262131339600003</v>
      </c>
      <c r="W2338">
        <f t="shared" si="111"/>
        <v>1</v>
      </c>
      <c r="X2338" s="251">
        <v>46007</v>
      </c>
      <c r="Y2338" s="251">
        <v>6081</v>
      </c>
      <c r="Z2338" s="251">
        <f t="shared" si="110"/>
        <v>6081</v>
      </c>
      <c r="AA2338" s="226">
        <v>15276</v>
      </c>
    </row>
    <row r="2339" spans="1:27" x14ac:dyDescent="0.25">
      <c r="A2339" s="251">
        <v>46009</v>
      </c>
      <c r="B2339" s="251" t="s">
        <v>1990</v>
      </c>
      <c r="C2339" s="251" t="s">
        <v>1994</v>
      </c>
      <c r="D2339" s="251">
        <v>-97.880721699999995</v>
      </c>
      <c r="E2339" s="251">
        <v>42.983179999999997</v>
      </c>
      <c r="F2339">
        <v>3.14</v>
      </c>
      <c r="G2339">
        <f t="shared" si="109"/>
        <v>3.14</v>
      </c>
      <c r="H2339">
        <v>9.2799999999999994</v>
      </c>
      <c r="M2339" s="277">
        <f>(M5419*10000)*TEA!$I$15*10^-6</f>
        <v>36.779261788349999</v>
      </c>
      <c r="N2339" s="277">
        <f>(N5419*10000)*TEA!$J$15*10^-6</f>
        <v>36.779261788349999</v>
      </c>
      <c r="W2339">
        <f t="shared" si="111"/>
        <v>1</v>
      </c>
      <c r="X2339" s="251">
        <v>46009</v>
      </c>
      <c r="Y2339" s="251">
        <v>35481</v>
      </c>
      <c r="Z2339" s="251">
        <f t="shared" si="110"/>
        <v>35481</v>
      </c>
      <c r="AA2339" s="226">
        <v>33890</v>
      </c>
    </row>
    <row r="2340" spans="1:27" x14ac:dyDescent="0.25">
      <c r="A2340" s="251">
        <v>46011</v>
      </c>
      <c r="B2340" s="251" t="s">
        <v>1990</v>
      </c>
      <c r="C2340" s="251" t="s">
        <v>1995</v>
      </c>
      <c r="D2340" s="251">
        <v>-96.776091600000001</v>
      </c>
      <c r="E2340" s="251">
        <v>44.374850000000002</v>
      </c>
      <c r="F2340">
        <v>3.37</v>
      </c>
      <c r="G2340">
        <f t="shared" si="109"/>
        <v>3.37</v>
      </c>
      <c r="H2340">
        <v>12.85</v>
      </c>
      <c r="M2340" s="277">
        <f>(M5420*10000)*TEA!$I$15*10^-6</f>
        <v>33.999719285250002</v>
      </c>
      <c r="N2340" s="277">
        <f>(N5420*10000)*TEA!$J$15*10^-6</f>
        <v>33.999719285250002</v>
      </c>
      <c r="W2340">
        <f t="shared" si="111"/>
        <v>1</v>
      </c>
      <c r="X2340" s="251">
        <v>46011</v>
      </c>
      <c r="Y2340" s="251">
        <v>47034</v>
      </c>
      <c r="Z2340" s="251">
        <f t="shared" si="110"/>
        <v>47034</v>
      </c>
      <c r="AA2340" s="226">
        <v>47172</v>
      </c>
    </row>
    <row r="2341" spans="1:27" x14ac:dyDescent="0.25">
      <c r="A2341" s="251">
        <v>46013</v>
      </c>
      <c r="B2341" s="251" t="s">
        <v>1990</v>
      </c>
      <c r="C2341" s="251" t="s">
        <v>992</v>
      </c>
      <c r="D2341" s="251">
        <v>-98.351082500000004</v>
      </c>
      <c r="E2341" s="251">
        <v>45.588279999999997</v>
      </c>
      <c r="F2341">
        <v>2.73</v>
      </c>
      <c r="G2341">
        <f t="shared" si="109"/>
        <v>2.73</v>
      </c>
      <c r="H2341">
        <v>10.76</v>
      </c>
      <c r="M2341" s="277">
        <f>(M5421*10000)*TEA!$I$15*10^-6</f>
        <v>33.195704760449999</v>
      </c>
      <c r="N2341" s="277">
        <f>(N5421*10000)*TEA!$J$15*10^-6</f>
        <v>33.195704760449999</v>
      </c>
      <c r="W2341">
        <f t="shared" si="111"/>
        <v>1</v>
      </c>
      <c r="X2341" s="251">
        <v>46013</v>
      </c>
      <c r="Y2341" s="251">
        <v>154256</v>
      </c>
      <c r="Z2341" s="251">
        <f t="shared" si="110"/>
        <v>154256</v>
      </c>
      <c r="AA2341" s="226">
        <v>129491</v>
      </c>
    </row>
    <row r="2342" spans="1:27" x14ac:dyDescent="0.25">
      <c r="A2342" s="251">
        <v>46015</v>
      </c>
      <c r="B2342" s="251" t="s">
        <v>1990</v>
      </c>
      <c r="C2342" s="251" t="s">
        <v>1996</v>
      </c>
      <c r="D2342" s="251">
        <v>-99.089678899999996</v>
      </c>
      <c r="E2342" s="251">
        <v>43.714309999999998</v>
      </c>
      <c r="F2342">
        <v>2.61</v>
      </c>
      <c r="G2342">
        <f t="shared" si="109"/>
        <v>2.61</v>
      </c>
      <c r="H2342">
        <v>6.54</v>
      </c>
      <c r="M2342" s="277">
        <f>(M5422*10000)*TEA!$I$15*10^-6</f>
        <v>36.6022432233</v>
      </c>
      <c r="N2342" s="277">
        <f>(N5422*10000)*TEA!$J$15*10^-6</f>
        <v>36.6022432233</v>
      </c>
      <c r="W2342">
        <f t="shared" si="111"/>
        <v>1</v>
      </c>
      <c r="X2342" s="251">
        <v>46015</v>
      </c>
      <c r="Y2342" s="251">
        <v>31094</v>
      </c>
      <c r="Z2342" s="251">
        <f t="shared" si="110"/>
        <v>31094</v>
      </c>
      <c r="AA2342" s="226">
        <v>22038</v>
      </c>
    </row>
    <row r="2343" spans="1:27" x14ac:dyDescent="0.25">
      <c r="A2343" s="251">
        <v>46017</v>
      </c>
      <c r="B2343" s="251" t="s">
        <v>1990</v>
      </c>
      <c r="C2343" s="251" t="s">
        <v>1607</v>
      </c>
      <c r="D2343" s="251">
        <v>-99.215232200000003</v>
      </c>
      <c r="E2343" s="251">
        <v>44.072890000000001</v>
      </c>
      <c r="F2343">
        <v>2.0099999999999998</v>
      </c>
      <c r="G2343">
        <f t="shared" si="109"/>
        <v>2.0099999999999998</v>
      </c>
      <c r="H2343">
        <v>8.16</v>
      </c>
      <c r="M2343" s="277">
        <f>(M5423*10000)*TEA!$I$15*10^-6</f>
        <v>36.226405092149996</v>
      </c>
      <c r="N2343" s="277">
        <f>(N5423*10000)*TEA!$J$15*10^-6</f>
        <v>36.226405092149996</v>
      </c>
      <c r="W2343">
        <f t="shared" si="111"/>
        <v>1</v>
      </c>
      <c r="X2343" s="251">
        <v>46017</v>
      </c>
      <c r="Y2343" s="251">
        <v>7904</v>
      </c>
      <c r="Z2343" s="251">
        <f t="shared" si="110"/>
        <v>7904</v>
      </c>
      <c r="AA2343" s="226">
        <v>8872</v>
      </c>
    </row>
    <row r="2344" spans="1:27" x14ac:dyDescent="0.25">
      <c r="A2344" s="251">
        <v>46019</v>
      </c>
      <c r="B2344" s="251" t="s">
        <v>1990</v>
      </c>
      <c r="C2344" s="251" t="s">
        <v>666</v>
      </c>
      <c r="D2344" s="251">
        <v>-103.50843</v>
      </c>
      <c r="E2344" s="251">
        <v>44.901670000000003</v>
      </c>
      <c r="F2344">
        <v>0</v>
      </c>
      <c r="G2344">
        <f t="shared" si="109"/>
        <v>0</v>
      </c>
      <c r="H2344">
        <v>10.15</v>
      </c>
      <c r="M2344" s="277">
        <f>(M5424*10000)*TEA!$I$15*10^-6</f>
        <v>33.344516213099993</v>
      </c>
      <c r="N2344" s="277">
        <f>(N5424*10000)*TEA!$J$15*10^-6</f>
        <v>33.344516213099993</v>
      </c>
      <c r="W2344">
        <f t="shared" si="111"/>
        <v>1</v>
      </c>
      <c r="X2344" s="251">
        <v>46019</v>
      </c>
      <c r="Y2344" s="251">
        <v>0</v>
      </c>
      <c r="Z2344" s="251">
        <f t="shared" si="110"/>
        <v>0</v>
      </c>
      <c r="AA2344" s="226">
        <v>364</v>
      </c>
    </row>
    <row r="2345" spans="1:27" x14ac:dyDescent="0.25">
      <c r="A2345" s="251">
        <v>46021</v>
      </c>
      <c r="B2345" s="251" t="s">
        <v>1990</v>
      </c>
      <c r="C2345" s="251" t="s">
        <v>1213</v>
      </c>
      <c r="D2345" s="251">
        <v>-100.045287</v>
      </c>
      <c r="E2345" s="251">
        <v>45.768129999999999</v>
      </c>
      <c r="F2345">
        <v>2.2400000000000002</v>
      </c>
      <c r="G2345">
        <f t="shared" si="109"/>
        <v>2.2400000000000002</v>
      </c>
      <c r="H2345">
        <v>8.8699999999999992</v>
      </c>
      <c r="M2345" s="277">
        <f>(M5425*10000)*TEA!$I$15*10^-6</f>
        <v>32.714556611760003</v>
      </c>
      <c r="N2345" s="277">
        <f>(N5425*10000)*TEA!$J$15*10^-6</f>
        <v>32.714556611760003</v>
      </c>
      <c r="W2345">
        <f t="shared" si="111"/>
        <v>1</v>
      </c>
      <c r="X2345" s="251">
        <v>46021</v>
      </c>
      <c r="Y2345" s="251">
        <v>29043</v>
      </c>
      <c r="Z2345" s="251">
        <f t="shared" si="110"/>
        <v>29043</v>
      </c>
      <c r="AA2345" s="226">
        <v>25092</v>
      </c>
    </row>
    <row r="2346" spans="1:27" x14ac:dyDescent="0.25">
      <c r="A2346" s="251">
        <v>46023</v>
      </c>
      <c r="B2346" s="251" t="s">
        <v>1990</v>
      </c>
      <c r="C2346" s="251" t="s">
        <v>1997</v>
      </c>
      <c r="D2346" s="251">
        <v>-98.590170400000005</v>
      </c>
      <c r="E2346" s="251">
        <v>43.200510000000001</v>
      </c>
      <c r="F2346">
        <v>3</v>
      </c>
      <c r="G2346">
        <f t="shared" si="109"/>
        <v>3</v>
      </c>
      <c r="H2346">
        <v>8.58</v>
      </c>
      <c r="M2346" s="277">
        <f>(M5426*10000)*TEA!$I$15*10^-6</f>
        <v>36.910340876700005</v>
      </c>
      <c r="N2346" s="277">
        <f>(N5426*10000)*TEA!$J$15*10^-6</f>
        <v>36.910340876700005</v>
      </c>
      <c r="W2346">
        <f t="shared" si="111"/>
        <v>1</v>
      </c>
      <c r="X2346" s="251">
        <v>46023</v>
      </c>
      <c r="Y2346" s="251">
        <v>59717</v>
      </c>
      <c r="Z2346" s="251">
        <f t="shared" si="110"/>
        <v>59717</v>
      </c>
      <c r="AA2346" s="226">
        <v>47768</v>
      </c>
    </row>
    <row r="2347" spans="1:27" x14ac:dyDescent="0.25">
      <c r="A2347" s="251">
        <v>46025</v>
      </c>
      <c r="B2347" s="251" t="s">
        <v>1990</v>
      </c>
      <c r="C2347" s="251" t="s">
        <v>613</v>
      </c>
      <c r="D2347" s="251">
        <v>-97.729115300000004</v>
      </c>
      <c r="E2347" s="251">
        <v>44.854950000000002</v>
      </c>
      <c r="F2347">
        <v>2.96</v>
      </c>
      <c r="G2347">
        <f t="shared" si="109"/>
        <v>2.96</v>
      </c>
      <c r="H2347">
        <v>10.53</v>
      </c>
      <c r="M2347" s="277">
        <f>(M5427*10000)*TEA!$I$15*10^-6</f>
        <v>34.238032862400004</v>
      </c>
      <c r="N2347" s="277">
        <f>(N5427*10000)*TEA!$J$15*10^-6</f>
        <v>34.238032862400004</v>
      </c>
      <c r="W2347">
        <f t="shared" si="111"/>
        <v>1</v>
      </c>
      <c r="X2347" s="251">
        <v>46025</v>
      </c>
      <c r="Y2347" s="251">
        <v>72803</v>
      </c>
      <c r="Z2347" s="251">
        <f t="shared" si="110"/>
        <v>72803</v>
      </c>
      <c r="AA2347" s="226">
        <v>64230</v>
      </c>
    </row>
    <row r="2348" spans="1:27" x14ac:dyDescent="0.25">
      <c r="A2348" s="251">
        <v>46027</v>
      </c>
      <c r="B2348" s="251" t="s">
        <v>1990</v>
      </c>
      <c r="C2348" s="251" t="s">
        <v>534</v>
      </c>
      <c r="D2348" s="251">
        <v>-96.975314600000004</v>
      </c>
      <c r="E2348" s="251">
        <v>42.905819999999999</v>
      </c>
      <c r="F2348">
        <v>3.48</v>
      </c>
      <c r="G2348">
        <f t="shared" si="109"/>
        <v>3.48</v>
      </c>
      <c r="H2348">
        <v>12.43</v>
      </c>
      <c r="M2348" s="277">
        <f>(M5428*10000)*TEA!$I$15*10^-6</f>
        <v>36.278470831050001</v>
      </c>
      <c r="N2348" s="277">
        <f>(N5428*10000)*TEA!$J$15*10^-6</f>
        <v>36.278470831050001</v>
      </c>
      <c r="W2348">
        <f t="shared" si="111"/>
        <v>1</v>
      </c>
      <c r="X2348" s="251">
        <v>46027</v>
      </c>
      <c r="Y2348" s="251">
        <v>39217</v>
      </c>
      <c r="Z2348" s="251">
        <f t="shared" si="110"/>
        <v>39217</v>
      </c>
      <c r="AA2348" s="226">
        <v>37862</v>
      </c>
    </row>
    <row r="2349" spans="1:27" x14ac:dyDescent="0.25">
      <c r="A2349" s="251">
        <v>46029</v>
      </c>
      <c r="B2349" s="251" t="s">
        <v>1990</v>
      </c>
      <c r="C2349" s="251" t="s">
        <v>1998</v>
      </c>
      <c r="D2349" s="251">
        <v>-97.189184100000006</v>
      </c>
      <c r="E2349" s="251">
        <v>44.980870000000003</v>
      </c>
      <c r="F2349">
        <v>3.06</v>
      </c>
      <c r="G2349">
        <f t="shared" si="109"/>
        <v>3.06</v>
      </c>
      <c r="H2349">
        <v>11.87</v>
      </c>
      <c r="M2349" s="277">
        <f>(M5429*10000)*TEA!$I$15*10^-6</f>
        <v>33.524908571699996</v>
      </c>
      <c r="N2349" s="277">
        <f>(N5429*10000)*TEA!$J$15*10^-6</f>
        <v>33.524908571699996</v>
      </c>
      <c r="W2349">
        <f t="shared" si="111"/>
        <v>1</v>
      </c>
      <c r="X2349" s="251">
        <v>46029</v>
      </c>
      <c r="Y2349" s="251">
        <v>36987</v>
      </c>
      <c r="Z2349" s="251">
        <f t="shared" si="110"/>
        <v>36987</v>
      </c>
      <c r="AA2349" s="226">
        <v>30369</v>
      </c>
    </row>
    <row r="2350" spans="1:27" x14ac:dyDescent="0.25">
      <c r="A2350" s="251">
        <v>46031</v>
      </c>
      <c r="B2350" s="251" t="s">
        <v>1990</v>
      </c>
      <c r="C2350" s="251" t="s">
        <v>1999</v>
      </c>
      <c r="D2350" s="251">
        <v>-101.193648</v>
      </c>
      <c r="E2350" s="251">
        <v>45.702249999999999</v>
      </c>
      <c r="F2350">
        <v>1.19</v>
      </c>
      <c r="G2350">
        <f t="shared" si="109"/>
        <v>1.19</v>
      </c>
      <c r="H2350">
        <v>5.44</v>
      </c>
      <c r="M2350" s="277">
        <f>(M5430*10000)*TEA!$I$15*10^-6</f>
        <v>32.717726896274996</v>
      </c>
      <c r="N2350" s="277">
        <f>(N5430*10000)*TEA!$J$15*10^-6</f>
        <v>32.717726896274996</v>
      </c>
      <c r="W2350">
        <f t="shared" si="111"/>
        <v>1</v>
      </c>
      <c r="X2350" s="251">
        <v>46031</v>
      </c>
      <c r="Y2350" s="251">
        <v>4040</v>
      </c>
      <c r="Z2350" s="251">
        <f t="shared" si="110"/>
        <v>4040</v>
      </c>
      <c r="AA2350" s="226">
        <v>15066</v>
      </c>
    </row>
    <row r="2351" spans="1:27" x14ac:dyDescent="0.25">
      <c r="A2351" s="251">
        <v>46033</v>
      </c>
      <c r="B2351" s="251" t="s">
        <v>1990</v>
      </c>
      <c r="C2351" s="251" t="s">
        <v>734</v>
      </c>
      <c r="D2351" s="251">
        <v>-103.454262</v>
      </c>
      <c r="E2351" s="251">
        <v>43.671610000000001</v>
      </c>
      <c r="F2351">
        <v>0</v>
      </c>
      <c r="G2351">
        <f t="shared" si="109"/>
        <v>0</v>
      </c>
      <c r="H2351">
        <v>2.19</v>
      </c>
      <c r="M2351" s="277">
        <f>(M5431*10000)*TEA!$I$15*10^-6</f>
        <v>34.521447518549998</v>
      </c>
      <c r="N2351" s="277">
        <f>(N5431*10000)*TEA!$J$15*10^-6</f>
        <v>34.521447518549998</v>
      </c>
      <c r="W2351">
        <f t="shared" si="111"/>
        <v>1</v>
      </c>
      <c r="X2351" s="251">
        <v>46033</v>
      </c>
      <c r="Y2351" s="251">
        <v>0</v>
      </c>
      <c r="Z2351" s="251">
        <f t="shared" si="110"/>
        <v>0</v>
      </c>
      <c r="AA2351" s="226">
        <v>885</v>
      </c>
    </row>
    <row r="2352" spans="1:27" x14ac:dyDescent="0.25">
      <c r="A2352" s="251">
        <v>46035</v>
      </c>
      <c r="B2352" s="251" t="s">
        <v>1990</v>
      </c>
      <c r="C2352" s="251" t="s">
        <v>2000</v>
      </c>
      <c r="D2352" s="251">
        <v>-98.128141099999993</v>
      </c>
      <c r="E2352" s="251">
        <v>43.672930000000001</v>
      </c>
      <c r="F2352">
        <v>2.97</v>
      </c>
      <c r="G2352">
        <f t="shared" si="109"/>
        <v>2.97</v>
      </c>
      <c r="H2352">
        <v>9.01</v>
      </c>
      <c r="M2352" s="277">
        <f>(M5432*10000)*TEA!$I$15*10^-6</f>
        <v>36.302301994949993</v>
      </c>
      <c r="N2352" s="277">
        <f>(N5432*10000)*TEA!$J$15*10^-6</f>
        <v>36.302301994949993</v>
      </c>
      <c r="W2352">
        <f t="shared" si="111"/>
        <v>1</v>
      </c>
      <c r="X2352" s="251">
        <v>46035</v>
      </c>
      <c r="Y2352" s="251">
        <v>32853</v>
      </c>
      <c r="Z2352" s="251">
        <f t="shared" si="110"/>
        <v>32853</v>
      </c>
      <c r="AA2352" s="226">
        <v>29986</v>
      </c>
    </row>
    <row r="2353" spans="1:27" x14ac:dyDescent="0.25">
      <c r="A2353" s="251">
        <v>46037</v>
      </c>
      <c r="B2353" s="251" t="s">
        <v>1990</v>
      </c>
      <c r="C2353" s="251" t="s">
        <v>2001</v>
      </c>
      <c r="D2353" s="251">
        <v>-97.604642100000007</v>
      </c>
      <c r="E2353" s="251">
        <v>45.366619999999998</v>
      </c>
      <c r="F2353">
        <v>2.78</v>
      </c>
      <c r="G2353">
        <f t="shared" si="109"/>
        <v>2.78</v>
      </c>
      <c r="H2353">
        <v>11.43</v>
      </c>
      <c r="M2353" s="277">
        <f>(M5433*10000)*TEA!$I$15*10^-6</f>
        <v>33.216286632300005</v>
      </c>
      <c r="N2353" s="277">
        <f>(N5433*10000)*TEA!$J$15*10^-6</f>
        <v>33.216286632300005</v>
      </c>
      <c r="W2353">
        <f t="shared" si="111"/>
        <v>1</v>
      </c>
      <c r="X2353" s="251">
        <v>46037</v>
      </c>
      <c r="Y2353" s="251">
        <v>74494</v>
      </c>
      <c r="Z2353" s="251">
        <f t="shared" si="110"/>
        <v>74494</v>
      </c>
      <c r="AA2353" s="226">
        <v>59835</v>
      </c>
    </row>
    <row r="2354" spans="1:27" x14ac:dyDescent="0.25">
      <c r="A2354" s="251">
        <v>46039</v>
      </c>
      <c r="B2354" s="251" t="s">
        <v>1990</v>
      </c>
      <c r="C2354" s="251" t="s">
        <v>1613</v>
      </c>
      <c r="D2354" s="251">
        <v>-96.657893900000005</v>
      </c>
      <c r="E2354" s="251">
        <v>44.763359999999999</v>
      </c>
      <c r="F2354">
        <v>2.88</v>
      </c>
      <c r="G2354">
        <f t="shared" si="109"/>
        <v>2.88</v>
      </c>
      <c r="H2354">
        <v>11.3</v>
      </c>
      <c r="M2354" s="277">
        <f>(M5434*10000)*TEA!$I$15*10^-6</f>
        <v>33.318580349699992</v>
      </c>
      <c r="N2354" s="277">
        <f>(N5434*10000)*TEA!$J$15*10^-6</f>
        <v>33.318580349699992</v>
      </c>
      <c r="W2354">
        <f t="shared" si="111"/>
        <v>1</v>
      </c>
      <c r="X2354" s="251">
        <v>46039</v>
      </c>
      <c r="Y2354" s="251">
        <v>31352</v>
      </c>
      <c r="Z2354" s="251">
        <f t="shared" si="110"/>
        <v>31352</v>
      </c>
      <c r="AA2354" s="226">
        <v>26071</v>
      </c>
    </row>
    <row r="2355" spans="1:27" x14ac:dyDescent="0.25">
      <c r="A2355" s="251">
        <v>46041</v>
      </c>
      <c r="B2355" s="251" t="s">
        <v>1990</v>
      </c>
      <c r="C2355" s="251" t="s">
        <v>1877</v>
      </c>
      <c r="D2355" s="251">
        <v>-100.867873</v>
      </c>
      <c r="E2355" s="251">
        <v>45.150889999999997</v>
      </c>
      <c r="F2355">
        <v>2.08</v>
      </c>
      <c r="G2355">
        <f t="shared" si="109"/>
        <v>2.08</v>
      </c>
      <c r="H2355">
        <v>5.03</v>
      </c>
      <c r="M2355" s="277">
        <f>(M5435*10000)*TEA!$I$15*10^-6</f>
        <v>33.955216010549996</v>
      </c>
      <c r="N2355" s="277">
        <f>(N5435*10000)*TEA!$J$15*10^-6</f>
        <v>33.955216010549996</v>
      </c>
      <c r="W2355">
        <f t="shared" si="111"/>
        <v>1</v>
      </c>
      <c r="X2355" s="251">
        <v>46041</v>
      </c>
      <c r="Y2355" s="251">
        <v>1015</v>
      </c>
      <c r="Z2355" s="251">
        <f t="shared" si="110"/>
        <v>1015</v>
      </c>
      <c r="AA2355" s="226">
        <v>7480</v>
      </c>
    </row>
    <row r="2356" spans="1:27" x14ac:dyDescent="0.25">
      <c r="A2356" s="251">
        <v>46043</v>
      </c>
      <c r="B2356" s="251" t="s">
        <v>1990</v>
      </c>
      <c r="C2356" s="251" t="s">
        <v>738</v>
      </c>
      <c r="D2356" s="251">
        <v>-98.370593900000003</v>
      </c>
      <c r="E2356" s="251">
        <v>43.381360000000001</v>
      </c>
      <c r="F2356">
        <v>2.71</v>
      </c>
      <c r="G2356">
        <f t="shared" si="109"/>
        <v>2.71</v>
      </c>
      <c r="H2356">
        <v>8.74</v>
      </c>
      <c r="M2356" s="277">
        <f>(M5436*10000)*TEA!$I$15*10^-6</f>
        <v>36.675283063050003</v>
      </c>
      <c r="N2356" s="277">
        <f>(N5436*10000)*TEA!$J$15*10^-6</f>
        <v>36.675283063050003</v>
      </c>
      <c r="W2356">
        <f t="shared" si="111"/>
        <v>1</v>
      </c>
      <c r="X2356" s="251">
        <v>46043</v>
      </c>
      <c r="Y2356" s="251">
        <v>32923</v>
      </c>
      <c r="Z2356" s="251">
        <f t="shared" si="110"/>
        <v>32923</v>
      </c>
      <c r="AA2356" s="226">
        <v>31173</v>
      </c>
    </row>
    <row r="2357" spans="1:27" x14ac:dyDescent="0.25">
      <c r="A2357" s="251">
        <v>46045</v>
      </c>
      <c r="B2357" s="251" t="s">
        <v>1990</v>
      </c>
      <c r="C2357" s="251" t="s">
        <v>2002</v>
      </c>
      <c r="D2357" s="251">
        <v>-99.213249000000005</v>
      </c>
      <c r="E2357" s="251">
        <v>45.412820000000004</v>
      </c>
      <c r="F2357">
        <v>2.33</v>
      </c>
      <c r="G2357">
        <f t="shared" si="109"/>
        <v>2.33</v>
      </c>
      <c r="H2357">
        <v>8.4700000000000006</v>
      </c>
      <c r="M2357" s="277">
        <f>(M5437*10000)*TEA!$I$15*10^-6</f>
        <v>33.663518325449992</v>
      </c>
      <c r="N2357" s="277">
        <f>(N5437*10000)*TEA!$J$15*10^-6</f>
        <v>33.663518325449992</v>
      </c>
      <c r="W2357">
        <f t="shared" si="111"/>
        <v>1</v>
      </c>
      <c r="X2357" s="251">
        <v>46045</v>
      </c>
      <c r="Y2357" s="251">
        <v>101724</v>
      </c>
      <c r="Z2357" s="251">
        <f t="shared" si="110"/>
        <v>101724</v>
      </c>
      <c r="AA2357" s="226">
        <v>69841</v>
      </c>
    </row>
    <row r="2358" spans="1:27" x14ac:dyDescent="0.25">
      <c r="A2358" s="251">
        <v>46047</v>
      </c>
      <c r="B2358" s="251" t="s">
        <v>1990</v>
      </c>
      <c r="C2358" s="251" t="s">
        <v>2003</v>
      </c>
      <c r="D2358" s="251">
        <v>-103.535218</v>
      </c>
      <c r="E2358" s="251">
        <v>43.23545</v>
      </c>
      <c r="F2358">
        <v>0</v>
      </c>
      <c r="G2358">
        <f t="shared" si="109"/>
        <v>0</v>
      </c>
      <c r="H2358">
        <v>9.82</v>
      </c>
      <c r="M2358" s="277">
        <f>(M5438*10000)*TEA!$I$15*10^-6</f>
        <v>34.922462776650001</v>
      </c>
      <c r="N2358" s="277">
        <f>(N5438*10000)*TEA!$J$15*10^-6</f>
        <v>34.922462776650001</v>
      </c>
      <c r="W2358">
        <f t="shared" si="111"/>
        <v>1</v>
      </c>
      <c r="X2358" s="251">
        <v>46047</v>
      </c>
      <c r="Y2358" s="251">
        <v>0</v>
      </c>
      <c r="Z2358" s="251">
        <f t="shared" si="110"/>
        <v>0</v>
      </c>
      <c r="AA2358" s="226">
        <v>777</v>
      </c>
    </row>
    <row r="2359" spans="1:27" x14ac:dyDescent="0.25">
      <c r="A2359" s="251">
        <v>46049</v>
      </c>
      <c r="B2359" s="251" t="s">
        <v>1990</v>
      </c>
      <c r="C2359" s="251" t="s">
        <v>2004</v>
      </c>
      <c r="D2359" s="251">
        <v>-99.144947500000001</v>
      </c>
      <c r="E2359" s="251">
        <v>45.064990000000002</v>
      </c>
      <c r="F2359">
        <v>2.54</v>
      </c>
      <c r="G2359">
        <f t="shared" si="109"/>
        <v>2.54</v>
      </c>
      <c r="H2359">
        <v>8.57</v>
      </c>
      <c r="M2359" s="277">
        <f>(M5439*10000)*TEA!$I$15*10^-6</f>
        <v>34.413237220500001</v>
      </c>
      <c r="N2359" s="277">
        <f>(N5439*10000)*TEA!$J$15*10^-6</f>
        <v>34.413237220500001</v>
      </c>
      <c r="W2359">
        <f t="shared" si="111"/>
        <v>1</v>
      </c>
      <c r="X2359" s="251">
        <v>46049</v>
      </c>
      <c r="Y2359" s="251">
        <v>67247</v>
      </c>
      <c r="Z2359" s="251">
        <f t="shared" si="110"/>
        <v>67247</v>
      </c>
      <c r="AA2359" s="226">
        <v>49142</v>
      </c>
    </row>
    <row r="2360" spans="1:27" x14ac:dyDescent="0.25">
      <c r="A2360" s="251">
        <v>46051</v>
      </c>
      <c r="B2360" s="251" t="s">
        <v>1990</v>
      </c>
      <c r="C2360" s="251" t="s">
        <v>626</v>
      </c>
      <c r="D2360" s="251">
        <v>-96.751423399999993</v>
      </c>
      <c r="E2360" s="251">
        <v>45.171370000000003</v>
      </c>
      <c r="F2360">
        <v>2.94</v>
      </c>
      <c r="G2360">
        <f t="shared" si="109"/>
        <v>2.94</v>
      </c>
      <c r="H2360">
        <v>12.36</v>
      </c>
      <c r="M2360" s="277">
        <f>(M5440*10000)*TEA!$I$15*10^-6</f>
        <v>32.806174857705003</v>
      </c>
      <c r="N2360" s="277">
        <f>(N5440*10000)*TEA!$J$15*10^-6</f>
        <v>32.806174857705003</v>
      </c>
      <c r="W2360">
        <f t="shared" si="111"/>
        <v>1</v>
      </c>
      <c r="X2360" s="251">
        <v>46051</v>
      </c>
      <c r="Y2360" s="251">
        <v>44172</v>
      </c>
      <c r="Z2360" s="251">
        <f t="shared" si="110"/>
        <v>44172</v>
      </c>
      <c r="AA2360" s="226">
        <v>41830</v>
      </c>
    </row>
    <row r="2361" spans="1:27" x14ac:dyDescent="0.25">
      <c r="A2361" s="251">
        <v>46053</v>
      </c>
      <c r="B2361" s="251" t="s">
        <v>1990</v>
      </c>
      <c r="C2361" s="251" t="s">
        <v>2005</v>
      </c>
      <c r="D2361" s="251">
        <v>-99.195413599999995</v>
      </c>
      <c r="E2361" s="251">
        <v>43.188809999999997</v>
      </c>
      <c r="F2361">
        <v>2.87</v>
      </c>
      <c r="G2361">
        <f t="shared" si="109"/>
        <v>2.87</v>
      </c>
      <c r="H2361">
        <v>7.71</v>
      </c>
      <c r="M2361" s="277">
        <f>(M5441*10000)*TEA!$I$15*10^-6</f>
        <v>37.0731852909</v>
      </c>
      <c r="N2361" s="277">
        <f>(N5441*10000)*TEA!$J$15*10^-6</f>
        <v>37.0731852909</v>
      </c>
      <c r="W2361">
        <f t="shared" si="111"/>
        <v>1</v>
      </c>
      <c r="X2361" s="251">
        <v>46053</v>
      </c>
      <c r="Y2361" s="251">
        <v>19671</v>
      </c>
      <c r="Z2361" s="251">
        <f t="shared" si="110"/>
        <v>19671</v>
      </c>
      <c r="AA2361" s="226">
        <v>19058</v>
      </c>
    </row>
    <row r="2362" spans="1:27" x14ac:dyDescent="0.25">
      <c r="A2362" s="251">
        <v>46055</v>
      </c>
      <c r="B2362" s="251" t="s">
        <v>1990</v>
      </c>
      <c r="C2362" s="251" t="s">
        <v>2006</v>
      </c>
      <c r="D2362" s="251">
        <v>-101.540905</v>
      </c>
      <c r="E2362" s="251">
        <v>44.287509999999997</v>
      </c>
      <c r="F2362">
        <v>2.79</v>
      </c>
      <c r="G2362">
        <f t="shared" si="109"/>
        <v>2.79</v>
      </c>
      <c r="H2362">
        <v>3.59</v>
      </c>
      <c r="M2362" s="277">
        <f>(M5442*10000)*TEA!$I$15*10^-6</f>
        <v>35.063037387449995</v>
      </c>
      <c r="N2362" s="277">
        <f>(N5442*10000)*TEA!$J$15*10^-6</f>
        <v>35.063037387449995</v>
      </c>
      <c r="W2362">
        <f t="shared" si="111"/>
        <v>1</v>
      </c>
      <c r="X2362" s="251">
        <v>46055</v>
      </c>
      <c r="Y2362" s="251">
        <v>3276</v>
      </c>
      <c r="Z2362" s="251">
        <f t="shared" si="110"/>
        <v>3276</v>
      </c>
      <c r="AA2362" s="226">
        <v>14114</v>
      </c>
    </row>
    <row r="2363" spans="1:27" x14ac:dyDescent="0.25">
      <c r="A2363" s="251">
        <v>46057</v>
      </c>
      <c r="B2363" s="251" t="s">
        <v>1990</v>
      </c>
      <c r="C2363" s="251" t="s">
        <v>2007</v>
      </c>
      <c r="D2363" s="251">
        <v>-97.186066400000001</v>
      </c>
      <c r="E2363" s="251">
        <v>44.674079999999996</v>
      </c>
      <c r="F2363">
        <v>3.13</v>
      </c>
      <c r="G2363">
        <f t="shared" si="109"/>
        <v>3.13</v>
      </c>
      <c r="H2363">
        <v>12.58</v>
      </c>
      <c r="M2363" s="277">
        <f>(M5443*10000)*TEA!$I$15*10^-6</f>
        <v>33.979802363099999</v>
      </c>
      <c r="N2363" s="277">
        <f>(N5443*10000)*TEA!$J$15*10^-6</f>
        <v>33.979802363099999</v>
      </c>
      <c r="W2363">
        <f t="shared" si="111"/>
        <v>1</v>
      </c>
      <c r="X2363" s="251">
        <v>46057</v>
      </c>
      <c r="Y2363" s="251">
        <v>38553</v>
      </c>
      <c r="Z2363" s="251">
        <f t="shared" si="110"/>
        <v>38553</v>
      </c>
      <c r="AA2363" s="226">
        <v>37851</v>
      </c>
    </row>
    <row r="2364" spans="1:27" x14ac:dyDescent="0.25">
      <c r="A2364" s="251">
        <v>46059</v>
      </c>
      <c r="B2364" s="251" t="s">
        <v>1990</v>
      </c>
      <c r="C2364" s="251" t="s">
        <v>2008</v>
      </c>
      <c r="D2364" s="251">
        <v>-99.002370999999997</v>
      </c>
      <c r="E2364" s="251">
        <v>44.543939999999999</v>
      </c>
      <c r="F2364">
        <v>2.29</v>
      </c>
      <c r="G2364">
        <f t="shared" si="109"/>
        <v>2.29</v>
      </c>
      <c r="H2364">
        <v>8.17</v>
      </c>
      <c r="M2364" s="277">
        <f>(M5444*10000)*TEA!$I$15*10^-6</f>
        <v>35.426264042249997</v>
      </c>
      <c r="N2364" s="277">
        <f>(N5444*10000)*TEA!$J$15*10^-6</f>
        <v>35.426264042249997</v>
      </c>
      <c r="W2364">
        <f t="shared" si="111"/>
        <v>1</v>
      </c>
      <c r="X2364" s="251">
        <v>46059</v>
      </c>
      <c r="Y2364" s="251">
        <v>98717</v>
      </c>
      <c r="Z2364" s="251">
        <f t="shared" si="110"/>
        <v>98717</v>
      </c>
      <c r="AA2364" s="226">
        <v>60684</v>
      </c>
    </row>
    <row r="2365" spans="1:27" x14ac:dyDescent="0.25">
      <c r="A2365" s="251">
        <v>46061</v>
      </c>
      <c r="B2365" s="251" t="s">
        <v>1990</v>
      </c>
      <c r="C2365" s="251" t="s">
        <v>2009</v>
      </c>
      <c r="D2365" s="251">
        <v>-97.767560399999994</v>
      </c>
      <c r="E2365" s="251">
        <v>43.675220000000003</v>
      </c>
      <c r="F2365">
        <v>2.99</v>
      </c>
      <c r="G2365">
        <f t="shared" si="109"/>
        <v>2.99</v>
      </c>
      <c r="H2365">
        <v>10.64</v>
      </c>
      <c r="M2365" s="277">
        <f>(M5445*10000)*TEA!$I$15*10^-6</f>
        <v>36.002923027199998</v>
      </c>
      <c r="N2365" s="277">
        <f>(N5445*10000)*TEA!$J$15*10^-6</f>
        <v>36.002923027199998</v>
      </c>
      <c r="W2365">
        <f t="shared" si="111"/>
        <v>1</v>
      </c>
      <c r="X2365" s="251">
        <v>46061</v>
      </c>
      <c r="Y2365" s="251">
        <v>40501</v>
      </c>
      <c r="Z2365" s="251">
        <f t="shared" si="110"/>
        <v>40501</v>
      </c>
      <c r="AA2365" s="226">
        <v>37586</v>
      </c>
    </row>
    <row r="2366" spans="1:27" x14ac:dyDescent="0.25">
      <c r="A2366" s="251">
        <v>46063</v>
      </c>
      <c r="B2366" s="251" t="s">
        <v>1990</v>
      </c>
      <c r="C2366" s="251" t="s">
        <v>1685</v>
      </c>
      <c r="D2366" s="251">
        <v>-103.49043</v>
      </c>
      <c r="E2366" s="251">
        <v>45.575830000000003</v>
      </c>
      <c r="F2366">
        <v>0</v>
      </c>
      <c r="G2366">
        <f t="shared" si="109"/>
        <v>0</v>
      </c>
      <c r="H2366">
        <v>3.89</v>
      </c>
      <c r="M2366" s="277">
        <f>(M5446*10000)*TEA!$I$15*10^-6</f>
        <v>32.74655136858</v>
      </c>
      <c r="N2366" s="277">
        <f>(N5446*10000)*TEA!$J$15*10^-6</f>
        <v>32.74655136858</v>
      </c>
      <c r="W2366">
        <f t="shared" si="111"/>
        <v>1</v>
      </c>
      <c r="X2366" s="251">
        <v>46063</v>
      </c>
      <c r="Y2366" s="251">
        <v>0</v>
      </c>
      <c r="Z2366" s="251">
        <f t="shared" si="110"/>
        <v>0</v>
      </c>
      <c r="AA2366" s="226">
        <v>1881</v>
      </c>
    </row>
    <row r="2367" spans="1:27" x14ac:dyDescent="0.25">
      <c r="A2367" s="251">
        <v>46065</v>
      </c>
      <c r="B2367" s="251" t="s">
        <v>1990</v>
      </c>
      <c r="C2367" s="251" t="s">
        <v>1881</v>
      </c>
      <c r="D2367" s="251">
        <v>-100.000168</v>
      </c>
      <c r="E2367" s="251">
        <v>44.381680000000003</v>
      </c>
      <c r="F2367">
        <v>2.23</v>
      </c>
      <c r="G2367">
        <f t="shared" si="109"/>
        <v>2.23</v>
      </c>
      <c r="H2367">
        <v>7.36</v>
      </c>
      <c r="M2367" s="277">
        <f>(M5447*10000)*TEA!$I$15*10^-6</f>
        <v>35.976279246299995</v>
      </c>
      <c r="N2367" s="277">
        <f>(N5447*10000)*TEA!$J$15*10^-6</f>
        <v>35.976279246299995</v>
      </c>
      <c r="W2367">
        <f t="shared" si="111"/>
        <v>1</v>
      </c>
      <c r="X2367" s="251">
        <v>46065</v>
      </c>
      <c r="Y2367" s="251">
        <v>10219</v>
      </c>
      <c r="Z2367" s="251">
        <f t="shared" si="110"/>
        <v>10219</v>
      </c>
      <c r="AA2367" s="226">
        <v>14348</v>
      </c>
    </row>
    <row r="2368" spans="1:27" x14ac:dyDescent="0.25">
      <c r="A2368" s="251">
        <v>46067</v>
      </c>
      <c r="B2368" s="251" t="s">
        <v>1990</v>
      </c>
      <c r="C2368" s="251" t="s">
        <v>2010</v>
      </c>
      <c r="D2368" s="251">
        <v>-97.748604799999995</v>
      </c>
      <c r="E2368" s="251">
        <v>43.333150000000003</v>
      </c>
      <c r="F2368">
        <v>3.06</v>
      </c>
      <c r="G2368">
        <f t="shared" si="109"/>
        <v>3.06</v>
      </c>
      <c r="H2368">
        <v>10.65</v>
      </c>
      <c r="M2368" s="277">
        <f>(M5448*10000)*TEA!$I$15*10^-6</f>
        <v>36.309813935849995</v>
      </c>
      <c r="N2368" s="277">
        <f>(N5448*10000)*TEA!$J$15*10^-6</f>
        <v>36.309813935849995</v>
      </c>
      <c r="W2368">
        <f t="shared" si="111"/>
        <v>1</v>
      </c>
      <c r="X2368" s="251">
        <v>46067</v>
      </c>
      <c r="Y2368" s="251">
        <v>58470</v>
      </c>
      <c r="Z2368" s="251">
        <f t="shared" si="110"/>
        <v>58470</v>
      </c>
      <c r="AA2368" s="226">
        <v>57293</v>
      </c>
    </row>
    <row r="2369" spans="1:27" x14ac:dyDescent="0.25">
      <c r="A2369" s="251">
        <v>46069</v>
      </c>
      <c r="B2369" s="251" t="s">
        <v>1990</v>
      </c>
      <c r="C2369" s="251" t="s">
        <v>1766</v>
      </c>
      <c r="D2369" s="251">
        <v>-99.486956599999999</v>
      </c>
      <c r="E2369" s="251">
        <v>44.543930000000003</v>
      </c>
      <c r="F2369">
        <v>2.12</v>
      </c>
      <c r="G2369">
        <f t="shared" si="109"/>
        <v>2.12</v>
      </c>
      <c r="H2369">
        <v>7.4</v>
      </c>
      <c r="M2369" s="277">
        <f>(M5449*10000)*TEA!$I$15*10^-6</f>
        <v>35.540130256200001</v>
      </c>
      <c r="N2369" s="277">
        <f>(N5449*10000)*TEA!$J$15*10^-6</f>
        <v>35.540130256200001</v>
      </c>
      <c r="W2369">
        <f t="shared" si="111"/>
        <v>1</v>
      </c>
      <c r="X2369" s="251">
        <v>46069</v>
      </c>
      <c r="Y2369" s="251">
        <v>11639</v>
      </c>
      <c r="Z2369" s="251">
        <f t="shared" si="110"/>
        <v>11639</v>
      </c>
      <c r="AA2369" s="226">
        <v>14351</v>
      </c>
    </row>
    <row r="2370" spans="1:27" x14ac:dyDescent="0.25">
      <c r="A2370" s="251">
        <v>46071</v>
      </c>
      <c r="B2370" s="251" t="s">
        <v>1990</v>
      </c>
      <c r="C2370" s="251" t="s">
        <v>556</v>
      </c>
      <c r="D2370" s="251">
        <v>-101.632363</v>
      </c>
      <c r="E2370" s="251">
        <v>43.687710000000003</v>
      </c>
      <c r="F2370">
        <v>0</v>
      </c>
      <c r="G2370">
        <f t="shared" si="109"/>
        <v>0</v>
      </c>
      <c r="H2370">
        <v>3.72</v>
      </c>
      <c r="M2370" s="277">
        <f>(M5450*10000)*TEA!$I$15*10^-6</f>
        <v>35.773329088350003</v>
      </c>
      <c r="N2370" s="277">
        <f>(N5450*10000)*TEA!$J$15*10^-6</f>
        <v>35.773329088350003</v>
      </c>
      <c r="W2370">
        <f t="shared" si="111"/>
        <v>1</v>
      </c>
      <c r="X2370" s="251">
        <v>46071</v>
      </c>
      <c r="Y2370" s="251">
        <v>626</v>
      </c>
      <c r="Z2370" s="251">
        <f t="shared" si="110"/>
        <v>626</v>
      </c>
      <c r="AA2370" s="226">
        <v>4004</v>
      </c>
    </row>
    <row r="2371" spans="1:27" x14ac:dyDescent="0.25">
      <c r="A2371" s="251">
        <v>46073</v>
      </c>
      <c r="B2371" s="251" t="s">
        <v>1990</v>
      </c>
      <c r="C2371" s="251" t="s">
        <v>2011</v>
      </c>
      <c r="D2371" s="251">
        <v>-98.632315399999996</v>
      </c>
      <c r="E2371" s="251">
        <v>44.065429999999999</v>
      </c>
      <c r="F2371">
        <v>2.36</v>
      </c>
      <c r="G2371">
        <f t="shared" si="109"/>
        <v>2.36</v>
      </c>
      <c r="H2371">
        <v>7.6</v>
      </c>
      <c r="M2371" s="277">
        <f>(M5451*10000)*TEA!$I$15*10^-6</f>
        <v>36.106973726850001</v>
      </c>
      <c r="N2371" s="277">
        <f>(N5451*10000)*TEA!$J$15*10^-6</f>
        <v>36.106973726850001</v>
      </c>
      <c r="W2371">
        <f t="shared" si="111"/>
        <v>1</v>
      </c>
      <c r="X2371" s="251">
        <v>46073</v>
      </c>
      <c r="Y2371" s="251">
        <v>32960</v>
      </c>
      <c r="Z2371" s="251">
        <f t="shared" si="110"/>
        <v>32960</v>
      </c>
      <c r="AA2371" s="226">
        <v>24395</v>
      </c>
    </row>
    <row r="2372" spans="1:27" x14ac:dyDescent="0.25">
      <c r="A2372" s="251">
        <v>46075</v>
      </c>
      <c r="B2372" s="251" t="s">
        <v>1990</v>
      </c>
      <c r="C2372" s="251" t="s">
        <v>901</v>
      </c>
      <c r="D2372" s="251">
        <v>-100.692307</v>
      </c>
      <c r="E2372" s="251">
        <v>43.95391</v>
      </c>
      <c r="F2372">
        <v>1.75</v>
      </c>
      <c r="G2372">
        <f t="shared" ref="G2372:G2435" si="112">F2372</f>
        <v>1.75</v>
      </c>
      <c r="H2372">
        <v>6.98</v>
      </c>
      <c r="M2372" s="277">
        <f>(M5452*10000)*TEA!$I$15*10^-6</f>
        <v>36.231451706249999</v>
      </c>
      <c r="N2372" s="277">
        <f>(N5452*10000)*TEA!$J$15*10^-6</f>
        <v>36.231451706249999</v>
      </c>
      <c r="W2372">
        <f t="shared" si="111"/>
        <v>1</v>
      </c>
      <c r="X2372" s="251">
        <v>46075</v>
      </c>
      <c r="Y2372" s="251">
        <v>722</v>
      </c>
      <c r="Z2372" s="251">
        <f t="shared" ref="Z2372:Z2436" si="113">Y2372</f>
        <v>722</v>
      </c>
      <c r="AA2372" s="226">
        <v>12461</v>
      </c>
    </row>
    <row r="2373" spans="1:27" x14ac:dyDescent="0.25">
      <c r="A2373" s="251">
        <v>46077</v>
      </c>
      <c r="B2373" s="251" t="s">
        <v>1990</v>
      </c>
      <c r="C2373" s="251" t="s">
        <v>2012</v>
      </c>
      <c r="D2373" s="251">
        <v>-97.484180899999998</v>
      </c>
      <c r="E2373" s="251">
        <v>44.372219999999999</v>
      </c>
      <c r="F2373">
        <v>2.97</v>
      </c>
      <c r="G2373">
        <f t="shared" si="112"/>
        <v>2.97</v>
      </c>
      <c r="H2373">
        <v>11.6</v>
      </c>
      <c r="M2373" s="277">
        <f>(M5453*10000)*TEA!$I$15*10^-6</f>
        <v>34.791294599099999</v>
      </c>
      <c r="N2373" s="277">
        <f>(N5453*10000)*TEA!$J$15*10^-6</f>
        <v>34.791294599099999</v>
      </c>
      <c r="W2373">
        <f t="shared" si="111"/>
        <v>1</v>
      </c>
      <c r="X2373" s="251">
        <v>46077</v>
      </c>
      <c r="Y2373" s="251">
        <v>64105</v>
      </c>
      <c r="Z2373" s="251">
        <f t="shared" si="113"/>
        <v>64105</v>
      </c>
      <c r="AA2373" s="226">
        <v>59440</v>
      </c>
    </row>
    <row r="2374" spans="1:27" x14ac:dyDescent="0.25">
      <c r="A2374" s="251">
        <v>46079</v>
      </c>
      <c r="B2374" s="251" t="s">
        <v>1990</v>
      </c>
      <c r="C2374" s="251" t="s">
        <v>679</v>
      </c>
      <c r="D2374" s="251">
        <v>-97.112035399999996</v>
      </c>
      <c r="E2374" s="251">
        <v>44.027769999999997</v>
      </c>
      <c r="F2374">
        <v>3.54</v>
      </c>
      <c r="G2374">
        <f t="shared" si="112"/>
        <v>3.54</v>
      </c>
      <c r="H2374">
        <v>12.54</v>
      </c>
      <c r="M2374" s="277">
        <f>(M5454*10000)*TEA!$I$15*10^-6</f>
        <v>34.824709553399998</v>
      </c>
      <c r="N2374" s="277">
        <f>(N5454*10000)*TEA!$J$15*10^-6</f>
        <v>34.824709553399998</v>
      </c>
      <c r="W2374">
        <f t="shared" si="111"/>
        <v>1</v>
      </c>
      <c r="X2374" s="251">
        <v>46079</v>
      </c>
      <c r="Y2374" s="251">
        <v>35980</v>
      </c>
      <c r="Z2374" s="251">
        <f t="shared" si="113"/>
        <v>35980</v>
      </c>
      <c r="AA2374" s="226">
        <v>38805</v>
      </c>
    </row>
    <row r="2375" spans="1:27" x14ac:dyDescent="0.25">
      <c r="A2375" s="251">
        <v>46081</v>
      </c>
      <c r="B2375" s="251" t="s">
        <v>1990</v>
      </c>
      <c r="C2375" s="251" t="s">
        <v>560</v>
      </c>
      <c r="D2375" s="251">
        <v>-103.778492</v>
      </c>
      <c r="E2375" s="251">
        <v>44.352989999999998</v>
      </c>
      <c r="F2375">
        <v>0</v>
      </c>
      <c r="G2375">
        <f t="shared" si="112"/>
        <v>0</v>
      </c>
      <c r="H2375">
        <v>1.1599999999999999</v>
      </c>
      <c r="M2375" s="277">
        <f>(M5455*10000)*TEA!$I$15*10^-6</f>
        <v>33.660765758249994</v>
      </c>
      <c r="N2375" s="277">
        <f>(N5455*10000)*TEA!$J$15*10^-6</f>
        <v>33.660765758249994</v>
      </c>
      <c r="W2375">
        <f t="shared" si="111"/>
        <v>1</v>
      </c>
      <c r="X2375" s="251">
        <v>46081</v>
      </c>
      <c r="Y2375" s="251">
        <v>0</v>
      </c>
      <c r="Z2375" s="251">
        <f t="shared" si="113"/>
        <v>0</v>
      </c>
      <c r="AA2375" s="226">
        <v>219</v>
      </c>
    </row>
    <row r="2376" spans="1:27" x14ac:dyDescent="0.25">
      <c r="A2376" s="251">
        <v>46083</v>
      </c>
      <c r="B2376" s="251" t="s">
        <v>1990</v>
      </c>
      <c r="C2376" s="251" t="s">
        <v>634</v>
      </c>
      <c r="D2376" s="251">
        <v>-96.712209599999994</v>
      </c>
      <c r="E2376" s="251">
        <v>43.275390000000002</v>
      </c>
      <c r="F2376">
        <v>3.37</v>
      </c>
      <c r="G2376">
        <f t="shared" si="112"/>
        <v>3.37</v>
      </c>
      <c r="H2376">
        <v>11.79</v>
      </c>
      <c r="M2376" s="277">
        <f>(M5456*10000)*TEA!$I$15*10^-6</f>
        <v>35.382126880800001</v>
      </c>
      <c r="N2376" s="277">
        <f>(N5456*10000)*TEA!$J$15*10^-6</f>
        <v>35.382126880800001</v>
      </c>
      <c r="W2376">
        <f t="shared" si="111"/>
        <v>1</v>
      </c>
      <c r="X2376" s="251">
        <v>46083</v>
      </c>
      <c r="Y2376" s="251">
        <v>48600</v>
      </c>
      <c r="Z2376" s="251">
        <f t="shared" si="113"/>
        <v>48600</v>
      </c>
      <c r="AA2376" s="226">
        <v>48033</v>
      </c>
    </row>
    <row r="2377" spans="1:27" x14ac:dyDescent="0.25">
      <c r="A2377" s="251">
        <v>46085</v>
      </c>
      <c r="B2377" s="251" t="s">
        <v>1990</v>
      </c>
      <c r="C2377" s="251" t="s">
        <v>2013</v>
      </c>
      <c r="D2377" s="251">
        <v>-99.852933300000004</v>
      </c>
      <c r="E2377" s="251">
        <v>43.888440000000003</v>
      </c>
      <c r="F2377">
        <v>2.21</v>
      </c>
      <c r="G2377">
        <f t="shared" si="112"/>
        <v>2.21</v>
      </c>
      <c r="H2377">
        <v>6.44</v>
      </c>
      <c r="M2377" s="277">
        <f>(M5457*10000)*TEA!$I$15*10^-6</f>
        <v>36.608238315450002</v>
      </c>
      <c r="N2377" s="277">
        <f>(N5457*10000)*TEA!$J$15*10^-6</f>
        <v>36.608238315450002</v>
      </c>
      <c r="W2377">
        <f t="shared" si="111"/>
        <v>1</v>
      </c>
      <c r="X2377" s="251">
        <v>46085</v>
      </c>
      <c r="Y2377" s="251">
        <v>9331</v>
      </c>
      <c r="Z2377" s="251">
        <f t="shared" si="113"/>
        <v>9331</v>
      </c>
      <c r="AA2377" s="226">
        <v>17033</v>
      </c>
    </row>
    <row r="2378" spans="1:27" x14ac:dyDescent="0.25">
      <c r="A2378" s="251">
        <v>46087</v>
      </c>
      <c r="B2378" s="251" t="s">
        <v>1990</v>
      </c>
      <c r="C2378" s="251" t="s">
        <v>2014</v>
      </c>
      <c r="D2378" s="251">
        <v>-97.353357500000001</v>
      </c>
      <c r="E2378" s="251">
        <v>43.67407</v>
      </c>
      <c r="F2378">
        <v>3.49</v>
      </c>
      <c r="G2378">
        <f t="shared" si="112"/>
        <v>3.49</v>
      </c>
      <c r="H2378">
        <v>11.7</v>
      </c>
      <c r="M2378" s="277">
        <f>(M5458*10000)*TEA!$I$15*10^-6</f>
        <v>35.543135177099998</v>
      </c>
      <c r="N2378" s="277">
        <f>(N5458*10000)*TEA!$J$15*10^-6</f>
        <v>35.543135177099998</v>
      </c>
      <c r="W2378">
        <f t="shared" si="111"/>
        <v>1</v>
      </c>
      <c r="X2378" s="251">
        <v>46087</v>
      </c>
      <c r="Y2378" s="251">
        <v>51153</v>
      </c>
      <c r="Z2378" s="251">
        <f t="shared" si="113"/>
        <v>51153</v>
      </c>
      <c r="AA2378" s="226">
        <v>46586</v>
      </c>
    </row>
    <row r="2379" spans="1:27" x14ac:dyDescent="0.25">
      <c r="A2379" s="251">
        <v>46089</v>
      </c>
      <c r="B2379" s="251" t="s">
        <v>1990</v>
      </c>
      <c r="C2379" s="251" t="s">
        <v>1164</v>
      </c>
      <c r="D2379" s="251">
        <v>-99.217234000000005</v>
      </c>
      <c r="E2379" s="251">
        <v>45.763339999999999</v>
      </c>
      <c r="F2379">
        <v>2.19</v>
      </c>
      <c r="G2379">
        <f t="shared" si="112"/>
        <v>2.19</v>
      </c>
      <c r="H2379">
        <v>8.8000000000000007</v>
      </c>
      <c r="M2379" s="277">
        <f>(M5459*10000)*TEA!$I$15*10^-6</f>
        <v>32.926189333499998</v>
      </c>
      <c r="N2379" s="277">
        <f>(N5459*10000)*TEA!$J$15*10^-6</f>
        <v>32.926189333499998</v>
      </c>
      <c r="W2379">
        <f t="shared" si="111"/>
        <v>1</v>
      </c>
      <c r="X2379" s="251">
        <v>46089</v>
      </c>
      <c r="Y2379" s="251">
        <v>37010</v>
      </c>
      <c r="Z2379" s="251">
        <f t="shared" si="113"/>
        <v>37010</v>
      </c>
      <c r="AA2379" s="226">
        <v>26230</v>
      </c>
    </row>
    <row r="2380" spans="1:27" x14ac:dyDescent="0.25">
      <c r="A2380" s="251">
        <v>46091</v>
      </c>
      <c r="B2380" s="251" t="s">
        <v>1990</v>
      </c>
      <c r="C2380" s="251" t="s">
        <v>568</v>
      </c>
      <c r="D2380" s="251">
        <v>-97.595689800000002</v>
      </c>
      <c r="E2380" s="251">
        <v>45.757910000000003</v>
      </c>
      <c r="F2380">
        <v>2.85</v>
      </c>
      <c r="G2380">
        <f t="shared" si="112"/>
        <v>2.85</v>
      </c>
      <c r="H2380">
        <v>11.7</v>
      </c>
      <c r="M2380" s="277">
        <f>(M5460*10000)*TEA!$I$15*10^-6</f>
        <v>32.53518498807</v>
      </c>
      <c r="N2380" s="277">
        <f>(N5460*10000)*TEA!$J$15*10^-6</f>
        <v>32.53518498807</v>
      </c>
      <c r="W2380">
        <f t="shared" si="111"/>
        <v>1</v>
      </c>
      <c r="X2380" s="251">
        <v>46091</v>
      </c>
      <c r="Y2380" s="251">
        <v>50297</v>
      </c>
      <c r="Z2380" s="251">
        <f t="shared" si="113"/>
        <v>50297</v>
      </c>
      <c r="AA2380" s="226">
        <v>40706</v>
      </c>
    </row>
    <row r="2381" spans="1:27" x14ac:dyDescent="0.25">
      <c r="A2381" s="251">
        <v>46093</v>
      </c>
      <c r="B2381" s="251" t="s">
        <v>1990</v>
      </c>
      <c r="C2381" s="251" t="s">
        <v>1165</v>
      </c>
      <c r="D2381" s="251">
        <v>-102.70510899999999</v>
      </c>
      <c r="E2381" s="251">
        <v>44.561529999999998</v>
      </c>
      <c r="F2381">
        <v>0</v>
      </c>
      <c r="G2381">
        <f t="shared" si="112"/>
        <v>0</v>
      </c>
      <c r="H2381">
        <v>4.0199999999999996</v>
      </c>
      <c r="M2381" s="277">
        <f>(M5461*10000)*TEA!$I$15*10^-6</f>
        <v>34.004459868749997</v>
      </c>
      <c r="N2381" s="277">
        <f>(N5461*10000)*TEA!$J$15*10^-6</f>
        <v>34.004459868749997</v>
      </c>
      <c r="W2381">
        <f t="shared" si="111"/>
        <v>1</v>
      </c>
      <c r="X2381" s="251">
        <v>46093</v>
      </c>
      <c r="Y2381" s="251">
        <v>0</v>
      </c>
      <c r="Z2381" s="251">
        <f t="shared" si="113"/>
        <v>0</v>
      </c>
      <c r="AA2381" s="226">
        <v>1118</v>
      </c>
    </row>
    <row r="2382" spans="1:27" x14ac:dyDescent="0.25">
      <c r="A2382" s="251">
        <v>46095</v>
      </c>
      <c r="B2382" s="251" t="s">
        <v>1990</v>
      </c>
      <c r="C2382" s="251" t="s">
        <v>2015</v>
      </c>
      <c r="D2382" s="251">
        <v>-100.762412</v>
      </c>
      <c r="E2382" s="251">
        <v>43.573639999999997</v>
      </c>
      <c r="F2382">
        <v>0</v>
      </c>
      <c r="G2382">
        <f t="shared" si="112"/>
        <v>0</v>
      </c>
      <c r="H2382">
        <v>4.6900000000000004</v>
      </c>
      <c r="M2382" s="277">
        <f>(M5462*10000)*TEA!$I$15*10^-6</f>
        <v>36.500816483100003</v>
      </c>
      <c r="N2382" s="277">
        <f>(N5462*10000)*TEA!$J$15*10^-6</f>
        <v>36.500816483100003</v>
      </c>
      <c r="W2382">
        <f t="shared" si="111"/>
        <v>1</v>
      </c>
      <c r="X2382" s="251">
        <v>46095</v>
      </c>
      <c r="Y2382" s="251">
        <v>0</v>
      </c>
      <c r="Z2382" s="251">
        <f t="shared" si="113"/>
        <v>0</v>
      </c>
      <c r="AA2382" s="226">
        <v>2861</v>
      </c>
    </row>
    <row r="2383" spans="1:27" x14ac:dyDescent="0.25">
      <c r="A2383" s="251">
        <v>46097</v>
      </c>
      <c r="B2383" s="251" t="s">
        <v>1990</v>
      </c>
      <c r="C2383" s="251" t="s">
        <v>2016</v>
      </c>
      <c r="D2383" s="251">
        <v>-97.601288699999998</v>
      </c>
      <c r="E2383" s="251">
        <v>44.025039999999997</v>
      </c>
      <c r="F2383">
        <v>3.25</v>
      </c>
      <c r="G2383">
        <f t="shared" si="112"/>
        <v>3.25</v>
      </c>
      <c r="H2383">
        <v>10.67</v>
      </c>
      <c r="M2383" s="277">
        <f>(M5463*10000)*TEA!$I$15*10^-6</f>
        <v>35.4227765877</v>
      </c>
      <c r="N2383" s="277">
        <f>(N5463*10000)*TEA!$J$15*10^-6</f>
        <v>35.4227765877</v>
      </c>
      <c r="W2383">
        <f t="shared" si="111"/>
        <v>1</v>
      </c>
      <c r="X2383" s="251">
        <v>46097</v>
      </c>
      <c r="Y2383" s="251">
        <v>34870</v>
      </c>
      <c r="Z2383" s="251">
        <f t="shared" si="113"/>
        <v>34870</v>
      </c>
      <c r="AA2383" s="226">
        <v>31774</v>
      </c>
    </row>
    <row r="2384" spans="1:27" x14ac:dyDescent="0.25">
      <c r="A2384" s="251">
        <v>46099</v>
      </c>
      <c r="B2384" s="251" t="s">
        <v>1990</v>
      </c>
      <c r="C2384" s="251" t="s">
        <v>2017</v>
      </c>
      <c r="D2384" s="251">
        <v>-96.768151200000005</v>
      </c>
      <c r="E2384" s="251">
        <v>43.674309999999998</v>
      </c>
      <c r="F2384">
        <v>3.56</v>
      </c>
      <c r="G2384">
        <f t="shared" si="112"/>
        <v>3.56</v>
      </c>
      <c r="H2384">
        <v>12.99</v>
      </c>
      <c r="M2384" s="277">
        <f>(M5464*10000)*TEA!$I$15*10^-6</f>
        <v>34.882172974349999</v>
      </c>
      <c r="N2384" s="277">
        <f>(N5464*10000)*TEA!$J$15*10^-6</f>
        <v>34.882172974349999</v>
      </c>
      <c r="W2384">
        <f t="shared" si="111"/>
        <v>1</v>
      </c>
      <c r="X2384" s="251">
        <v>46099</v>
      </c>
      <c r="Y2384" s="251">
        <v>52631</v>
      </c>
      <c r="Z2384" s="251">
        <f t="shared" si="113"/>
        <v>52631</v>
      </c>
      <c r="AA2384" s="226">
        <v>56335</v>
      </c>
    </row>
    <row r="2385" spans="1:27" x14ac:dyDescent="0.25">
      <c r="A2385" s="251">
        <v>46101</v>
      </c>
      <c r="B2385" s="251" t="s">
        <v>1990</v>
      </c>
      <c r="C2385" s="251" t="s">
        <v>2018</v>
      </c>
      <c r="D2385" s="251">
        <v>-96.645691400000004</v>
      </c>
      <c r="E2385" s="251">
        <v>44.026350000000001</v>
      </c>
      <c r="F2385">
        <v>3.6</v>
      </c>
      <c r="G2385">
        <f t="shared" si="112"/>
        <v>3.6</v>
      </c>
      <c r="H2385">
        <v>12.78</v>
      </c>
      <c r="M2385" s="277">
        <f>(M5465*10000)*TEA!$I$15*10^-6</f>
        <v>34.327615863600002</v>
      </c>
      <c r="N2385" s="277">
        <f>(N5465*10000)*TEA!$J$15*10^-6</f>
        <v>34.327615863600002</v>
      </c>
      <c r="W2385">
        <f t="shared" si="111"/>
        <v>1</v>
      </c>
      <c r="X2385" s="251">
        <v>46101</v>
      </c>
      <c r="Y2385" s="251">
        <v>36021</v>
      </c>
      <c r="Z2385" s="251">
        <f t="shared" si="113"/>
        <v>36021</v>
      </c>
      <c r="AA2385" s="226">
        <v>42864</v>
      </c>
    </row>
    <row r="2386" spans="1:27" x14ac:dyDescent="0.25">
      <c r="A2386" s="251">
        <v>46102</v>
      </c>
      <c r="B2386" s="251" t="s">
        <v>1990</v>
      </c>
      <c r="C2386" s="251" t="s">
        <v>2019</v>
      </c>
      <c r="D2386" s="251"/>
      <c r="E2386" s="251"/>
      <c r="F2386">
        <v>0</v>
      </c>
      <c r="G2386">
        <f t="shared" si="112"/>
        <v>0</v>
      </c>
      <c r="H2386">
        <v>5.41</v>
      </c>
      <c r="M2386" s="277"/>
      <c r="N2386" s="277"/>
      <c r="X2386" s="251">
        <v>46102</v>
      </c>
      <c r="Y2386" s="251">
        <v>0</v>
      </c>
      <c r="Z2386" s="251">
        <f t="shared" si="113"/>
        <v>0</v>
      </c>
      <c r="AA2386" s="226">
        <v>6284</v>
      </c>
    </row>
    <row r="2387" spans="1:27" x14ac:dyDescent="0.25">
      <c r="A2387" s="251">
        <v>46103</v>
      </c>
      <c r="B2387" s="251" t="s">
        <v>1990</v>
      </c>
      <c r="C2387" s="251" t="s">
        <v>1463</v>
      </c>
      <c r="D2387" s="251">
        <v>-102.829376</v>
      </c>
      <c r="E2387" s="251">
        <v>43.996490000000001</v>
      </c>
      <c r="F2387">
        <v>0.3</v>
      </c>
      <c r="G2387">
        <f t="shared" si="112"/>
        <v>0.3</v>
      </c>
      <c r="H2387">
        <v>3.62</v>
      </c>
      <c r="M2387" s="277">
        <f>(M5466*10000)*TEA!$I$15*10^-6</f>
        <v>34.591346602649999</v>
      </c>
      <c r="N2387" s="277">
        <f>(N5466*10000)*TEA!$J$15*10^-6</f>
        <v>34.591346602649999</v>
      </c>
      <c r="W2387">
        <f t="shared" si="111"/>
        <v>1</v>
      </c>
      <c r="X2387" s="251">
        <v>46103</v>
      </c>
      <c r="Y2387" s="251">
        <v>2149</v>
      </c>
      <c r="Z2387" s="251">
        <f t="shared" si="113"/>
        <v>2149</v>
      </c>
      <c r="AA2387" s="226">
        <v>4593</v>
      </c>
    </row>
    <row r="2388" spans="1:27" x14ac:dyDescent="0.25">
      <c r="A2388" s="251">
        <v>46105</v>
      </c>
      <c r="B2388" s="251" t="s">
        <v>1990</v>
      </c>
      <c r="C2388" s="251" t="s">
        <v>1635</v>
      </c>
      <c r="D2388" s="251">
        <v>-102.470994</v>
      </c>
      <c r="E2388" s="251">
        <v>45.484659999999998</v>
      </c>
      <c r="F2388">
        <v>2.15</v>
      </c>
      <c r="G2388">
        <f t="shared" si="112"/>
        <v>2.15</v>
      </c>
      <c r="H2388">
        <v>3.79</v>
      </c>
      <c r="M2388" s="277">
        <f>(M5467*10000)*TEA!$I$15*10^-6</f>
        <v>32.952044385900003</v>
      </c>
      <c r="N2388" s="277">
        <f>(N5467*10000)*TEA!$J$15*10^-6</f>
        <v>32.952044385900003</v>
      </c>
      <c r="W2388">
        <f t="shared" si="111"/>
        <v>1</v>
      </c>
      <c r="X2388" s="251">
        <v>46105</v>
      </c>
      <c r="Y2388" s="251">
        <v>1319</v>
      </c>
      <c r="Z2388" s="251">
        <f t="shared" si="113"/>
        <v>1319</v>
      </c>
      <c r="AA2388" s="226">
        <v>4983</v>
      </c>
    </row>
    <row r="2389" spans="1:27" x14ac:dyDescent="0.25">
      <c r="A2389" s="251">
        <v>46107</v>
      </c>
      <c r="B2389" s="251" t="s">
        <v>1990</v>
      </c>
      <c r="C2389" s="251" t="s">
        <v>1953</v>
      </c>
      <c r="D2389" s="251">
        <v>-99.958005299999996</v>
      </c>
      <c r="E2389" s="251">
        <v>45.057969999999997</v>
      </c>
      <c r="F2389">
        <v>2.16</v>
      </c>
      <c r="G2389">
        <f t="shared" si="112"/>
        <v>2.16</v>
      </c>
      <c r="H2389">
        <v>8.17</v>
      </c>
      <c r="M2389" s="277">
        <f>(M5468*10000)*TEA!$I$15*10^-6</f>
        <v>34.430364290700005</v>
      </c>
      <c r="N2389" s="277">
        <f>(N5468*10000)*TEA!$J$15*10^-6</f>
        <v>34.430364290700005</v>
      </c>
      <c r="W2389">
        <f t="shared" si="111"/>
        <v>1</v>
      </c>
      <c r="X2389" s="251">
        <v>46107</v>
      </c>
      <c r="Y2389" s="251">
        <v>33482</v>
      </c>
      <c r="Z2389" s="251">
        <f t="shared" si="113"/>
        <v>33482</v>
      </c>
      <c r="AA2389" s="226">
        <v>33808</v>
      </c>
    </row>
    <row r="2390" spans="1:27" x14ac:dyDescent="0.25">
      <c r="A2390" s="251">
        <v>46109</v>
      </c>
      <c r="B2390" s="251" t="s">
        <v>1990</v>
      </c>
      <c r="C2390" s="251" t="s">
        <v>2020</v>
      </c>
      <c r="D2390" s="251">
        <v>-96.936302299999994</v>
      </c>
      <c r="E2390" s="251">
        <v>45.625239999999998</v>
      </c>
      <c r="F2390">
        <v>2.92</v>
      </c>
      <c r="G2390">
        <f t="shared" si="112"/>
        <v>2.92</v>
      </c>
      <c r="H2390">
        <v>11.7</v>
      </c>
      <c r="M2390" s="277">
        <f>(M5469*10000)*TEA!$I$15*10^-6</f>
        <v>32.289102165824993</v>
      </c>
      <c r="N2390" s="277">
        <f>(N5469*10000)*TEA!$J$15*10^-6</f>
        <v>32.289102165824993</v>
      </c>
      <c r="W2390">
        <f t="shared" si="111"/>
        <v>1</v>
      </c>
      <c r="X2390" s="251">
        <v>46109</v>
      </c>
      <c r="Y2390" s="251">
        <v>76977</v>
      </c>
      <c r="Z2390" s="251">
        <f t="shared" si="113"/>
        <v>76977</v>
      </c>
      <c r="AA2390" s="226">
        <v>63593</v>
      </c>
    </row>
    <row r="2391" spans="1:27" x14ac:dyDescent="0.25">
      <c r="A2391" s="251">
        <v>46111</v>
      </c>
      <c r="B2391" s="251" t="s">
        <v>1990</v>
      </c>
      <c r="C2391" s="251" t="s">
        <v>2021</v>
      </c>
      <c r="D2391" s="251">
        <v>-98.086742999999998</v>
      </c>
      <c r="E2391" s="251">
        <v>44.024189999999997</v>
      </c>
      <c r="F2391">
        <v>3.16</v>
      </c>
      <c r="G2391">
        <f t="shared" si="112"/>
        <v>3.16</v>
      </c>
      <c r="H2391">
        <v>9.5299999999999994</v>
      </c>
      <c r="M2391" s="277">
        <f>(M5470*10000)*TEA!$I$15*10^-6</f>
        <v>35.950069479599996</v>
      </c>
      <c r="N2391" s="277">
        <f>(N5470*10000)*TEA!$J$15*10^-6</f>
        <v>35.950069479599996</v>
      </c>
      <c r="W2391">
        <f t="shared" si="111"/>
        <v>1</v>
      </c>
      <c r="X2391" s="251">
        <v>46111</v>
      </c>
      <c r="Y2391" s="251">
        <v>22070</v>
      </c>
      <c r="Z2391" s="251">
        <f t="shared" si="113"/>
        <v>22070</v>
      </c>
      <c r="AA2391" s="226">
        <v>23224</v>
      </c>
    </row>
    <row r="2392" spans="1:27" x14ac:dyDescent="0.25">
      <c r="A2392" s="251">
        <v>46113</v>
      </c>
      <c r="B2392" s="251" t="s">
        <v>1990</v>
      </c>
      <c r="C2392" s="251" t="s">
        <v>1559</v>
      </c>
      <c r="D2392" s="251">
        <v>-102.555594</v>
      </c>
      <c r="E2392" s="251">
        <v>43.329929999999997</v>
      </c>
      <c r="F2392">
        <v>0</v>
      </c>
      <c r="G2392">
        <f t="shared" si="112"/>
        <v>0</v>
      </c>
      <c r="H2392">
        <v>0</v>
      </c>
      <c r="M2392" s="277">
        <f>(M5471*10000)*TEA!$I$15*10^-6</f>
        <v>35.562348616499996</v>
      </c>
      <c r="N2392" s="277">
        <f>(N5471*10000)*TEA!$J$15*10^-6</f>
        <v>35.562348616499996</v>
      </c>
      <c r="W2392">
        <f t="shared" si="111"/>
        <v>1</v>
      </c>
      <c r="X2392" s="251">
        <v>46113</v>
      </c>
      <c r="Y2392" s="251">
        <v>0</v>
      </c>
      <c r="Z2392" s="251">
        <f t="shared" si="113"/>
        <v>0</v>
      </c>
      <c r="AA2392" s="226">
        <v>0</v>
      </c>
    </row>
    <row r="2393" spans="1:27" x14ac:dyDescent="0.25">
      <c r="A2393" s="251">
        <v>46115</v>
      </c>
      <c r="B2393" s="251" t="s">
        <v>1990</v>
      </c>
      <c r="C2393" s="251" t="s">
        <v>2022</v>
      </c>
      <c r="D2393" s="251">
        <v>-98.343268399999999</v>
      </c>
      <c r="E2393" s="251">
        <v>44.933149999999998</v>
      </c>
      <c r="F2393">
        <v>2.73</v>
      </c>
      <c r="G2393">
        <f t="shared" si="112"/>
        <v>2.73</v>
      </c>
      <c r="H2393">
        <v>10.5</v>
      </c>
      <c r="M2393" s="277">
        <f>(M5472*10000)*TEA!$I$15*10^-6</f>
        <v>34.462705805550002</v>
      </c>
      <c r="N2393" s="277">
        <f>(N5472*10000)*TEA!$J$15*10^-6</f>
        <v>34.462705805550002</v>
      </c>
      <c r="W2393">
        <f t="shared" si="111"/>
        <v>1</v>
      </c>
      <c r="X2393" s="251">
        <v>46115</v>
      </c>
      <c r="Y2393" s="251">
        <v>161535</v>
      </c>
      <c r="Z2393" s="251">
        <f t="shared" si="113"/>
        <v>161535</v>
      </c>
      <c r="AA2393" s="226">
        <v>112094</v>
      </c>
    </row>
    <row r="2394" spans="1:27" x14ac:dyDescent="0.25">
      <c r="A2394" s="251">
        <v>46117</v>
      </c>
      <c r="B2394" s="251" t="s">
        <v>1990</v>
      </c>
      <c r="C2394" s="251" t="s">
        <v>2023</v>
      </c>
      <c r="D2394" s="251">
        <v>-100.738049</v>
      </c>
      <c r="E2394" s="251">
        <v>44.4056</v>
      </c>
      <c r="F2394">
        <v>1.43</v>
      </c>
      <c r="G2394">
        <f t="shared" si="112"/>
        <v>1.43</v>
      </c>
      <c r="H2394">
        <v>4.7699999999999996</v>
      </c>
      <c r="M2394" s="277">
        <f>(M5473*10000)*TEA!$I$15*10^-6</f>
        <v>35.535086302949992</v>
      </c>
      <c r="N2394" s="277">
        <f>(N5473*10000)*TEA!$J$15*10^-6</f>
        <v>35.535086302949992</v>
      </c>
      <c r="W2394">
        <f t="shared" si="111"/>
        <v>1</v>
      </c>
      <c r="X2394" s="251">
        <v>46117</v>
      </c>
      <c r="Y2394" s="251">
        <v>960</v>
      </c>
      <c r="Z2394" s="251">
        <f t="shared" si="113"/>
        <v>960</v>
      </c>
      <c r="AA2394" s="226">
        <v>5312</v>
      </c>
    </row>
    <row r="2395" spans="1:27" x14ac:dyDescent="0.25">
      <c r="A2395" s="251">
        <v>46119</v>
      </c>
      <c r="B2395" s="251" t="s">
        <v>1990</v>
      </c>
      <c r="C2395" s="251" t="s">
        <v>2024</v>
      </c>
      <c r="D2395" s="251">
        <v>-100.13589899999999</v>
      </c>
      <c r="E2395" s="251">
        <v>44.70823</v>
      </c>
      <c r="F2395">
        <v>2.1</v>
      </c>
      <c r="G2395">
        <f t="shared" si="112"/>
        <v>2.1</v>
      </c>
      <c r="H2395">
        <v>7.49</v>
      </c>
      <c r="M2395" s="277">
        <f>(M5474*10000)*TEA!$I$15*10^-6</f>
        <v>35.228405010149999</v>
      </c>
      <c r="N2395" s="277">
        <f>(N5474*10000)*TEA!$J$15*10^-6</f>
        <v>35.228405010149999</v>
      </c>
      <c r="W2395">
        <f t="shared" ref="W2395:W2458" si="114">IF(X2395=A2395,1,0)</f>
        <v>1</v>
      </c>
      <c r="X2395" s="251">
        <v>46119</v>
      </c>
      <c r="Y2395" s="251">
        <v>16293</v>
      </c>
      <c r="Z2395" s="251">
        <f t="shared" si="113"/>
        <v>16293</v>
      </c>
      <c r="AA2395" s="226">
        <v>47781</v>
      </c>
    </row>
    <row r="2396" spans="1:27" x14ac:dyDescent="0.25">
      <c r="A2396" s="251">
        <v>46121</v>
      </c>
      <c r="B2396" s="251" t="s">
        <v>1990</v>
      </c>
      <c r="C2396" s="251" t="s">
        <v>1252</v>
      </c>
      <c r="D2396" s="251">
        <v>-100.722317</v>
      </c>
      <c r="E2396" s="251">
        <v>43.187759999999997</v>
      </c>
      <c r="F2396">
        <v>2.2200000000000002</v>
      </c>
      <c r="G2396">
        <f t="shared" si="112"/>
        <v>2.2200000000000002</v>
      </c>
      <c r="H2396">
        <v>7.88</v>
      </c>
      <c r="M2396" s="277">
        <f>(M5475*10000)*TEA!$I$15*10^-6</f>
        <v>36.800183591999996</v>
      </c>
      <c r="N2396" s="277">
        <f>(N5475*10000)*TEA!$J$15*10^-6</f>
        <v>36.800183591999996</v>
      </c>
      <c r="W2396">
        <f t="shared" si="114"/>
        <v>1</v>
      </c>
      <c r="X2396" s="251">
        <v>46121</v>
      </c>
      <c r="Y2396" s="251">
        <v>1149</v>
      </c>
      <c r="Z2396" s="251">
        <f t="shared" si="113"/>
        <v>1149</v>
      </c>
      <c r="AA2396" s="226">
        <v>2238</v>
      </c>
    </row>
    <row r="2397" spans="1:27" x14ac:dyDescent="0.25">
      <c r="A2397" s="251">
        <v>46123</v>
      </c>
      <c r="B2397" s="251" t="s">
        <v>1990</v>
      </c>
      <c r="C2397" s="251" t="s">
        <v>2025</v>
      </c>
      <c r="D2397" s="251">
        <v>-99.889382100000006</v>
      </c>
      <c r="E2397" s="251">
        <v>43.340380000000003</v>
      </c>
      <c r="F2397">
        <v>2.06</v>
      </c>
      <c r="G2397">
        <f t="shared" si="112"/>
        <v>2.06</v>
      </c>
      <c r="H2397">
        <v>5.36</v>
      </c>
      <c r="M2397" s="277">
        <f>(M5476*10000)*TEA!$I$15*10^-6</f>
        <v>36.994648759199997</v>
      </c>
      <c r="N2397" s="277">
        <f>(N5476*10000)*TEA!$J$15*10^-6</f>
        <v>36.994648759199997</v>
      </c>
      <c r="W2397">
        <f t="shared" si="114"/>
        <v>1</v>
      </c>
      <c r="X2397" s="251">
        <v>46123</v>
      </c>
      <c r="Y2397" s="251">
        <v>19421</v>
      </c>
      <c r="Z2397" s="251">
        <f t="shared" si="113"/>
        <v>19421</v>
      </c>
      <c r="AA2397" s="226">
        <v>27233</v>
      </c>
    </row>
    <row r="2398" spans="1:27" x14ac:dyDescent="0.25">
      <c r="A2398" s="251">
        <v>46125</v>
      </c>
      <c r="B2398" s="251" t="s">
        <v>1990</v>
      </c>
      <c r="C2398" s="251" t="s">
        <v>937</v>
      </c>
      <c r="D2398" s="251">
        <v>-97.138715599999998</v>
      </c>
      <c r="E2398" s="251">
        <v>43.308250000000001</v>
      </c>
      <c r="F2398">
        <v>3.49</v>
      </c>
      <c r="G2398">
        <f t="shared" si="112"/>
        <v>3.49</v>
      </c>
      <c r="H2398">
        <v>12.54</v>
      </c>
      <c r="M2398" s="277">
        <f>(M5477*10000)*TEA!$I$15*10^-6</f>
        <v>35.769344219099999</v>
      </c>
      <c r="N2398" s="277">
        <f>(N5477*10000)*TEA!$J$15*10^-6</f>
        <v>35.769344219099999</v>
      </c>
      <c r="W2398">
        <f t="shared" si="114"/>
        <v>1</v>
      </c>
      <c r="X2398" s="251">
        <v>46125</v>
      </c>
      <c r="Y2398" s="251">
        <v>60431</v>
      </c>
      <c r="Z2398" s="251">
        <f t="shared" si="113"/>
        <v>60431</v>
      </c>
      <c r="AA2398" s="226">
        <v>64572</v>
      </c>
    </row>
    <row r="2399" spans="1:27" x14ac:dyDescent="0.25">
      <c r="A2399" s="251">
        <v>46127</v>
      </c>
      <c r="B2399" s="251" t="s">
        <v>1990</v>
      </c>
      <c r="C2399" s="251" t="s">
        <v>657</v>
      </c>
      <c r="D2399" s="251">
        <v>-96.647386100000006</v>
      </c>
      <c r="E2399" s="251">
        <v>42.828850000000003</v>
      </c>
      <c r="F2399">
        <v>3.69</v>
      </c>
      <c r="G2399">
        <f t="shared" si="112"/>
        <v>3.69</v>
      </c>
      <c r="H2399">
        <v>12.5</v>
      </c>
      <c r="M2399" s="277">
        <f>(M5478*10000)*TEA!$I$15*10^-6</f>
        <v>36.273882474449998</v>
      </c>
      <c r="N2399" s="277">
        <f>(N5478*10000)*TEA!$J$15*10^-6</f>
        <v>36.273882474449998</v>
      </c>
      <c r="W2399">
        <f t="shared" si="114"/>
        <v>1</v>
      </c>
      <c r="X2399" s="251">
        <v>46127</v>
      </c>
      <c r="Y2399" s="251">
        <v>46789</v>
      </c>
      <c r="Z2399" s="251">
        <f t="shared" si="113"/>
        <v>46789</v>
      </c>
      <c r="AA2399" s="226">
        <v>49820</v>
      </c>
    </row>
    <row r="2400" spans="1:27" x14ac:dyDescent="0.25">
      <c r="A2400" s="251">
        <v>46129</v>
      </c>
      <c r="B2400" s="251" t="s">
        <v>1990</v>
      </c>
      <c r="C2400" s="251" t="s">
        <v>2026</v>
      </c>
      <c r="D2400" s="251">
        <v>-100.029976</v>
      </c>
      <c r="E2400" s="251">
        <v>45.424509999999998</v>
      </c>
      <c r="F2400">
        <v>2.39</v>
      </c>
      <c r="G2400">
        <f t="shared" si="112"/>
        <v>2.39</v>
      </c>
      <c r="H2400">
        <v>8.8800000000000008</v>
      </c>
      <c r="M2400" s="277">
        <f>(M5479*10000)*TEA!$I$15*10^-6</f>
        <v>33.532983463050002</v>
      </c>
      <c r="N2400" s="277">
        <f>(N5479*10000)*TEA!$J$15*10^-6</f>
        <v>33.532983463050002</v>
      </c>
      <c r="W2400">
        <f t="shared" si="114"/>
        <v>1</v>
      </c>
      <c r="X2400" s="251">
        <v>46129</v>
      </c>
      <c r="Y2400" s="251">
        <v>27089</v>
      </c>
      <c r="Z2400" s="251">
        <f t="shared" si="113"/>
        <v>27089</v>
      </c>
      <c r="AA2400" s="226">
        <v>25439</v>
      </c>
    </row>
    <row r="2401" spans="1:27" x14ac:dyDescent="0.25">
      <c r="A2401" s="251">
        <v>46135</v>
      </c>
      <c r="B2401" s="251" t="s">
        <v>1990</v>
      </c>
      <c r="C2401" s="251" t="s">
        <v>2027</v>
      </c>
      <c r="D2401" s="251">
        <v>-97.394069500000001</v>
      </c>
      <c r="E2401" s="251">
        <v>43.003329999999998</v>
      </c>
      <c r="F2401">
        <v>3.52</v>
      </c>
      <c r="G2401">
        <f t="shared" si="112"/>
        <v>3.52</v>
      </c>
      <c r="H2401">
        <v>12</v>
      </c>
      <c r="M2401" s="277">
        <f>(M5480*10000)*TEA!$I$15*10^-6</f>
        <v>36.431532778049998</v>
      </c>
      <c r="N2401" s="277">
        <f>(N5480*10000)*TEA!$J$15*10^-6</f>
        <v>36.431532778049998</v>
      </c>
      <c r="W2401">
        <f t="shared" si="114"/>
        <v>1</v>
      </c>
      <c r="X2401" s="251">
        <v>46135</v>
      </c>
      <c r="Y2401" s="251">
        <v>39819</v>
      </c>
      <c r="Z2401" s="251">
        <f t="shared" si="113"/>
        <v>39819</v>
      </c>
      <c r="AA2401" s="226">
        <v>42246</v>
      </c>
    </row>
    <row r="2402" spans="1:27" x14ac:dyDescent="0.25">
      <c r="A2402" s="251">
        <v>46137</v>
      </c>
      <c r="B2402" s="251" t="s">
        <v>1990</v>
      </c>
      <c r="C2402" s="251" t="s">
        <v>2028</v>
      </c>
      <c r="D2402" s="251">
        <v>-101.66555700000001</v>
      </c>
      <c r="E2402" s="251">
        <v>44.975679999999997</v>
      </c>
      <c r="F2402">
        <v>1.22</v>
      </c>
      <c r="G2402">
        <f t="shared" si="112"/>
        <v>1.22</v>
      </c>
      <c r="H2402">
        <v>4.9000000000000004</v>
      </c>
      <c r="M2402" s="277">
        <f>(M5481*10000)*TEA!$I$15*10^-6</f>
        <v>33.936016105349992</v>
      </c>
      <c r="N2402" s="277">
        <f>(N5481*10000)*TEA!$J$15*10^-6</f>
        <v>33.936016105349992</v>
      </c>
      <c r="W2402">
        <f t="shared" si="114"/>
        <v>1</v>
      </c>
      <c r="X2402" s="251">
        <v>46137</v>
      </c>
      <c r="Y2402" s="251">
        <v>7224</v>
      </c>
      <c r="Z2402" s="251">
        <f t="shared" si="113"/>
        <v>7224</v>
      </c>
      <c r="AA2402" s="226">
        <v>7589</v>
      </c>
    </row>
    <row r="2403" spans="1:27" x14ac:dyDescent="0.25">
      <c r="A2403" s="251">
        <v>47001</v>
      </c>
      <c r="B2403" s="251" t="s">
        <v>2029</v>
      </c>
      <c r="C2403" s="251" t="s">
        <v>1133</v>
      </c>
      <c r="D2403" s="251">
        <v>-84.188045000000002</v>
      </c>
      <c r="E2403" s="251">
        <v>36.121189999999999</v>
      </c>
      <c r="F2403">
        <v>0.67</v>
      </c>
      <c r="G2403">
        <f t="shared" si="112"/>
        <v>0.67</v>
      </c>
      <c r="H2403">
        <v>0</v>
      </c>
      <c r="M2403" s="277">
        <f>(M5482*10000)*TEA!$I$15*10^-6</f>
        <v>43.953744821850002</v>
      </c>
      <c r="N2403" s="277">
        <f>(N5482*10000)*TEA!$J$15*10^-6</f>
        <v>43.953744821850002</v>
      </c>
      <c r="W2403">
        <f t="shared" si="114"/>
        <v>1</v>
      </c>
      <c r="X2403" s="251">
        <v>47001</v>
      </c>
      <c r="Y2403" s="251">
        <v>1</v>
      </c>
      <c r="Z2403" s="251">
        <f t="shared" si="113"/>
        <v>1</v>
      </c>
      <c r="AA2403" s="226">
        <v>22</v>
      </c>
    </row>
    <row r="2404" spans="1:27" x14ac:dyDescent="0.25">
      <c r="A2404" s="251">
        <v>47003</v>
      </c>
      <c r="B2404" s="251" t="s">
        <v>2029</v>
      </c>
      <c r="C2404" s="251" t="s">
        <v>1928</v>
      </c>
      <c r="D2404" s="251">
        <v>-86.458885100000003</v>
      </c>
      <c r="E2404" s="251">
        <v>35.52599</v>
      </c>
      <c r="F2404">
        <v>3.1</v>
      </c>
      <c r="G2404">
        <f t="shared" si="112"/>
        <v>3.1</v>
      </c>
      <c r="H2404">
        <v>12.71</v>
      </c>
      <c r="M2404" s="277">
        <f>(M5483*10000)*TEA!$I$15*10^-6</f>
        <v>50.323320828900002</v>
      </c>
      <c r="N2404" s="277">
        <f>(N5483*10000)*TEA!$J$15*10^-6</f>
        <v>50.323320828900002</v>
      </c>
      <c r="W2404">
        <f t="shared" si="114"/>
        <v>1</v>
      </c>
      <c r="X2404" s="251">
        <v>47003</v>
      </c>
      <c r="Y2404" s="251">
        <v>8049</v>
      </c>
      <c r="Z2404" s="251">
        <f t="shared" si="113"/>
        <v>8049</v>
      </c>
      <c r="AA2404" s="226">
        <v>3512</v>
      </c>
    </row>
    <row r="2405" spans="1:27" x14ac:dyDescent="0.25">
      <c r="A2405" s="251">
        <v>47005</v>
      </c>
      <c r="B2405" s="251" t="s">
        <v>2029</v>
      </c>
      <c r="C2405" s="251" t="s">
        <v>608</v>
      </c>
      <c r="D2405" s="251">
        <v>-88.073291299999994</v>
      </c>
      <c r="E2405" s="251">
        <v>36.075969999999998</v>
      </c>
      <c r="F2405">
        <v>2.4500000000000002</v>
      </c>
      <c r="G2405">
        <f t="shared" si="112"/>
        <v>2.4500000000000002</v>
      </c>
      <c r="H2405">
        <v>9.52</v>
      </c>
      <c r="M2405" s="277">
        <f>(M5484*10000)*TEA!$I$15*10^-6</f>
        <v>49.813655674050004</v>
      </c>
      <c r="N2405" s="277">
        <f>(N5484*10000)*TEA!$J$15*10^-6</f>
        <v>49.813655674050004</v>
      </c>
      <c r="W2405">
        <f t="shared" si="114"/>
        <v>1</v>
      </c>
      <c r="X2405" s="251">
        <v>47005</v>
      </c>
      <c r="Y2405" s="251">
        <v>4660</v>
      </c>
      <c r="Z2405" s="251">
        <f t="shared" si="113"/>
        <v>4660</v>
      </c>
      <c r="AA2405" s="226">
        <v>928</v>
      </c>
    </row>
    <row r="2406" spans="1:27" x14ac:dyDescent="0.25">
      <c r="A2406" s="251">
        <v>47007</v>
      </c>
      <c r="B2406" s="251" t="s">
        <v>2029</v>
      </c>
      <c r="C2406" s="251" t="s">
        <v>2030</v>
      </c>
      <c r="D2406" s="251">
        <v>-85.205981300000005</v>
      </c>
      <c r="E2406" s="251">
        <v>35.600850000000001</v>
      </c>
      <c r="F2406">
        <v>3.16</v>
      </c>
      <c r="G2406">
        <f t="shared" si="112"/>
        <v>3.16</v>
      </c>
      <c r="H2406">
        <v>10.3</v>
      </c>
      <c r="M2406" s="277">
        <f>(M5485*10000)*TEA!$I$15*10^-6</f>
        <v>49.269813576299995</v>
      </c>
      <c r="N2406" s="277">
        <f>(N5485*10000)*TEA!$J$15*10^-6</f>
        <v>49.269813576299995</v>
      </c>
      <c r="W2406">
        <f t="shared" si="114"/>
        <v>1</v>
      </c>
      <c r="X2406" s="251">
        <v>47007</v>
      </c>
      <c r="Y2406" s="251">
        <v>506</v>
      </c>
      <c r="Z2406" s="251">
        <f t="shared" si="113"/>
        <v>506</v>
      </c>
      <c r="AA2406" s="226">
        <v>940</v>
      </c>
    </row>
    <row r="2407" spans="1:27" x14ac:dyDescent="0.25">
      <c r="A2407" s="251">
        <v>47009</v>
      </c>
      <c r="B2407" s="251" t="s">
        <v>2029</v>
      </c>
      <c r="C2407" s="251" t="s">
        <v>525</v>
      </c>
      <c r="D2407" s="251">
        <v>-83.922778800000003</v>
      </c>
      <c r="E2407" s="251">
        <v>35.689120000000003</v>
      </c>
      <c r="F2407">
        <v>2.91</v>
      </c>
      <c r="G2407">
        <f t="shared" si="112"/>
        <v>2.91</v>
      </c>
      <c r="H2407">
        <v>9.57</v>
      </c>
      <c r="M2407" s="277">
        <f>(M5486*10000)*TEA!$I$15*10^-6</f>
        <v>42.791994979649999</v>
      </c>
      <c r="N2407" s="277">
        <f>(N5486*10000)*TEA!$J$15*10^-6</f>
        <v>42.791994979649999</v>
      </c>
      <c r="W2407">
        <f t="shared" si="114"/>
        <v>1</v>
      </c>
      <c r="X2407" s="251">
        <v>47009</v>
      </c>
      <c r="Y2407" s="251">
        <v>955</v>
      </c>
      <c r="Z2407" s="251">
        <f t="shared" si="113"/>
        <v>955</v>
      </c>
      <c r="AA2407" s="226">
        <v>505</v>
      </c>
    </row>
    <row r="2408" spans="1:27" x14ac:dyDescent="0.25">
      <c r="A2408" s="251">
        <v>47011</v>
      </c>
      <c r="B2408" s="251" t="s">
        <v>2029</v>
      </c>
      <c r="C2408" s="251" t="s">
        <v>610</v>
      </c>
      <c r="D2408" s="251">
        <v>-84.862265699999995</v>
      </c>
      <c r="E2408" s="251">
        <v>35.151499999999999</v>
      </c>
      <c r="F2408">
        <v>2.76</v>
      </c>
      <c r="G2408">
        <f t="shared" si="112"/>
        <v>2.76</v>
      </c>
      <c r="H2408">
        <v>9.56</v>
      </c>
      <c r="M2408" s="277">
        <f>(M5487*10000)*TEA!$I$15*10^-6</f>
        <v>49.602763305899998</v>
      </c>
      <c r="N2408" s="277">
        <f>(N5487*10000)*TEA!$J$15*10^-6</f>
        <v>49.602763305899998</v>
      </c>
      <c r="W2408">
        <f t="shared" si="114"/>
        <v>1</v>
      </c>
      <c r="X2408" s="251">
        <v>47011</v>
      </c>
      <c r="Y2408" s="251">
        <v>1554</v>
      </c>
      <c r="Z2408" s="251">
        <f t="shared" si="113"/>
        <v>1554</v>
      </c>
      <c r="AA2408" s="226">
        <v>482</v>
      </c>
    </row>
    <row r="2409" spans="1:27" x14ac:dyDescent="0.25">
      <c r="A2409" s="251">
        <v>47013</v>
      </c>
      <c r="B2409" s="251" t="s">
        <v>2029</v>
      </c>
      <c r="C2409" s="251" t="s">
        <v>1213</v>
      </c>
      <c r="D2409" s="251">
        <v>-84.145010600000006</v>
      </c>
      <c r="E2409" s="251">
        <v>36.394539999999999</v>
      </c>
      <c r="F2409">
        <v>0</v>
      </c>
      <c r="G2409">
        <f t="shared" si="112"/>
        <v>0</v>
      </c>
      <c r="H2409">
        <v>9.74</v>
      </c>
      <c r="M2409" s="277">
        <f>(M5488*10000)*TEA!$I$15*10^-6</f>
        <v>43.833184369199998</v>
      </c>
      <c r="N2409" s="277">
        <f>(N5488*10000)*TEA!$J$15*10^-6</f>
        <v>43.833184369199998</v>
      </c>
      <c r="W2409">
        <f t="shared" si="114"/>
        <v>1</v>
      </c>
      <c r="X2409" s="251">
        <v>47013</v>
      </c>
      <c r="Y2409" s="251">
        <v>0</v>
      </c>
      <c r="Z2409" s="251">
        <f t="shared" si="113"/>
        <v>0</v>
      </c>
      <c r="AA2409" s="226">
        <v>41</v>
      </c>
    </row>
    <row r="2410" spans="1:27" x14ac:dyDescent="0.25">
      <c r="A2410" s="251">
        <v>47015</v>
      </c>
      <c r="B2410" s="251" t="s">
        <v>2029</v>
      </c>
      <c r="C2410" s="251" t="s">
        <v>2031</v>
      </c>
      <c r="D2410" s="251">
        <v>-86.052098400000006</v>
      </c>
      <c r="E2410" s="251">
        <v>35.813360000000003</v>
      </c>
      <c r="F2410">
        <v>3.24</v>
      </c>
      <c r="G2410">
        <f t="shared" si="112"/>
        <v>3.24</v>
      </c>
      <c r="H2410">
        <v>11.18</v>
      </c>
      <c r="M2410" s="277">
        <f>(M5489*10000)*TEA!$I$15*10^-6</f>
        <v>49.626090517950004</v>
      </c>
      <c r="N2410" s="277">
        <f>(N5489*10000)*TEA!$J$15*10^-6</f>
        <v>49.626090517950004</v>
      </c>
      <c r="W2410">
        <f t="shared" si="114"/>
        <v>1</v>
      </c>
      <c r="X2410" s="251">
        <v>47015</v>
      </c>
      <c r="Y2410" s="251">
        <v>6143</v>
      </c>
      <c r="Z2410" s="251">
        <f t="shared" si="113"/>
        <v>6143</v>
      </c>
      <c r="AA2410" s="226">
        <v>2391</v>
      </c>
    </row>
    <row r="2411" spans="1:27" x14ac:dyDescent="0.25">
      <c r="A2411" s="251">
        <v>47017</v>
      </c>
      <c r="B2411" s="251" t="s">
        <v>2029</v>
      </c>
      <c r="C2411" s="251" t="s">
        <v>611</v>
      </c>
      <c r="D2411" s="251">
        <v>-88.4525024</v>
      </c>
      <c r="E2411" s="251">
        <v>35.970419999999997</v>
      </c>
      <c r="F2411">
        <v>3.11</v>
      </c>
      <c r="G2411">
        <f t="shared" si="112"/>
        <v>3.11</v>
      </c>
      <c r="H2411">
        <v>11.48</v>
      </c>
      <c r="M2411" s="277">
        <f>(M5490*10000)*TEA!$I$15*10^-6</f>
        <v>50.103771401700001</v>
      </c>
      <c r="N2411" s="277">
        <f>(N5490*10000)*TEA!$J$15*10^-6</f>
        <v>50.103771401700001</v>
      </c>
      <c r="W2411">
        <f t="shared" si="114"/>
        <v>1</v>
      </c>
      <c r="X2411" s="251">
        <v>47017</v>
      </c>
      <c r="Y2411" s="251">
        <v>12635</v>
      </c>
      <c r="Z2411" s="251">
        <f t="shared" si="113"/>
        <v>12635</v>
      </c>
      <c r="AA2411" s="226">
        <v>11502</v>
      </c>
    </row>
    <row r="2412" spans="1:27" x14ac:dyDescent="0.25">
      <c r="A2412" s="251">
        <v>47019</v>
      </c>
      <c r="B2412" s="251" t="s">
        <v>2029</v>
      </c>
      <c r="C2412" s="251" t="s">
        <v>1215</v>
      </c>
      <c r="D2412" s="251">
        <v>-82.12679</v>
      </c>
      <c r="E2412" s="251">
        <v>36.292290000000001</v>
      </c>
      <c r="F2412">
        <v>0</v>
      </c>
      <c r="G2412">
        <f t="shared" si="112"/>
        <v>0</v>
      </c>
      <c r="H2412">
        <v>10.26</v>
      </c>
      <c r="M2412" s="277">
        <f>(M5491*10000)*TEA!$I$15*10^-6</f>
        <v>45.300300814350003</v>
      </c>
      <c r="N2412" s="277">
        <f>(N5491*10000)*TEA!$J$15*10^-6</f>
        <v>45.300300814350003</v>
      </c>
      <c r="W2412">
        <f t="shared" si="114"/>
        <v>1</v>
      </c>
      <c r="X2412" s="251">
        <v>47019</v>
      </c>
      <c r="Y2412" s="251">
        <v>0</v>
      </c>
      <c r="Z2412" s="251">
        <f t="shared" si="113"/>
        <v>0</v>
      </c>
      <c r="AA2412" s="226">
        <v>105</v>
      </c>
    </row>
    <row r="2413" spans="1:27" x14ac:dyDescent="0.25">
      <c r="A2413" s="251">
        <v>47021</v>
      </c>
      <c r="B2413" s="251" t="s">
        <v>2029</v>
      </c>
      <c r="C2413" s="251" t="s">
        <v>2032</v>
      </c>
      <c r="D2413" s="251">
        <v>-87.092870899999994</v>
      </c>
      <c r="E2413" s="251">
        <v>36.2622</v>
      </c>
      <c r="F2413">
        <v>2.72</v>
      </c>
      <c r="G2413">
        <f t="shared" si="112"/>
        <v>2.72</v>
      </c>
      <c r="H2413">
        <v>10.79</v>
      </c>
      <c r="M2413" s="277">
        <f>(M5492*10000)*TEA!$I$15*10^-6</f>
        <v>49.260810343949998</v>
      </c>
      <c r="N2413" s="277">
        <f>(N5492*10000)*TEA!$J$15*10^-6</f>
        <v>49.260810343949998</v>
      </c>
      <c r="W2413">
        <f t="shared" si="114"/>
        <v>1</v>
      </c>
      <c r="X2413" s="251">
        <v>47021</v>
      </c>
      <c r="Y2413" s="251">
        <v>3015</v>
      </c>
      <c r="Z2413" s="251">
        <f t="shared" si="113"/>
        <v>3015</v>
      </c>
      <c r="AA2413" s="226">
        <v>989</v>
      </c>
    </row>
    <row r="2414" spans="1:27" x14ac:dyDescent="0.25">
      <c r="A2414" s="251">
        <v>47023</v>
      </c>
      <c r="B2414" s="251" t="s">
        <v>2029</v>
      </c>
      <c r="C2414" s="251" t="s">
        <v>1935</v>
      </c>
      <c r="D2414" s="251">
        <v>-88.616627800000003</v>
      </c>
      <c r="E2414" s="251">
        <v>35.421469999999999</v>
      </c>
      <c r="F2414">
        <v>3.05</v>
      </c>
      <c r="G2414">
        <f t="shared" si="112"/>
        <v>3.05</v>
      </c>
      <c r="H2414">
        <v>10.37</v>
      </c>
      <c r="M2414" s="277">
        <f>(M5493*10000)*TEA!$I$15*10^-6</f>
        <v>51.109937369549996</v>
      </c>
      <c r="N2414" s="277">
        <f>(N5493*10000)*TEA!$J$15*10^-6</f>
        <v>51.109937369549996</v>
      </c>
      <c r="W2414">
        <f t="shared" si="114"/>
        <v>1</v>
      </c>
      <c r="X2414" s="251">
        <v>47023</v>
      </c>
      <c r="Y2414" s="251">
        <v>9261</v>
      </c>
      <c r="Z2414" s="251">
        <f t="shared" si="113"/>
        <v>9261</v>
      </c>
      <c r="AA2414" s="226">
        <v>1287</v>
      </c>
    </row>
    <row r="2415" spans="1:27" x14ac:dyDescent="0.25">
      <c r="A2415" s="251">
        <v>47025</v>
      </c>
      <c r="B2415" s="251" t="s">
        <v>2029</v>
      </c>
      <c r="C2415" s="251" t="s">
        <v>1491</v>
      </c>
      <c r="D2415" s="251">
        <v>-83.668518599999999</v>
      </c>
      <c r="E2415" s="251">
        <v>36.481569999999998</v>
      </c>
      <c r="F2415">
        <v>0</v>
      </c>
      <c r="G2415">
        <f t="shared" si="112"/>
        <v>0</v>
      </c>
      <c r="H2415">
        <v>8.09</v>
      </c>
      <c r="M2415" s="277">
        <f>(M5494*10000)*TEA!$I$15*10^-6</f>
        <v>42.974740416599992</v>
      </c>
      <c r="N2415" s="277">
        <f>(N5494*10000)*TEA!$J$15*10^-6</f>
        <v>42.974740416599992</v>
      </c>
      <c r="W2415">
        <f t="shared" si="114"/>
        <v>1</v>
      </c>
      <c r="X2415" s="251">
        <v>47025</v>
      </c>
      <c r="Y2415" s="251">
        <v>0</v>
      </c>
      <c r="Z2415" s="251">
        <f t="shared" si="113"/>
        <v>0</v>
      </c>
      <c r="AA2415" s="226">
        <v>160</v>
      </c>
    </row>
    <row r="2416" spans="1:27" x14ac:dyDescent="0.25">
      <c r="A2416" s="251">
        <v>47027</v>
      </c>
      <c r="B2416" s="251" t="s">
        <v>2029</v>
      </c>
      <c r="C2416" s="251" t="s">
        <v>534</v>
      </c>
      <c r="D2416" s="251">
        <v>-85.535270299999993</v>
      </c>
      <c r="E2416" s="251">
        <v>36.551250000000003</v>
      </c>
      <c r="F2416">
        <v>3.29</v>
      </c>
      <c r="G2416">
        <f t="shared" si="112"/>
        <v>3.29</v>
      </c>
      <c r="H2416">
        <v>10.75</v>
      </c>
      <c r="M2416" s="277">
        <f>(M5495*10000)*TEA!$I$15*10^-6</f>
        <v>47.404660908149999</v>
      </c>
      <c r="N2416" s="277">
        <f>(N5495*10000)*TEA!$J$15*10^-6</f>
        <v>47.404660908149999</v>
      </c>
      <c r="W2416">
        <f t="shared" si="114"/>
        <v>1</v>
      </c>
      <c r="X2416" s="251">
        <v>47027</v>
      </c>
      <c r="Y2416" s="251">
        <v>300</v>
      </c>
      <c r="Z2416" s="251">
        <f t="shared" si="113"/>
        <v>300</v>
      </c>
      <c r="AA2416" s="226">
        <v>819</v>
      </c>
    </row>
    <row r="2417" spans="1:27" x14ac:dyDescent="0.25">
      <c r="A2417" s="251">
        <v>47029</v>
      </c>
      <c r="B2417" s="251" t="s">
        <v>2029</v>
      </c>
      <c r="C2417" s="251" t="s">
        <v>2033</v>
      </c>
      <c r="D2417" s="251">
        <v>-83.1153099</v>
      </c>
      <c r="E2417" s="251">
        <v>35.924619999999997</v>
      </c>
      <c r="F2417">
        <v>3.69</v>
      </c>
      <c r="G2417">
        <f t="shared" si="112"/>
        <v>3.69</v>
      </c>
      <c r="H2417">
        <v>13.94</v>
      </c>
      <c r="M2417" s="277">
        <f>(M5496*10000)*TEA!$I$15*10^-6</f>
        <v>42.758345673450002</v>
      </c>
      <c r="N2417" s="277">
        <f>(N5496*10000)*TEA!$J$15*10^-6</f>
        <v>42.758345673450002</v>
      </c>
      <c r="W2417">
        <f t="shared" si="114"/>
        <v>1</v>
      </c>
      <c r="X2417" s="251">
        <v>47029</v>
      </c>
      <c r="Y2417" s="251">
        <v>871</v>
      </c>
      <c r="Z2417" s="251">
        <f t="shared" si="113"/>
        <v>871</v>
      </c>
      <c r="AA2417" s="226">
        <v>480</v>
      </c>
    </row>
    <row r="2418" spans="1:27" x14ac:dyDescent="0.25">
      <c r="A2418" s="251">
        <v>47031</v>
      </c>
      <c r="B2418" s="251" t="s">
        <v>2029</v>
      </c>
      <c r="C2418" s="251" t="s">
        <v>536</v>
      </c>
      <c r="D2418" s="251">
        <v>-86.062923100000006</v>
      </c>
      <c r="E2418" s="251">
        <v>35.491999999999997</v>
      </c>
      <c r="F2418">
        <v>3.44</v>
      </c>
      <c r="G2418">
        <f t="shared" si="112"/>
        <v>3.44</v>
      </c>
      <c r="H2418">
        <v>11.56</v>
      </c>
      <c r="M2418" s="277">
        <f>(M5497*10000)*TEA!$I$15*10^-6</f>
        <v>50.301121587300003</v>
      </c>
      <c r="N2418" s="277">
        <f>(N5497*10000)*TEA!$J$15*10^-6</f>
        <v>50.301121587300003</v>
      </c>
      <c r="W2418">
        <f t="shared" si="114"/>
        <v>1</v>
      </c>
      <c r="X2418" s="251">
        <v>47031</v>
      </c>
      <c r="Y2418" s="251">
        <v>12717</v>
      </c>
      <c r="Z2418" s="251">
        <f t="shared" si="113"/>
        <v>12717</v>
      </c>
      <c r="AA2418" s="226">
        <v>7217</v>
      </c>
    </row>
    <row r="2419" spans="1:27" x14ac:dyDescent="0.25">
      <c r="A2419" s="251">
        <v>47033</v>
      </c>
      <c r="B2419" s="251" t="s">
        <v>2029</v>
      </c>
      <c r="C2419" s="251" t="s">
        <v>2034</v>
      </c>
      <c r="D2419" s="251">
        <v>-89.137791100000001</v>
      </c>
      <c r="E2419" s="251">
        <v>35.815629999999999</v>
      </c>
      <c r="F2419">
        <v>3.39</v>
      </c>
      <c r="G2419">
        <f t="shared" si="112"/>
        <v>3.39</v>
      </c>
      <c r="H2419">
        <v>12.27</v>
      </c>
      <c r="M2419" s="277">
        <f>(M5498*10000)*TEA!$I$15*10^-6</f>
        <v>50.538699028799996</v>
      </c>
      <c r="N2419" s="277">
        <f>(N5498*10000)*TEA!$J$15*10^-6</f>
        <v>50.538699028799996</v>
      </c>
      <c r="W2419">
        <f t="shared" si="114"/>
        <v>1</v>
      </c>
      <c r="X2419" s="251">
        <v>47033</v>
      </c>
      <c r="Y2419" s="251">
        <v>23809</v>
      </c>
      <c r="Z2419" s="251">
        <f t="shared" si="113"/>
        <v>23809</v>
      </c>
      <c r="AA2419" s="226">
        <v>7854</v>
      </c>
    </row>
    <row r="2420" spans="1:27" x14ac:dyDescent="0.25">
      <c r="A2420" s="251">
        <v>47035</v>
      </c>
      <c r="B2420" s="251" t="s">
        <v>2029</v>
      </c>
      <c r="C2420" s="251" t="s">
        <v>999</v>
      </c>
      <c r="D2420" s="251">
        <v>-85.010031799999993</v>
      </c>
      <c r="E2420" s="251">
        <v>35.949719999999999</v>
      </c>
      <c r="F2420">
        <v>0</v>
      </c>
      <c r="G2420">
        <f t="shared" si="112"/>
        <v>0</v>
      </c>
      <c r="H2420">
        <v>8.6</v>
      </c>
      <c r="M2420" s="277">
        <f>(M5499*10000)*TEA!$I$15*10^-6</f>
        <v>47.483234297549991</v>
      </c>
      <c r="N2420" s="277">
        <f>(N5499*10000)*TEA!$J$15*10^-6</f>
        <v>47.483234297549991</v>
      </c>
      <c r="W2420">
        <f t="shared" si="114"/>
        <v>1</v>
      </c>
      <c r="X2420" s="251">
        <v>47035</v>
      </c>
      <c r="Y2420" s="251">
        <v>52</v>
      </c>
      <c r="Z2420" s="251">
        <f t="shared" si="113"/>
        <v>52</v>
      </c>
      <c r="AA2420" s="226">
        <v>329</v>
      </c>
    </row>
    <row r="2421" spans="1:27" x14ac:dyDescent="0.25">
      <c r="A2421" s="251">
        <v>47037</v>
      </c>
      <c r="B2421" s="251" t="s">
        <v>2029</v>
      </c>
      <c r="C2421" s="251" t="s">
        <v>1752</v>
      </c>
      <c r="D2421" s="251">
        <v>-86.778784599999994</v>
      </c>
      <c r="E2421" s="251">
        <v>36.175249999999998</v>
      </c>
      <c r="F2421">
        <v>0</v>
      </c>
      <c r="G2421">
        <f t="shared" si="112"/>
        <v>0</v>
      </c>
      <c r="H2421">
        <v>0</v>
      </c>
      <c r="M2421" s="277">
        <f>(M5500*10000)*TEA!$I$15*10^-6</f>
        <v>49.310709132600003</v>
      </c>
      <c r="N2421" s="277">
        <f>(N5500*10000)*TEA!$J$15*10^-6</f>
        <v>49.310709132600003</v>
      </c>
      <c r="W2421">
        <f t="shared" si="114"/>
        <v>1</v>
      </c>
      <c r="X2421" s="251">
        <v>47037</v>
      </c>
      <c r="Y2421" s="251">
        <v>0</v>
      </c>
      <c r="Z2421" s="251">
        <f t="shared" si="113"/>
        <v>0</v>
      </c>
      <c r="AA2421" s="226">
        <v>0</v>
      </c>
    </row>
    <row r="2422" spans="1:27" x14ac:dyDescent="0.25">
      <c r="A2422" s="251">
        <v>47039</v>
      </c>
      <c r="B2422" s="251" t="s">
        <v>2029</v>
      </c>
      <c r="C2422" s="251" t="s">
        <v>872</v>
      </c>
      <c r="D2422" s="251">
        <v>-88.112675100000004</v>
      </c>
      <c r="E2422" s="251">
        <v>35.618040000000001</v>
      </c>
      <c r="F2422">
        <v>2.84</v>
      </c>
      <c r="G2422">
        <f t="shared" si="112"/>
        <v>2.84</v>
      </c>
      <c r="H2422">
        <v>13.42</v>
      </c>
      <c r="M2422" s="277">
        <f>(M5501*10000)*TEA!$I$15*10^-6</f>
        <v>50.632680250799993</v>
      </c>
      <c r="N2422" s="277">
        <f>(N5501*10000)*TEA!$J$15*10^-6</f>
        <v>50.632680250799993</v>
      </c>
      <c r="W2422">
        <f t="shared" si="114"/>
        <v>1</v>
      </c>
      <c r="X2422" s="251">
        <v>47039</v>
      </c>
      <c r="Y2422" s="251">
        <v>3065</v>
      </c>
      <c r="Z2422" s="251">
        <f t="shared" si="113"/>
        <v>3065</v>
      </c>
      <c r="AA2422" s="226">
        <v>130</v>
      </c>
    </row>
    <row r="2423" spans="1:27" x14ac:dyDescent="0.25">
      <c r="A2423" s="251">
        <v>47041</v>
      </c>
      <c r="B2423" s="251" t="s">
        <v>2029</v>
      </c>
      <c r="C2423" s="251" t="s">
        <v>545</v>
      </c>
      <c r="D2423" s="251">
        <v>-85.839886500000006</v>
      </c>
      <c r="E2423" s="251">
        <v>35.989069999999998</v>
      </c>
      <c r="F2423">
        <v>3.55</v>
      </c>
      <c r="G2423">
        <f t="shared" si="112"/>
        <v>3.55</v>
      </c>
      <c r="H2423">
        <v>11.75</v>
      </c>
      <c r="M2423" s="277">
        <f>(M5502*10000)*TEA!$I$15*10^-6</f>
        <v>49.066265548350003</v>
      </c>
      <c r="N2423" s="277">
        <f>(N5502*10000)*TEA!$J$15*10^-6</f>
        <v>49.066265548350003</v>
      </c>
      <c r="W2423">
        <f t="shared" si="114"/>
        <v>1</v>
      </c>
      <c r="X2423" s="251">
        <v>47041</v>
      </c>
      <c r="Y2423" s="251">
        <v>1750</v>
      </c>
      <c r="Z2423" s="251">
        <f t="shared" si="113"/>
        <v>1750</v>
      </c>
      <c r="AA2423" s="226">
        <v>373</v>
      </c>
    </row>
    <row r="2424" spans="1:27" x14ac:dyDescent="0.25">
      <c r="A2424" s="251">
        <v>47043</v>
      </c>
      <c r="B2424" s="251" t="s">
        <v>2029</v>
      </c>
      <c r="C2424" s="251" t="s">
        <v>2035</v>
      </c>
      <c r="D2424" s="251">
        <v>-87.363688400000001</v>
      </c>
      <c r="E2424" s="251">
        <v>36.149149999999999</v>
      </c>
      <c r="F2424">
        <v>3.14</v>
      </c>
      <c r="G2424">
        <f t="shared" si="112"/>
        <v>3.14</v>
      </c>
      <c r="H2424">
        <v>10.6</v>
      </c>
      <c r="M2424" s="277">
        <f>(M5503*10000)*TEA!$I$15*10^-6</f>
        <v>49.506210783</v>
      </c>
      <c r="N2424" s="277">
        <f>(N5503*10000)*TEA!$J$15*10^-6</f>
        <v>49.506210783</v>
      </c>
      <c r="W2424">
        <f t="shared" si="114"/>
        <v>1</v>
      </c>
      <c r="X2424" s="251">
        <v>47043</v>
      </c>
      <c r="Y2424" s="251">
        <v>1809</v>
      </c>
      <c r="Z2424" s="251">
        <f t="shared" si="113"/>
        <v>1809</v>
      </c>
      <c r="AA2424" s="226">
        <v>1076</v>
      </c>
    </row>
    <row r="2425" spans="1:27" x14ac:dyDescent="0.25">
      <c r="A2425" s="251">
        <v>47045</v>
      </c>
      <c r="B2425" s="251" t="s">
        <v>2029</v>
      </c>
      <c r="C2425" s="251" t="s">
        <v>2036</v>
      </c>
      <c r="D2425" s="251">
        <v>-89.412569300000001</v>
      </c>
      <c r="E2425" s="251">
        <v>36.053690000000003</v>
      </c>
      <c r="F2425">
        <v>3.23</v>
      </c>
      <c r="G2425">
        <f t="shared" si="112"/>
        <v>3.23</v>
      </c>
      <c r="H2425">
        <v>12.34</v>
      </c>
      <c r="M2425" s="277">
        <f>(M5504*10000)*TEA!$I$15*10^-6</f>
        <v>50.112208497149993</v>
      </c>
      <c r="N2425" s="277">
        <f>(N5504*10000)*TEA!$J$15*10^-6</f>
        <v>50.112208497149993</v>
      </c>
      <c r="W2425">
        <f t="shared" si="114"/>
        <v>1</v>
      </c>
      <c r="X2425" s="251">
        <v>47045</v>
      </c>
      <c r="Y2425" s="251">
        <v>70036</v>
      </c>
      <c r="Z2425" s="251">
        <f t="shared" si="113"/>
        <v>70036</v>
      </c>
      <c r="AA2425" s="226">
        <v>17138</v>
      </c>
    </row>
    <row r="2426" spans="1:27" x14ac:dyDescent="0.25">
      <c r="A2426" s="251">
        <v>47047</v>
      </c>
      <c r="B2426" s="251" t="s">
        <v>2029</v>
      </c>
      <c r="C2426" s="251" t="s">
        <v>549</v>
      </c>
      <c r="D2426" s="251">
        <v>-89.417613200000005</v>
      </c>
      <c r="E2426" s="251">
        <v>35.201219999999999</v>
      </c>
      <c r="F2426">
        <v>2.92</v>
      </c>
      <c r="G2426">
        <f t="shared" si="112"/>
        <v>2.92</v>
      </c>
      <c r="H2426">
        <v>11.6</v>
      </c>
      <c r="M2426" s="277">
        <f>(M5505*10000)*TEA!$I$15*10^-6</f>
        <v>51.760871518499989</v>
      </c>
      <c r="N2426" s="277">
        <f>(N5505*10000)*TEA!$J$15*10^-6</f>
        <v>51.760871518499989</v>
      </c>
      <c r="W2426">
        <f t="shared" si="114"/>
        <v>1</v>
      </c>
      <c r="X2426" s="251">
        <v>47047</v>
      </c>
      <c r="Y2426" s="251">
        <v>30238</v>
      </c>
      <c r="Z2426" s="251">
        <f t="shared" si="113"/>
        <v>30238</v>
      </c>
      <c r="AA2426" s="226">
        <v>6594</v>
      </c>
    </row>
    <row r="2427" spans="1:27" x14ac:dyDescent="0.25">
      <c r="A2427" s="251">
        <v>47049</v>
      </c>
      <c r="B2427" s="251" t="s">
        <v>2029</v>
      </c>
      <c r="C2427" s="251" t="s">
        <v>2037</v>
      </c>
      <c r="D2427" s="251">
        <v>-84.9317384</v>
      </c>
      <c r="E2427" s="251">
        <v>36.377470000000002</v>
      </c>
      <c r="F2427">
        <v>3.65</v>
      </c>
      <c r="G2427">
        <f t="shared" si="112"/>
        <v>3.65</v>
      </c>
      <c r="H2427">
        <v>8.91</v>
      </c>
      <c r="M2427" s="277">
        <f>(M5506*10000)*TEA!$I$15*10^-6</f>
        <v>46.313364855149992</v>
      </c>
      <c r="N2427" s="277">
        <f>(N5506*10000)*TEA!$J$15*10^-6</f>
        <v>46.313364855149992</v>
      </c>
      <c r="W2427">
        <f t="shared" si="114"/>
        <v>1</v>
      </c>
      <c r="X2427" s="251">
        <v>47049</v>
      </c>
      <c r="Y2427" s="251">
        <v>413</v>
      </c>
      <c r="Z2427" s="251">
        <f t="shared" si="113"/>
        <v>413</v>
      </c>
      <c r="AA2427" s="226">
        <v>466</v>
      </c>
    </row>
    <row r="2428" spans="1:27" x14ac:dyDescent="0.25">
      <c r="A2428" s="251">
        <v>47051</v>
      </c>
      <c r="B2428" s="251" t="s">
        <v>2029</v>
      </c>
      <c r="C2428" s="251" t="s">
        <v>550</v>
      </c>
      <c r="D2428" s="251">
        <v>-86.082836299999997</v>
      </c>
      <c r="E2428" s="251">
        <v>35.152320000000003</v>
      </c>
      <c r="F2428">
        <v>3.7</v>
      </c>
      <c r="G2428">
        <f t="shared" si="112"/>
        <v>3.7</v>
      </c>
      <c r="H2428">
        <v>12.62</v>
      </c>
      <c r="M2428" s="277">
        <f>(M5507*10000)*TEA!$I$15*10^-6</f>
        <v>50.936948349750004</v>
      </c>
      <c r="N2428" s="277">
        <f>(N5507*10000)*TEA!$J$15*10^-6</f>
        <v>50.936948349750004</v>
      </c>
      <c r="W2428">
        <f t="shared" si="114"/>
        <v>1</v>
      </c>
      <c r="X2428" s="251">
        <v>47051</v>
      </c>
      <c r="Y2428" s="251">
        <v>7614</v>
      </c>
      <c r="Z2428" s="251">
        <f t="shared" si="113"/>
        <v>7614</v>
      </c>
      <c r="AA2428" s="226">
        <v>4900</v>
      </c>
    </row>
    <row r="2429" spans="1:27" x14ac:dyDescent="0.25">
      <c r="A2429" s="251">
        <v>47053</v>
      </c>
      <c r="B2429" s="251" t="s">
        <v>2029</v>
      </c>
      <c r="C2429" s="251" t="s">
        <v>1054</v>
      </c>
      <c r="D2429" s="251">
        <v>-88.934103300000004</v>
      </c>
      <c r="E2429" s="251">
        <v>35.995510000000003</v>
      </c>
      <c r="F2429">
        <v>3.24</v>
      </c>
      <c r="G2429">
        <f t="shared" si="112"/>
        <v>3.24</v>
      </c>
      <c r="H2429">
        <v>11.32</v>
      </c>
      <c r="M2429" s="277">
        <f>(M5508*10000)*TEA!$I$15*10^-6</f>
        <v>50.1565269906</v>
      </c>
      <c r="N2429" s="277">
        <f>(N5508*10000)*TEA!$J$15*10^-6</f>
        <v>50.1565269906</v>
      </c>
      <c r="W2429">
        <f t="shared" si="114"/>
        <v>1</v>
      </c>
      <c r="X2429" s="251">
        <v>47053</v>
      </c>
      <c r="Y2429" s="251">
        <v>50696</v>
      </c>
      <c r="Z2429" s="251">
        <f t="shared" si="113"/>
        <v>50696</v>
      </c>
      <c r="AA2429" s="226">
        <v>25167</v>
      </c>
    </row>
    <row r="2430" spans="1:27" x14ac:dyDescent="0.25">
      <c r="A2430" s="251">
        <v>47055</v>
      </c>
      <c r="B2430" s="251" t="s">
        <v>2029</v>
      </c>
      <c r="C2430" s="251" t="s">
        <v>2038</v>
      </c>
      <c r="D2430" s="251">
        <v>-87.026704499999994</v>
      </c>
      <c r="E2430" s="251">
        <v>35.210520000000002</v>
      </c>
      <c r="F2430">
        <v>3.41</v>
      </c>
      <c r="G2430">
        <f t="shared" si="112"/>
        <v>3.41</v>
      </c>
      <c r="H2430">
        <v>12.33</v>
      </c>
      <c r="M2430" s="277">
        <f>(M5509*10000)*TEA!$I$15*10^-6</f>
        <v>50.941751216849994</v>
      </c>
      <c r="N2430" s="277">
        <f>(N5509*10000)*TEA!$J$15*10^-6</f>
        <v>50.941751216849994</v>
      </c>
      <c r="W2430">
        <f t="shared" si="114"/>
        <v>1</v>
      </c>
      <c r="X2430" s="251">
        <v>47055</v>
      </c>
      <c r="Y2430" s="251">
        <v>4347</v>
      </c>
      <c r="Z2430" s="251">
        <f t="shared" si="113"/>
        <v>4347</v>
      </c>
      <c r="AA2430" s="226">
        <v>3879</v>
      </c>
    </row>
    <row r="2431" spans="1:27" x14ac:dyDescent="0.25">
      <c r="A2431" s="251">
        <v>47057</v>
      </c>
      <c r="B2431" s="251" t="s">
        <v>2029</v>
      </c>
      <c r="C2431" s="251" t="s">
        <v>2039</v>
      </c>
      <c r="D2431" s="251">
        <v>-83.495782300000002</v>
      </c>
      <c r="E2431" s="251">
        <v>36.27458</v>
      </c>
      <c r="F2431">
        <v>0</v>
      </c>
      <c r="G2431">
        <f t="shared" si="112"/>
        <v>0</v>
      </c>
      <c r="H2431">
        <v>9.42</v>
      </c>
      <c r="M2431" s="277">
        <f>(M5510*10000)*TEA!$I$15*10^-6</f>
        <v>42.565246934849995</v>
      </c>
      <c r="N2431" s="277">
        <f>(N5510*10000)*TEA!$J$15*10^-6</f>
        <v>42.565246934849995</v>
      </c>
      <c r="W2431">
        <f t="shared" si="114"/>
        <v>1</v>
      </c>
      <c r="X2431" s="251">
        <v>47057</v>
      </c>
      <c r="Y2431" s="251">
        <v>0</v>
      </c>
      <c r="Z2431" s="251">
        <f t="shared" si="113"/>
        <v>0</v>
      </c>
      <c r="AA2431" s="226">
        <v>186</v>
      </c>
    </row>
    <row r="2432" spans="1:27" x14ac:dyDescent="0.25">
      <c r="A2432" s="251">
        <v>47059</v>
      </c>
      <c r="B2432" s="251" t="s">
        <v>2029</v>
      </c>
      <c r="C2432" s="251" t="s">
        <v>552</v>
      </c>
      <c r="D2432" s="251">
        <v>-82.846272099999993</v>
      </c>
      <c r="E2432" s="251">
        <v>36.174520000000001</v>
      </c>
      <c r="F2432">
        <v>2.77</v>
      </c>
      <c r="G2432">
        <f t="shared" si="112"/>
        <v>2.77</v>
      </c>
      <c r="H2432">
        <v>9.56</v>
      </c>
      <c r="M2432" s="277">
        <f>(M5511*10000)*TEA!$I$15*10^-6</f>
        <v>43.524728355150003</v>
      </c>
      <c r="N2432" s="277">
        <f>(N5511*10000)*TEA!$J$15*10^-6</f>
        <v>43.524728355150003</v>
      </c>
      <c r="W2432">
        <f t="shared" si="114"/>
        <v>1</v>
      </c>
      <c r="X2432" s="251">
        <v>47059</v>
      </c>
      <c r="Y2432" s="251">
        <v>1732</v>
      </c>
      <c r="Z2432" s="251">
        <f t="shared" si="113"/>
        <v>1732</v>
      </c>
      <c r="AA2432" s="226">
        <v>1565</v>
      </c>
    </row>
    <row r="2433" spans="1:27" x14ac:dyDescent="0.25">
      <c r="A2433" s="251">
        <v>47061</v>
      </c>
      <c r="B2433" s="251" t="s">
        <v>2029</v>
      </c>
      <c r="C2433" s="251" t="s">
        <v>1006</v>
      </c>
      <c r="D2433" s="251">
        <v>-85.717265400000002</v>
      </c>
      <c r="E2433" s="251">
        <v>35.384689999999999</v>
      </c>
      <c r="F2433">
        <v>3.88</v>
      </c>
      <c r="G2433">
        <f t="shared" si="112"/>
        <v>3.88</v>
      </c>
      <c r="H2433">
        <v>13.06</v>
      </c>
      <c r="M2433" s="277">
        <f>(M5512*10000)*TEA!$I$15*10^-6</f>
        <v>50.440888055249992</v>
      </c>
      <c r="N2433" s="277">
        <f>(N5512*10000)*TEA!$J$15*10^-6</f>
        <v>50.440888055249992</v>
      </c>
      <c r="W2433">
        <f t="shared" si="114"/>
        <v>1</v>
      </c>
      <c r="X2433" s="251">
        <v>47061</v>
      </c>
      <c r="Y2433" s="251">
        <v>714</v>
      </c>
      <c r="Z2433" s="251">
        <f t="shared" si="113"/>
        <v>714</v>
      </c>
      <c r="AA2433" s="226">
        <v>864</v>
      </c>
    </row>
    <row r="2434" spans="1:27" x14ac:dyDescent="0.25">
      <c r="A2434" s="251">
        <v>47063</v>
      </c>
      <c r="B2434" s="251" t="s">
        <v>2029</v>
      </c>
      <c r="C2434" s="251" t="s">
        <v>2040</v>
      </c>
      <c r="D2434" s="251">
        <v>-83.236462900000006</v>
      </c>
      <c r="E2434" s="251">
        <v>36.223640000000003</v>
      </c>
      <c r="F2434">
        <v>2.34</v>
      </c>
      <c r="G2434">
        <f t="shared" si="112"/>
        <v>2.34</v>
      </c>
      <c r="H2434">
        <v>9.5299999999999994</v>
      </c>
      <c r="M2434" s="277">
        <f>(M5513*10000)*TEA!$I$15*10^-6</f>
        <v>42.647709402899991</v>
      </c>
      <c r="N2434" s="277">
        <f>(N5513*10000)*TEA!$J$15*10^-6</f>
        <v>42.647709402899991</v>
      </c>
      <c r="W2434">
        <f t="shared" si="114"/>
        <v>1</v>
      </c>
      <c r="X2434" s="251">
        <v>47063</v>
      </c>
      <c r="Y2434" s="251">
        <v>1696</v>
      </c>
      <c r="Z2434" s="251">
        <f t="shared" si="113"/>
        <v>1696</v>
      </c>
      <c r="AA2434" s="226">
        <v>648</v>
      </c>
    </row>
    <row r="2435" spans="1:27" x14ac:dyDescent="0.25">
      <c r="A2435" s="251">
        <v>47065</v>
      </c>
      <c r="B2435" s="251" t="s">
        <v>2029</v>
      </c>
      <c r="C2435" s="251" t="s">
        <v>808</v>
      </c>
      <c r="D2435" s="251">
        <v>-85.170218199999994</v>
      </c>
      <c r="E2435" s="251">
        <v>35.178220000000003</v>
      </c>
      <c r="F2435">
        <v>0</v>
      </c>
      <c r="G2435">
        <f t="shared" si="112"/>
        <v>0</v>
      </c>
      <c r="H2435">
        <v>0</v>
      </c>
      <c r="M2435" s="277">
        <f>(M5514*10000)*TEA!$I$15*10^-6</f>
        <v>50.638077275849994</v>
      </c>
      <c r="N2435" s="277">
        <f>(N5514*10000)*TEA!$J$15*10^-6</f>
        <v>50.638077275849994</v>
      </c>
      <c r="W2435">
        <f t="shared" si="114"/>
        <v>1</v>
      </c>
      <c r="X2435" s="251">
        <v>47065</v>
      </c>
      <c r="Y2435" s="251">
        <v>0</v>
      </c>
      <c r="Z2435" s="251">
        <f t="shared" si="113"/>
        <v>0</v>
      </c>
      <c r="AA2435" s="226">
        <v>23</v>
      </c>
    </row>
    <row r="2436" spans="1:27" x14ac:dyDescent="0.25">
      <c r="A2436" s="251">
        <v>47067</v>
      </c>
      <c r="B2436" s="251" t="s">
        <v>2029</v>
      </c>
      <c r="C2436" s="251" t="s">
        <v>892</v>
      </c>
      <c r="D2436" s="251">
        <v>-83.211943599999998</v>
      </c>
      <c r="E2436" s="251">
        <v>36.521749999999997</v>
      </c>
      <c r="F2436">
        <v>3.36</v>
      </c>
      <c r="G2436">
        <f t="shared" ref="G2436:G2499" si="115">F2436</f>
        <v>3.36</v>
      </c>
      <c r="H2436">
        <v>10.62</v>
      </c>
      <c r="M2436" s="277">
        <f>(M5515*10000)*TEA!$I$15*10^-6</f>
        <v>42.979840083449993</v>
      </c>
      <c r="N2436" s="277">
        <f>(N5515*10000)*TEA!$J$15*10^-6</f>
        <v>42.979840083449993</v>
      </c>
      <c r="W2436">
        <f t="shared" si="114"/>
        <v>1</v>
      </c>
      <c r="X2436" s="251">
        <v>47067</v>
      </c>
      <c r="Y2436" s="251">
        <v>18</v>
      </c>
      <c r="Z2436" s="251">
        <f t="shared" si="113"/>
        <v>18</v>
      </c>
      <c r="AA2436" s="226">
        <v>8</v>
      </c>
    </row>
    <row r="2437" spans="1:27" x14ac:dyDescent="0.25">
      <c r="A2437" s="251">
        <v>47069</v>
      </c>
      <c r="B2437" s="251" t="s">
        <v>2029</v>
      </c>
      <c r="C2437" s="251" t="s">
        <v>2041</v>
      </c>
      <c r="D2437" s="251">
        <v>-88.995711700000001</v>
      </c>
      <c r="E2437" s="251">
        <v>35.209859999999999</v>
      </c>
      <c r="F2437">
        <v>3.14</v>
      </c>
      <c r="G2437">
        <f t="shared" si="115"/>
        <v>3.14</v>
      </c>
      <c r="H2437">
        <v>11.45</v>
      </c>
      <c r="M2437" s="277">
        <f>(M5516*10000)*TEA!$I$15*10^-6</f>
        <v>51.602352036749991</v>
      </c>
      <c r="N2437" s="277">
        <f>(N5516*10000)*TEA!$J$15*10^-6</f>
        <v>51.602352036749991</v>
      </c>
      <c r="W2437">
        <f t="shared" si="114"/>
        <v>1</v>
      </c>
      <c r="X2437" s="251">
        <v>47069</v>
      </c>
      <c r="Y2437" s="251">
        <v>11960</v>
      </c>
      <c r="Z2437" s="251">
        <f t="shared" ref="Z2437:Z2500" si="116">Y2437</f>
        <v>11960</v>
      </c>
      <c r="AA2437" s="226">
        <v>2050</v>
      </c>
    </row>
    <row r="2438" spans="1:27" x14ac:dyDescent="0.25">
      <c r="A2438" s="251">
        <v>47071</v>
      </c>
      <c r="B2438" s="251" t="s">
        <v>2029</v>
      </c>
      <c r="C2438" s="251" t="s">
        <v>1007</v>
      </c>
      <c r="D2438" s="251">
        <v>-88.192474399999995</v>
      </c>
      <c r="E2438" s="251">
        <v>35.204819999999998</v>
      </c>
      <c r="F2438">
        <v>3.09</v>
      </c>
      <c r="G2438">
        <f t="shared" si="115"/>
        <v>3.09</v>
      </c>
      <c r="H2438">
        <v>11.57</v>
      </c>
      <c r="M2438" s="277">
        <f>(M5517*10000)*TEA!$I$15*10^-6</f>
        <v>51.34366962</v>
      </c>
      <c r="N2438" s="277">
        <f>(N5517*10000)*TEA!$J$15*10^-6</f>
        <v>51.34366962</v>
      </c>
      <c r="W2438">
        <f t="shared" si="114"/>
        <v>1</v>
      </c>
      <c r="X2438" s="251">
        <v>47071</v>
      </c>
      <c r="Y2438" s="251">
        <v>14936</v>
      </c>
      <c r="Z2438" s="251">
        <f t="shared" si="116"/>
        <v>14936</v>
      </c>
      <c r="AA2438" s="226">
        <v>2807</v>
      </c>
    </row>
    <row r="2439" spans="1:27" x14ac:dyDescent="0.25">
      <c r="A2439" s="251">
        <v>47073</v>
      </c>
      <c r="B2439" s="251" t="s">
        <v>2029</v>
      </c>
      <c r="C2439" s="251" t="s">
        <v>2042</v>
      </c>
      <c r="D2439" s="251">
        <v>-82.933480799999998</v>
      </c>
      <c r="E2439" s="251">
        <v>36.441600000000001</v>
      </c>
      <c r="F2439">
        <v>3.48</v>
      </c>
      <c r="G2439">
        <f t="shared" si="115"/>
        <v>3.48</v>
      </c>
      <c r="H2439">
        <v>7.52</v>
      </c>
      <c r="M2439" s="277">
        <f>(M5518*10000)*TEA!$I$15*10^-6</f>
        <v>43.304839390349997</v>
      </c>
      <c r="N2439" s="277">
        <f>(N5518*10000)*TEA!$J$15*10^-6</f>
        <v>43.304839390349997</v>
      </c>
      <c r="W2439">
        <f t="shared" si="114"/>
        <v>1</v>
      </c>
      <c r="X2439" s="251">
        <v>47073</v>
      </c>
      <c r="Y2439" s="251">
        <v>248</v>
      </c>
      <c r="Z2439" s="251">
        <f t="shared" si="116"/>
        <v>248</v>
      </c>
      <c r="AA2439" s="226">
        <v>824</v>
      </c>
    </row>
    <row r="2440" spans="1:27" x14ac:dyDescent="0.25">
      <c r="A2440" s="251">
        <v>47075</v>
      </c>
      <c r="B2440" s="251" t="s">
        <v>2029</v>
      </c>
      <c r="C2440" s="251" t="s">
        <v>1763</v>
      </c>
      <c r="D2440" s="251">
        <v>-89.269046599999996</v>
      </c>
      <c r="E2440" s="251">
        <v>35.58672</v>
      </c>
      <c r="F2440">
        <v>3.15</v>
      </c>
      <c r="G2440">
        <f t="shared" si="115"/>
        <v>3.15</v>
      </c>
      <c r="H2440">
        <v>12.41</v>
      </c>
      <c r="M2440" s="277">
        <f>(M5519*10000)*TEA!$I$15*10^-6</f>
        <v>51.023442334050003</v>
      </c>
      <c r="N2440" s="277">
        <f>(N5519*10000)*TEA!$J$15*10^-6</f>
        <v>51.023442334050003</v>
      </c>
      <c r="W2440">
        <f t="shared" si="114"/>
        <v>1</v>
      </c>
      <c r="X2440" s="251">
        <v>47075</v>
      </c>
      <c r="Y2440" s="251">
        <v>32461</v>
      </c>
      <c r="Z2440" s="251">
        <f t="shared" si="116"/>
        <v>32461</v>
      </c>
      <c r="AA2440" s="226">
        <v>9684</v>
      </c>
    </row>
    <row r="2441" spans="1:27" x14ac:dyDescent="0.25">
      <c r="A2441" s="251">
        <v>47077</v>
      </c>
      <c r="B2441" s="251" t="s">
        <v>2029</v>
      </c>
      <c r="C2441" s="251" t="s">
        <v>1008</v>
      </c>
      <c r="D2441" s="251">
        <v>-88.387564800000007</v>
      </c>
      <c r="E2441" s="251">
        <v>35.652410000000003</v>
      </c>
      <c r="F2441">
        <v>3.17</v>
      </c>
      <c r="G2441">
        <f t="shared" si="115"/>
        <v>3.17</v>
      </c>
      <c r="H2441">
        <v>11.28</v>
      </c>
      <c r="M2441" s="277">
        <f>(M5520*10000)*TEA!$I$15*10^-6</f>
        <v>50.627566589849998</v>
      </c>
      <c r="N2441" s="277">
        <f>(N5520*10000)*TEA!$J$15*10^-6</f>
        <v>50.627566589849998</v>
      </c>
      <c r="W2441">
        <f t="shared" si="114"/>
        <v>1</v>
      </c>
      <c r="X2441" s="251">
        <v>47077</v>
      </c>
      <c r="Y2441" s="251">
        <v>9463</v>
      </c>
      <c r="Z2441" s="251">
        <f t="shared" si="116"/>
        <v>9463</v>
      </c>
      <c r="AA2441" s="226">
        <v>2941</v>
      </c>
    </row>
    <row r="2442" spans="1:27" x14ac:dyDescent="0.25">
      <c r="A2442" s="251">
        <v>47079</v>
      </c>
      <c r="B2442" s="251" t="s">
        <v>2029</v>
      </c>
      <c r="C2442" s="251" t="s">
        <v>554</v>
      </c>
      <c r="D2442" s="251">
        <v>-88.305257699999999</v>
      </c>
      <c r="E2442" s="251">
        <v>36.334800000000001</v>
      </c>
      <c r="F2442">
        <v>3.23</v>
      </c>
      <c r="G2442">
        <f t="shared" si="115"/>
        <v>3.23</v>
      </c>
      <c r="H2442">
        <v>11.35</v>
      </c>
      <c r="M2442" s="277">
        <f>(M5521*10000)*TEA!$I$15*10^-6</f>
        <v>49.404279893849996</v>
      </c>
      <c r="N2442" s="277">
        <f>(N5521*10000)*TEA!$J$15*10^-6</f>
        <v>49.404279893849996</v>
      </c>
      <c r="W2442">
        <f t="shared" si="114"/>
        <v>1</v>
      </c>
      <c r="X2442" s="251">
        <v>47079</v>
      </c>
      <c r="Y2442" s="251">
        <v>18977</v>
      </c>
      <c r="Z2442" s="251">
        <f t="shared" si="116"/>
        <v>18977</v>
      </c>
      <c r="AA2442" s="226">
        <v>16696</v>
      </c>
    </row>
    <row r="2443" spans="1:27" x14ac:dyDescent="0.25">
      <c r="A2443" s="251">
        <v>47081</v>
      </c>
      <c r="B2443" s="251" t="s">
        <v>2029</v>
      </c>
      <c r="C2443" s="251" t="s">
        <v>1227</v>
      </c>
      <c r="D2443" s="251">
        <v>-87.479657599999996</v>
      </c>
      <c r="E2443" s="251">
        <v>35.80921</v>
      </c>
      <c r="F2443">
        <v>3.06</v>
      </c>
      <c r="G2443">
        <f t="shared" si="115"/>
        <v>3.06</v>
      </c>
      <c r="H2443">
        <v>12.24</v>
      </c>
      <c r="M2443" s="277">
        <f>(M5522*10000)*TEA!$I$15*10^-6</f>
        <v>50.10657452505</v>
      </c>
      <c r="N2443" s="277">
        <f>(N5522*10000)*TEA!$J$15*10^-6</f>
        <v>50.10657452505</v>
      </c>
      <c r="W2443">
        <f t="shared" si="114"/>
        <v>1</v>
      </c>
      <c r="X2443" s="251">
        <v>47081</v>
      </c>
      <c r="Y2443" s="251">
        <v>3491</v>
      </c>
      <c r="Z2443" s="251">
        <f t="shared" si="116"/>
        <v>3491</v>
      </c>
      <c r="AA2443" s="226">
        <v>1564</v>
      </c>
    </row>
    <row r="2444" spans="1:27" x14ac:dyDescent="0.25">
      <c r="A2444" s="251">
        <v>47083</v>
      </c>
      <c r="B2444" s="251" t="s">
        <v>2029</v>
      </c>
      <c r="C2444" s="251" t="s">
        <v>555</v>
      </c>
      <c r="D2444" s="251">
        <v>-87.737842000000001</v>
      </c>
      <c r="E2444" s="251">
        <v>36.282530000000001</v>
      </c>
      <c r="F2444">
        <v>0</v>
      </c>
      <c r="G2444">
        <f t="shared" si="115"/>
        <v>0</v>
      </c>
      <c r="H2444">
        <v>8.23</v>
      </c>
      <c r="M2444" s="277">
        <f>(M5523*10000)*TEA!$I$15*10^-6</f>
        <v>49.358394915299996</v>
      </c>
      <c r="N2444" s="277">
        <f>(N5523*10000)*TEA!$J$15*10^-6</f>
        <v>49.358394915299996</v>
      </c>
      <c r="W2444">
        <f t="shared" si="114"/>
        <v>1</v>
      </c>
      <c r="X2444" s="251">
        <v>47083</v>
      </c>
      <c r="Y2444" s="251">
        <v>0</v>
      </c>
      <c r="Z2444" s="251">
        <f t="shared" si="116"/>
        <v>0</v>
      </c>
      <c r="AA2444" s="226">
        <v>42</v>
      </c>
    </row>
    <row r="2445" spans="1:27" x14ac:dyDescent="0.25">
      <c r="A2445" s="251">
        <v>47085</v>
      </c>
      <c r="B2445" s="251" t="s">
        <v>2029</v>
      </c>
      <c r="C2445" s="251" t="s">
        <v>1498</v>
      </c>
      <c r="D2445" s="251">
        <v>-87.781175000000005</v>
      </c>
      <c r="E2445" s="251">
        <v>36.031480000000002</v>
      </c>
      <c r="F2445">
        <v>3.21</v>
      </c>
      <c r="G2445">
        <f t="shared" si="115"/>
        <v>3.21</v>
      </c>
      <c r="H2445">
        <v>10.7</v>
      </c>
      <c r="M2445" s="277">
        <f>(M5524*10000)*TEA!$I$15*10^-6</f>
        <v>49.798469480400001</v>
      </c>
      <c r="N2445" s="277">
        <f>(N5524*10000)*TEA!$J$15*10^-6</f>
        <v>49.798469480400001</v>
      </c>
      <c r="W2445">
        <f t="shared" si="114"/>
        <v>1</v>
      </c>
      <c r="X2445" s="251">
        <v>47085</v>
      </c>
      <c r="Y2445" s="251">
        <v>1062</v>
      </c>
      <c r="Z2445" s="251">
        <f t="shared" si="116"/>
        <v>1062</v>
      </c>
      <c r="AA2445" s="226">
        <v>1050</v>
      </c>
    </row>
    <row r="2446" spans="1:27" x14ac:dyDescent="0.25">
      <c r="A2446" s="251">
        <v>47087</v>
      </c>
      <c r="B2446" s="251" t="s">
        <v>2029</v>
      </c>
      <c r="C2446" s="251" t="s">
        <v>556</v>
      </c>
      <c r="D2446" s="251">
        <v>-85.673902499999997</v>
      </c>
      <c r="E2446" s="251">
        <v>36.370510000000003</v>
      </c>
      <c r="F2446">
        <v>3.36</v>
      </c>
      <c r="G2446">
        <f t="shared" si="115"/>
        <v>3.36</v>
      </c>
      <c r="H2446">
        <v>9.06</v>
      </c>
      <c r="M2446" s="277">
        <f>(M5525*10000)*TEA!$I$15*10^-6</f>
        <v>48.008849178600002</v>
      </c>
      <c r="N2446" s="277">
        <f>(N5525*10000)*TEA!$J$15*10^-6</f>
        <v>48.008849178600002</v>
      </c>
      <c r="W2446">
        <f t="shared" si="114"/>
        <v>1</v>
      </c>
      <c r="X2446" s="251">
        <v>47087</v>
      </c>
      <c r="Y2446" s="251">
        <v>12</v>
      </c>
      <c r="Z2446" s="251">
        <f t="shared" si="116"/>
        <v>12</v>
      </c>
      <c r="AA2446" s="226">
        <v>255</v>
      </c>
    </row>
    <row r="2447" spans="1:27" x14ac:dyDescent="0.25">
      <c r="A2447" s="251">
        <v>47089</v>
      </c>
      <c r="B2447" s="251" t="s">
        <v>2029</v>
      </c>
      <c r="C2447" s="251" t="s">
        <v>557</v>
      </c>
      <c r="D2447" s="251">
        <v>-83.4343298</v>
      </c>
      <c r="E2447" s="251">
        <v>36.056199999999997</v>
      </c>
      <c r="F2447">
        <v>3.32</v>
      </c>
      <c r="G2447">
        <f t="shared" si="115"/>
        <v>3.32</v>
      </c>
      <c r="H2447">
        <v>12.09</v>
      </c>
      <c r="M2447" s="277">
        <f>(M5526*10000)*TEA!$I$15*10^-6</f>
        <v>42.252409157849996</v>
      </c>
      <c r="N2447" s="277">
        <f>(N5526*10000)*TEA!$J$15*10^-6</f>
        <v>42.252409157849996</v>
      </c>
      <c r="W2447">
        <f t="shared" si="114"/>
        <v>1</v>
      </c>
      <c r="X2447" s="251">
        <v>47089</v>
      </c>
      <c r="Y2447" s="251">
        <v>1000</v>
      </c>
      <c r="Z2447" s="251">
        <f t="shared" si="116"/>
        <v>1000</v>
      </c>
      <c r="AA2447" s="226">
        <v>651</v>
      </c>
    </row>
    <row r="2448" spans="1:27" x14ac:dyDescent="0.25">
      <c r="A2448" s="251">
        <v>47091</v>
      </c>
      <c r="B2448" s="251" t="s">
        <v>2029</v>
      </c>
      <c r="C2448" s="251" t="s">
        <v>632</v>
      </c>
      <c r="D2448" s="251">
        <v>-81.843764899999996</v>
      </c>
      <c r="E2448" s="251">
        <v>36.458159999999999</v>
      </c>
      <c r="F2448">
        <v>0</v>
      </c>
      <c r="G2448">
        <f t="shared" si="115"/>
        <v>0</v>
      </c>
      <c r="H2448">
        <v>10.94</v>
      </c>
      <c r="M2448" s="277">
        <f>(M5527*10000)*TEA!$I$15*10^-6</f>
        <v>45.626126922900006</v>
      </c>
      <c r="N2448" s="277">
        <f>(N5527*10000)*TEA!$J$15*10^-6</f>
        <v>45.626126922900006</v>
      </c>
      <c r="W2448">
        <f t="shared" si="114"/>
        <v>1</v>
      </c>
      <c r="X2448" s="251">
        <v>47091</v>
      </c>
      <c r="Y2448" s="251">
        <v>0</v>
      </c>
      <c r="Z2448" s="251">
        <f t="shared" si="116"/>
        <v>0</v>
      </c>
      <c r="AA2448" s="226">
        <v>173</v>
      </c>
    </row>
    <row r="2449" spans="1:27" x14ac:dyDescent="0.25">
      <c r="A2449" s="251">
        <v>47093</v>
      </c>
      <c r="B2449" s="251" t="s">
        <v>2029</v>
      </c>
      <c r="C2449" s="251" t="s">
        <v>1015</v>
      </c>
      <c r="D2449" s="251">
        <v>-83.937987300000003</v>
      </c>
      <c r="E2449" s="251">
        <v>35.992939999999997</v>
      </c>
      <c r="F2449">
        <v>2.77</v>
      </c>
      <c r="G2449">
        <f t="shared" si="115"/>
        <v>2.77</v>
      </c>
      <c r="H2449">
        <v>9.48</v>
      </c>
      <c r="M2449" s="277">
        <f>(M5528*10000)*TEA!$I$15*10^-6</f>
        <v>42.97023500625</v>
      </c>
      <c r="N2449" s="277">
        <f>(N5528*10000)*TEA!$J$15*10^-6</f>
        <v>42.97023500625</v>
      </c>
      <c r="W2449">
        <f t="shared" si="114"/>
        <v>1</v>
      </c>
      <c r="X2449" s="251">
        <v>47093</v>
      </c>
      <c r="Y2449" s="251">
        <v>183</v>
      </c>
      <c r="Z2449" s="251">
        <f t="shared" si="116"/>
        <v>183</v>
      </c>
      <c r="AA2449" s="226">
        <v>222</v>
      </c>
    </row>
    <row r="2450" spans="1:27" x14ac:dyDescent="0.25">
      <c r="A2450" s="251">
        <v>47095</v>
      </c>
      <c r="B2450" s="251" t="s">
        <v>2029</v>
      </c>
      <c r="C2450" s="251" t="s">
        <v>679</v>
      </c>
      <c r="D2450" s="251">
        <v>-89.494616199999996</v>
      </c>
      <c r="E2450" s="251">
        <v>36.35539</v>
      </c>
      <c r="F2450">
        <v>3.36</v>
      </c>
      <c r="G2450">
        <f t="shared" si="115"/>
        <v>3.36</v>
      </c>
      <c r="H2450">
        <v>13.8</v>
      </c>
      <c r="M2450" s="277">
        <f>(M5529*10000)*TEA!$I$15*10^-6</f>
        <v>49.520368903049999</v>
      </c>
      <c r="N2450" s="277">
        <f>(N5529*10000)*TEA!$J$15*10^-6</f>
        <v>49.520368903049999</v>
      </c>
      <c r="W2450">
        <f t="shared" si="114"/>
        <v>1</v>
      </c>
      <c r="X2450" s="251">
        <v>47095</v>
      </c>
      <c r="Y2450" s="251">
        <v>24304</v>
      </c>
      <c r="Z2450" s="251">
        <f t="shared" si="116"/>
        <v>24304</v>
      </c>
      <c r="AA2450" s="226">
        <v>4541</v>
      </c>
    </row>
    <row r="2451" spans="1:27" x14ac:dyDescent="0.25">
      <c r="A2451" s="251">
        <v>47097</v>
      </c>
      <c r="B2451" s="251" t="s">
        <v>2029</v>
      </c>
      <c r="C2451" s="251" t="s">
        <v>559</v>
      </c>
      <c r="D2451" s="251">
        <v>-89.622896800000007</v>
      </c>
      <c r="E2451" s="251">
        <v>35.757710000000003</v>
      </c>
      <c r="F2451">
        <v>3.2</v>
      </c>
      <c r="G2451">
        <f t="shared" si="115"/>
        <v>3.2</v>
      </c>
      <c r="H2451">
        <v>11.68</v>
      </c>
      <c r="M2451" s="277">
        <f>(M5530*10000)*TEA!$I$15*10^-6</f>
        <v>50.695707114899996</v>
      </c>
      <c r="N2451" s="277">
        <f>(N5530*10000)*TEA!$J$15*10^-6</f>
        <v>50.695707114899996</v>
      </c>
      <c r="W2451">
        <f t="shared" si="114"/>
        <v>1</v>
      </c>
      <c r="X2451" s="251">
        <v>47097</v>
      </c>
      <c r="Y2451" s="251">
        <v>34125</v>
      </c>
      <c r="Z2451" s="251">
        <f t="shared" si="116"/>
        <v>34125</v>
      </c>
      <c r="AA2451" s="226">
        <v>6308</v>
      </c>
    </row>
    <row r="2452" spans="1:27" x14ac:dyDescent="0.25">
      <c r="A2452" s="251">
        <v>47099</v>
      </c>
      <c r="B2452" s="251" t="s">
        <v>2029</v>
      </c>
      <c r="C2452" s="251" t="s">
        <v>560</v>
      </c>
      <c r="D2452" s="251">
        <v>-87.392556299999995</v>
      </c>
      <c r="E2452" s="251">
        <v>35.219230000000003</v>
      </c>
      <c r="F2452">
        <v>3.43</v>
      </c>
      <c r="G2452">
        <f t="shared" si="115"/>
        <v>3.43</v>
      </c>
      <c r="H2452">
        <v>12.42</v>
      </c>
      <c r="M2452" s="277">
        <f>(M5531*10000)*TEA!$I$15*10^-6</f>
        <v>51.055380976499997</v>
      </c>
      <c r="N2452" s="277">
        <f>(N5531*10000)*TEA!$J$15*10^-6</f>
        <v>51.055380976499997</v>
      </c>
      <c r="W2452">
        <f t="shared" si="114"/>
        <v>1</v>
      </c>
      <c r="X2452" s="251">
        <v>47099</v>
      </c>
      <c r="Y2452" s="251">
        <v>13149</v>
      </c>
      <c r="Z2452" s="251">
        <f t="shared" si="116"/>
        <v>13149</v>
      </c>
      <c r="AA2452" s="226">
        <v>10516</v>
      </c>
    </row>
    <row r="2453" spans="1:27" x14ac:dyDescent="0.25">
      <c r="A2453" s="251">
        <v>47101</v>
      </c>
      <c r="B2453" s="251" t="s">
        <v>2029</v>
      </c>
      <c r="C2453" s="251" t="s">
        <v>978</v>
      </c>
      <c r="D2453" s="251">
        <v>-87.489725800000002</v>
      </c>
      <c r="E2453" s="251">
        <v>35.533360000000002</v>
      </c>
      <c r="F2453">
        <v>2.12</v>
      </c>
      <c r="G2453">
        <f t="shared" si="115"/>
        <v>2.12</v>
      </c>
      <c r="H2453">
        <v>0</v>
      </c>
      <c r="M2453" s="277">
        <f>(M5532*10000)*TEA!$I$15*10^-6</f>
        <v>50.566242472649996</v>
      </c>
      <c r="N2453" s="277">
        <f>(N5532*10000)*TEA!$J$15*10^-6</f>
        <v>50.566242472649996</v>
      </c>
      <c r="W2453">
        <f t="shared" si="114"/>
        <v>1</v>
      </c>
      <c r="X2453" s="251">
        <v>47101</v>
      </c>
      <c r="Y2453" s="251">
        <v>138</v>
      </c>
      <c r="Z2453" s="251">
        <f t="shared" si="116"/>
        <v>138</v>
      </c>
      <c r="AA2453" s="226">
        <v>0</v>
      </c>
    </row>
    <row r="2454" spans="1:27" x14ac:dyDescent="0.25">
      <c r="A2454" s="251">
        <v>47103</v>
      </c>
      <c r="B2454" s="251" t="s">
        <v>2029</v>
      </c>
      <c r="C2454" s="251" t="s">
        <v>634</v>
      </c>
      <c r="D2454" s="251">
        <v>-86.576128100000005</v>
      </c>
      <c r="E2454" s="251">
        <v>35.143810000000002</v>
      </c>
      <c r="F2454">
        <v>3.39</v>
      </c>
      <c r="G2454">
        <f t="shared" si="115"/>
        <v>3.39</v>
      </c>
      <c r="H2454">
        <v>11.94</v>
      </c>
      <c r="M2454" s="277">
        <f>(M5533*10000)*TEA!$I$15*10^-6</f>
        <v>50.939798645700009</v>
      </c>
      <c r="N2454" s="277">
        <f>(N5533*10000)*TEA!$J$15*10^-6</f>
        <v>50.939798645700009</v>
      </c>
      <c r="W2454">
        <f t="shared" si="114"/>
        <v>1</v>
      </c>
      <c r="X2454" s="251">
        <v>47103</v>
      </c>
      <c r="Y2454" s="251">
        <v>8988</v>
      </c>
      <c r="Z2454" s="251">
        <f t="shared" si="116"/>
        <v>8988</v>
      </c>
      <c r="AA2454" s="226">
        <v>6387</v>
      </c>
    </row>
    <row r="2455" spans="1:27" x14ac:dyDescent="0.25">
      <c r="A2455" s="251">
        <v>47105</v>
      </c>
      <c r="B2455" s="251" t="s">
        <v>2029</v>
      </c>
      <c r="C2455" s="251" t="s">
        <v>2043</v>
      </c>
      <c r="D2455" s="251">
        <v>-84.313157700000005</v>
      </c>
      <c r="E2455" s="251">
        <v>35.734729999999999</v>
      </c>
      <c r="F2455">
        <v>2.85</v>
      </c>
      <c r="G2455">
        <f t="shared" si="115"/>
        <v>2.85</v>
      </c>
      <c r="H2455">
        <v>10.76</v>
      </c>
      <c r="M2455" s="277">
        <f>(M5534*10000)*TEA!$I$15*10^-6</f>
        <v>44.757172349999998</v>
      </c>
      <c r="N2455" s="277">
        <f>(N5534*10000)*TEA!$J$15*10^-6</f>
        <v>44.757172349999998</v>
      </c>
      <c r="W2455">
        <f t="shared" si="114"/>
        <v>1</v>
      </c>
      <c r="X2455" s="251">
        <v>47105</v>
      </c>
      <c r="Y2455" s="251">
        <v>1676</v>
      </c>
      <c r="Z2455" s="251">
        <f t="shared" si="116"/>
        <v>1676</v>
      </c>
      <c r="AA2455" s="226">
        <v>1091</v>
      </c>
    </row>
    <row r="2456" spans="1:27" x14ac:dyDescent="0.25">
      <c r="A2456" s="251">
        <v>47107</v>
      </c>
      <c r="B2456" s="251" t="s">
        <v>2029</v>
      </c>
      <c r="C2456" s="251" t="s">
        <v>2044</v>
      </c>
      <c r="D2456" s="251">
        <v>-84.614087900000001</v>
      </c>
      <c r="E2456" s="251">
        <v>35.426369999999999</v>
      </c>
      <c r="F2456">
        <v>3.34</v>
      </c>
      <c r="G2456">
        <f t="shared" si="115"/>
        <v>3.34</v>
      </c>
      <c r="H2456">
        <v>12.59</v>
      </c>
      <c r="M2456" s="277">
        <f>(M5535*10000)*TEA!$I$15*10^-6</f>
        <v>47.390464222200002</v>
      </c>
      <c r="N2456" s="277">
        <f>(N5535*10000)*TEA!$J$15*10^-6</f>
        <v>47.390464222200002</v>
      </c>
      <c r="W2456">
        <f t="shared" si="114"/>
        <v>1</v>
      </c>
      <c r="X2456" s="251">
        <v>47107</v>
      </c>
      <c r="Y2456" s="251">
        <v>2423</v>
      </c>
      <c r="Z2456" s="251">
        <f t="shared" si="116"/>
        <v>2423</v>
      </c>
      <c r="AA2456" s="226">
        <v>815</v>
      </c>
    </row>
    <row r="2457" spans="1:27" x14ac:dyDescent="0.25">
      <c r="A2457" s="251">
        <v>47109</v>
      </c>
      <c r="B2457" s="251" t="s">
        <v>2029</v>
      </c>
      <c r="C2457" s="251" t="s">
        <v>2045</v>
      </c>
      <c r="D2457" s="251">
        <v>-88.573670100000001</v>
      </c>
      <c r="E2457" s="251">
        <v>35.176490000000001</v>
      </c>
      <c r="F2457">
        <v>2.62</v>
      </c>
      <c r="G2457">
        <f t="shared" si="115"/>
        <v>2.62</v>
      </c>
      <c r="H2457">
        <v>10.36</v>
      </c>
      <c r="M2457" s="277">
        <f>(M5536*10000)*TEA!$I$15*10^-6</f>
        <v>51.504584162399993</v>
      </c>
      <c r="N2457" s="277">
        <f>(N5536*10000)*TEA!$J$15*10^-6</f>
        <v>51.504584162399993</v>
      </c>
      <c r="W2457">
        <f t="shared" si="114"/>
        <v>1</v>
      </c>
      <c r="X2457" s="251">
        <v>47109</v>
      </c>
      <c r="Y2457" s="251">
        <v>9730</v>
      </c>
      <c r="Z2457" s="251">
        <f t="shared" si="116"/>
        <v>9730</v>
      </c>
      <c r="AA2457" s="226">
        <v>3185</v>
      </c>
    </row>
    <row r="2458" spans="1:27" x14ac:dyDescent="0.25">
      <c r="A2458" s="251">
        <v>47111</v>
      </c>
      <c r="B2458" s="251" t="s">
        <v>2029</v>
      </c>
      <c r="C2458" s="251" t="s">
        <v>564</v>
      </c>
      <c r="D2458" s="251">
        <v>-86.003238999999994</v>
      </c>
      <c r="E2458" s="251">
        <v>36.533920000000002</v>
      </c>
      <c r="F2458">
        <v>3.47</v>
      </c>
      <c r="G2458">
        <f t="shared" si="115"/>
        <v>3.47</v>
      </c>
      <c r="H2458">
        <v>11.47</v>
      </c>
      <c r="M2458" s="277">
        <f>(M5537*10000)*TEA!$I$15*10^-6</f>
        <v>48.133805256899997</v>
      </c>
      <c r="N2458" s="277">
        <f>(N5537*10000)*TEA!$J$15*10^-6</f>
        <v>48.133805256899997</v>
      </c>
      <c r="W2458">
        <f t="shared" si="114"/>
        <v>1</v>
      </c>
      <c r="X2458" s="251">
        <v>47111</v>
      </c>
      <c r="Y2458" s="251">
        <v>3115</v>
      </c>
      <c r="Z2458" s="251">
        <f t="shared" si="116"/>
        <v>3115</v>
      </c>
      <c r="AA2458" s="226">
        <v>1826</v>
      </c>
    </row>
    <row r="2459" spans="1:27" x14ac:dyDescent="0.25">
      <c r="A2459" s="251">
        <v>47113</v>
      </c>
      <c r="B2459" s="251" t="s">
        <v>2029</v>
      </c>
      <c r="C2459" s="251" t="s">
        <v>565</v>
      </c>
      <c r="D2459" s="251">
        <v>-88.8334057</v>
      </c>
      <c r="E2459" s="251">
        <v>35.612909999999999</v>
      </c>
      <c r="F2459">
        <v>3.07</v>
      </c>
      <c r="G2459">
        <f t="shared" si="115"/>
        <v>3.07</v>
      </c>
      <c r="H2459">
        <v>10.81</v>
      </c>
      <c r="M2459" s="277">
        <f>(M5538*10000)*TEA!$I$15*10^-6</f>
        <v>50.836592618099999</v>
      </c>
      <c r="N2459" s="277">
        <f>(N5538*10000)*TEA!$J$15*10^-6</f>
        <v>50.836592618099999</v>
      </c>
      <c r="W2459">
        <f t="shared" ref="W2459:W2522" si="117">IF(X2459=A2459,1,0)</f>
        <v>1</v>
      </c>
      <c r="X2459" s="251">
        <v>47113</v>
      </c>
      <c r="Y2459" s="251">
        <v>15368</v>
      </c>
      <c r="Z2459" s="251">
        <f t="shared" si="116"/>
        <v>15368</v>
      </c>
      <c r="AA2459" s="226">
        <v>8076</v>
      </c>
    </row>
    <row r="2460" spans="1:27" x14ac:dyDescent="0.25">
      <c r="A2460" s="251">
        <v>47115</v>
      </c>
      <c r="B2460" s="251" t="s">
        <v>2029</v>
      </c>
      <c r="C2460" s="251" t="s">
        <v>567</v>
      </c>
      <c r="D2460" s="251">
        <v>-85.617953299999996</v>
      </c>
      <c r="E2460" s="251">
        <v>35.125979999999998</v>
      </c>
      <c r="F2460">
        <v>3.21</v>
      </c>
      <c r="G2460">
        <f t="shared" si="115"/>
        <v>3.21</v>
      </c>
      <c r="H2460">
        <v>10.78</v>
      </c>
      <c r="M2460" s="277">
        <f>(M5539*10000)*TEA!$I$15*10^-6</f>
        <v>51.051890598299991</v>
      </c>
      <c r="N2460" s="277">
        <f>(N5539*10000)*TEA!$J$15*10^-6</f>
        <v>51.051890598299991</v>
      </c>
      <c r="W2460">
        <f t="shared" si="117"/>
        <v>1</v>
      </c>
      <c r="X2460" s="251">
        <v>47115</v>
      </c>
      <c r="Y2460" s="251">
        <v>2343</v>
      </c>
      <c r="Z2460" s="251">
        <f t="shared" si="116"/>
        <v>2343</v>
      </c>
      <c r="AA2460" s="226">
        <v>1091</v>
      </c>
    </row>
    <row r="2461" spans="1:27" x14ac:dyDescent="0.25">
      <c r="A2461" s="251">
        <v>47117</v>
      </c>
      <c r="B2461" s="251" t="s">
        <v>2029</v>
      </c>
      <c r="C2461" s="251" t="s">
        <v>568</v>
      </c>
      <c r="D2461" s="251">
        <v>-86.762193499999995</v>
      </c>
      <c r="E2461" s="251">
        <v>35.476900000000001</v>
      </c>
      <c r="F2461">
        <v>3.49</v>
      </c>
      <c r="G2461">
        <f t="shared" si="115"/>
        <v>3.49</v>
      </c>
      <c r="H2461">
        <v>11.98</v>
      </c>
      <c r="M2461" s="277">
        <f>(M5540*10000)*TEA!$I$15*10^-6</f>
        <v>50.464406749949994</v>
      </c>
      <c r="N2461" s="277">
        <f>(N5540*10000)*TEA!$J$15*10^-6</f>
        <v>50.464406749949994</v>
      </c>
      <c r="W2461">
        <f t="shared" si="117"/>
        <v>1</v>
      </c>
      <c r="X2461" s="251">
        <v>47117</v>
      </c>
      <c r="Y2461" s="251">
        <v>3293</v>
      </c>
      <c r="Z2461" s="251">
        <f t="shared" si="116"/>
        <v>3293</v>
      </c>
      <c r="AA2461" s="226">
        <v>1951</v>
      </c>
    </row>
    <row r="2462" spans="1:27" x14ac:dyDescent="0.25">
      <c r="A2462" s="251">
        <v>47119</v>
      </c>
      <c r="B2462" s="251" t="s">
        <v>2029</v>
      </c>
      <c r="C2462" s="251" t="s">
        <v>2046</v>
      </c>
      <c r="D2462" s="251">
        <v>-87.077267899999995</v>
      </c>
      <c r="E2462" s="251">
        <v>35.629719999999999</v>
      </c>
      <c r="F2462">
        <v>3.43</v>
      </c>
      <c r="G2462">
        <f t="shared" si="115"/>
        <v>3.43</v>
      </c>
      <c r="H2462">
        <v>12.68</v>
      </c>
      <c r="M2462" s="277">
        <f>(M5541*10000)*TEA!$I$15*10^-6</f>
        <v>50.298461558549995</v>
      </c>
      <c r="N2462" s="277">
        <f>(N5541*10000)*TEA!$J$15*10^-6</f>
        <v>50.298461558549995</v>
      </c>
      <c r="W2462">
        <f t="shared" si="117"/>
        <v>1</v>
      </c>
      <c r="X2462" s="251">
        <v>47119</v>
      </c>
      <c r="Y2462" s="251">
        <v>7103</v>
      </c>
      <c r="Z2462" s="251">
        <f t="shared" si="116"/>
        <v>7103</v>
      </c>
      <c r="AA2462" s="226">
        <v>3262</v>
      </c>
    </row>
    <row r="2463" spans="1:27" x14ac:dyDescent="0.25">
      <c r="A2463" s="251">
        <v>47121</v>
      </c>
      <c r="B2463" s="251" t="s">
        <v>2029</v>
      </c>
      <c r="C2463" s="251" t="s">
        <v>1850</v>
      </c>
      <c r="D2463" s="251">
        <v>-84.806327400000001</v>
      </c>
      <c r="E2463" s="251">
        <v>35.516530000000003</v>
      </c>
      <c r="F2463">
        <v>3.56</v>
      </c>
      <c r="G2463">
        <f t="shared" si="115"/>
        <v>3.56</v>
      </c>
      <c r="H2463">
        <v>10.59</v>
      </c>
      <c r="M2463" s="277">
        <f>(M5542*10000)*TEA!$I$15*10^-6</f>
        <v>48.069200245949993</v>
      </c>
      <c r="N2463" s="277">
        <f>(N5542*10000)*TEA!$J$15*10^-6</f>
        <v>48.069200245949993</v>
      </c>
      <c r="W2463">
        <f t="shared" si="117"/>
        <v>1</v>
      </c>
      <c r="X2463" s="251">
        <v>47121</v>
      </c>
      <c r="Y2463" s="251">
        <v>812</v>
      </c>
      <c r="Z2463" s="251">
        <f t="shared" si="116"/>
        <v>812</v>
      </c>
      <c r="AA2463" s="226">
        <v>293</v>
      </c>
    </row>
    <row r="2464" spans="1:27" x14ac:dyDescent="0.25">
      <c r="A2464" s="251">
        <v>47123</v>
      </c>
      <c r="B2464" s="251" t="s">
        <v>2029</v>
      </c>
      <c r="C2464" s="251" t="s">
        <v>570</v>
      </c>
      <c r="D2464" s="251">
        <v>-84.251918099999997</v>
      </c>
      <c r="E2464" s="251">
        <v>35.446069999999999</v>
      </c>
      <c r="F2464">
        <v>3.06</v>
      </c>
      <c r="G2464">
        <f t="shared" si="115"/>
        <v>3.06</v>
      </c>
      <c r="H2464">
        <v>11.06</v>
      </c>
      <c r="M2464" s="277">
        <f>(M5543*10000)*TEA!$I$15*10^-6</f>
        <v>45.339739801649998</v>
      </c>
      <c r="N2464" s="277">
        <f>(N5543*10000)*TEA!$J$15*10^-6</f>
        <v>45.339739801649998</v>
      </c>
      <c r="W2464">
        <f t="shared" si="117"/>
        <v>1</v>
      </c>
      <c r="X2464" s="251">
        <v>47123</v>
      </c>
      <c r="Y2464" s="251">
        <v>4623</v>
      </c>
      <c r="Z2464" s="251">
        <f t="shared" si="116"/>
        <v>4623</v>
      </c>
      <c r="AA2464" s="226">
        <v>1497</v>
      </c>
    </row>
    <row r="2465" spans="1:27" x14ac:dyDescent="0.25">
      <c r="A2465" s="251">
        <v>47125</v>
      </c>
      <c r="B2465" s="251" t="s">
        <v>2029</v>
      </c>
      <c r="C2465" s="251" t="s">
        <v>571</v>
      </c>
      <c r="D2465" s="251">
        <v>-87.385333399999993</v>
      </c>
      <c r="E2465" s="251">
        <v>36.497450000000001</v>
      </c>
      <c r="F2465">
        <v>3.4</v>
      </c>
      <c r="G2465">
        <f t="shared" si="115"/>
        <v>3.4</v>
      </c>
      <c r="H2465">
        <v>12.18</v>
      </c>
      <c r="M2465" s="277">
        <f>(M5544*10000)*TEA!$I$15*10^-6</f>
        <v>48.902857658099997</v>
      </c>
      <c r="N2465" s="277">
        <f>(N5544*10000)*TEA!$J$15*10^-6</f>
        <v>48.902857658099997</v>
      </c>
      <c r="W2465">
        <f t="shared" si="117"/>
        <v>1</v>
      </c>
      <c r="X2465" s="251">
        <v>47125</v>
      </c>
      <c r="Y2465" s="251">
        <v>7567</v>
      </c>
      <c r="Z2465" s="251">
        <f t="shared" si="116"/>
        <v>7567</v>
      </c>
      <c r="AA2465" s="226">
        <v>5409</v>
      </c>
    </row>
    <row r="2466" spans="1:27" x14ac:dyDescent="0.25">
      <c r="A2466" s="251">
        <v>47127</v>
      </c>
      <c r="B2466" s="251" t="s">
        <v>2029</v>
      </c>
      <c r="C2466" s="251" t="s">
        <v>1772</v>
      </c>
      <c r="D2466" s="251">
        <v>-86.356703199999998</v>
      </c>
      <c r="E2466" s="251">
        <v>35.292099999999998</v>
      </c>
      <c r="F2466">
        <v>0</v>
      </c>
      <c r="G2466">
        <f t="shared" si="115"/>
        <v>0</v>
      </c>
      <c r="H2466">
        <v>0</v>
      </c>
      <c r="M2466" s="277">
        <f>(M5545*10000)*TEA!$I$15*10^-6</f>
        <v>50.694129657899992</v>
      </c>
      <c r="N2466" s="277">
        <f>(N5545*10000)*TEA!$J$15*10^-6</f>
        <v>50.694129657899992</v>
      </c>
      <c r="W2466">
        <f t="shared" si="117"/>
        <v>1</v>
      </c>
      <c r="X2466" s="251">
        <v>47127</v>
      </c>
      <c r="Y2466" s="251">
        <v>0</v>
      </c>
      <c r="Z2466" s="251">
        <f t="shared" si="116"/>
        <v>0</v>
      </c>
      <c r="AA2466" s="226">
        <v>0</v>
      </c>
    </row>
    <row r="2467" spans="1:27" x14ac:dyDescent="0.25">
      <c r="A2467" s="251">
        <v>47129</v>
      </c>
      <c r="B2467" s="251" t="s">
        <v>2029</v>
      </c>
      <c r="C2467" s="251" t="s">
        <v>572</v>
      </c>
      <c r="D2467" s="251">
        <v>-84.649435499999996</v>
      </c>
      <c r="E2467" s="251">
        <v>36.126460000000002</v>
      </c>
      <c r="F2467">
        <v>0</v>
      </c>
      <c r="G2467">
        <f t="shared" si="115"/>
        <v>0</v>
      </c>
      <c r="H2467">
        <v>9.6300000000000008</v>
      </c>
      <c r="M2467" s="277">
        <f>(M5546*10000)*TEA!$I$15*10^-6</f>
        <v>45.755758180349993</v>
      </c>
      <c r="N2467" s="277">
        <f>(N5546*10000)*TEA!$J$15*10^-6</f>
        <v>45.755758180349993</v>
      </c>
      <c r="W2467">
        <f t="shared" si="117"/>
        <v>1</v>
      </c>
      <c r="X2467" s="251">
        <v>47129</v>
      </c>
      <c r="Y2467" s="251">
        <v>0</v>
      </c>
      <c r="Z2467" s="251">
        <f t="shared" si="116"/>
        <v>0</v>
      </c>
      <c r="AA2467" s="226">
        <v>451</v>
      </c>
    </row>
    <row r="2468" spans="1:27" x14ac:dyDescent="0.25">
      <c r="A2468" s="251">
        <v>47131</v>
      </c>
      <c r="B2468" s="251" t="s">
        <v>2029</v>
      </c>
      <c r="C2468" s="251" t="s">
        <v>2047</v>
      </c>
      <c r="D2468" s="251">
        <v>-89.156442499999997</v>
      </c>
      <c r="E2468" s="251">
        <v>36.351170000000003</v>
      </c>
      <c r="F2468">
        <v>3.69</v>
      </c>
      <c r="G2468">
        <f t="shared" si="115"/>
        <v>3.69</v>
      </c>
      <c r="H2468">
        <v>11.95</v>
      </c>
      <c r="M2468" s="277">
        <f>(M5547*10000)*TEA!$I$15*10^-6</f>
        <v>49.511495395349989</v>
      </c>
      <c r="N2468" s="277">
        <f>(N5547*10000)*TEA!$J$15*10^-6</f>
        <v>49.511495395349989</v>
      </c>
      <c r="W2468">
        <f t="shared" si="117"/>
        <v>1</v>
      </c>
      <c r="X2468" s="251">
        <v>47131</v>
      </c>
      <c r="Y2468" s="251">
        <v>40160</v>
      </c>
      <c r="Z2468" s="251">
        <f t="shared" si="116"/>
        <v>40160</v>
      </c>
      <c r="AA2468" s="226">
        <v>23719</v>
      </c>
    </row>
    <row r="2469" spans="1:27" x14ac:dyDescent="0.25">
      <c r="A2469" s="251">
        <v>47133</v>
      </c>
      <c r="B2469" s="251" t="s">
        <v>2029</v>
      </c>
      <c r="C2469" s="251" t="s">
        <v>2048</v>
      </c>
      <c r="D2469" s="251">
        <v>-85.284744200000006</v>
      </c>
      <c r="E2469" s="251">
        <v>36.340580000000003</v>
      </c>
      <c r="F2469">
        <v>4.04</v>
      </c>
      <c r="G2469">
        <f t="shared" si="115"/>
        <v>4.04</v>
      </c>
      <c r="H2469">
        <v>8.4499999999999993</v>
      </c>
      <c r="M2469" s="277">
        <f>(M5548*10000)*TEA!$I$15*10^-6</f>
        <v>47.320707871349988</v>
      </c>
      <c r="N2469" s="277">
        <f>(N5548*10000)*TEA!$J$15*10^-6</f>
        <v>47.320707871349988</v>
      </c>
      <c r="W2469">
        <f t="shared" si="117"/>
        <v>1</v>
      </c>
      <c r="X2469" s="251">
        <v>47133</v>
      </c>
      <c r="Y2469" s="251">
        <v>542</v>
      </c>
      <c r="Z2469" s="251">
        <f t="shared" si="116"/>
        <v>542</v>
      </c>
      <c r="AA2469" s="226">
        <v>168</v>
      </c>
    </row>
    <row r="2470" spans="1:27" x14ac:dyDescent="0.25">
      <c r="A2470" s="251">
        <v>47135</v>
      </c>
      <c r="B2470" s="251" t="s">
        <v>2029</v>
      </c>
      <c r="C2470" s="251" t="s">
        <v>573</v>
      </c>
      <c r="D2470" s="251">
        <v>-87.863232800000006</v>
      </c>
      <c r="E2470" s="251">
        <v>35.643189999999997</v>
      </c>
      <c r="F2470">
        <v>2.66</v>
      </c>
      <c r="G2470">
        <f t="shared" si="115"/>
        <v>2.66</v>
      </c>
      <c r="H2470">
        <v>10.65</v>
      </c>
      <c r="M2470" s="277">
        <f>(M5549*10000)*TEA!$I$15*10^-6</f>
        <v>50.486275619099999</v>
      </c>
      <c r="N2470" s="277">
        <f>(N5549*10000)*TEA!$J$15*10^-6</f>
        <v>50.486275619099999</v>
      </c>
      <c r="W2470">
        <f t="shared" si="117"/>
        <v>1</v>
      </c>
      <c r="X2470" s="251">
        <v>47135</v>
      </c>
      <c r="Y2470" s="251">
        <v>1127</v>
      </c>
      <c r="Z2470" s="251">
        <f t="shared" si="116"/>
        <v>1127</v>
      </c>
      <c r="AA2470" s="226">
        <v>970</v>
      </c>
    </row>
    <row r="2471" spans="1:27" x14ac:dyDescent="0.25">
      <c r="A2471" s="251">
        <v>47137</v>
      </c>
      <c r="B2471" s="251" t="s">
        <v>2029</v>
      </c>
      <c r="C2471" s="251" t="s">
        <v>2049</v>
      </c>
      <c r="D2471" s="251">
        <v>-85.071573299999997</v>
      </c>
      <c r="E2471" s="251">
        <v>36.56326</v>
      </c>
      <c r="F2471">
        <v>2.97</v>
      </c>
      <c r="G2471">
        <f t="shared" si="115"/>
        <v>2.97</v>
      </c>
      <c r="H2471">
        <v>12.73</v>
      </c>
      <c r="M2471" s="277">
        <f>(M5550*10000)*TEA!$I$15*10^-6</f>
        <v>46.436295303899996</v>
      </c>
      <c r="N2471" s="277">
        <f>(N5550*10000)*TEA!$J$15*10^-6</f>
        <v>46.436295303899996</v>
      </c>
      <c r="W2471">
        <f t="shared" si="117"/>
        <v>1</v>
      </c>
      <c r="X2471" s="251">
        <v>47137</v>
      </c>
      <c r="Y2471" s="251">
        <v>157</v>
      </c>
      <c r="Z2471" s="251">
        <f t="shared" si="116"/>
        <v>157</v>
      </c>
      <c r="AA2471" s="226">
        <v>79</v>
      </c>
    </row>
    <row r="2472" spans="1:27" x14ac:dyDescent="0.25">
      <c r="A2472" s="251">
        <v>47139</v>
      </c>
      <c r="B2472" s="251" t="s">
        <v>2029</v>
      </c>
      <c r="C2472" s="251" t="s">
        <v>645</v>
      </c>
      <c r="D2472" s="251">
        <v>-84.526264999999995</v>
      </c>
      <c r="E2472" s="251">
        <v>35.118479999999998</v>
      </c>
      <c r="F2472">
        <v>2.7</v>
      </c>
      <c r="G2472">
        <f t="shared" si="115"/>
        <v>2.7</v>
      </c>
      <c r="H2472">
        <v>0</v>
      </c>
      <c r="M2472" s="277">
        <f>(M5551*10000)*TEA!$I$15*10^-6</f>
        <v>48.086096939100003</v>
      </c>
      <c r="N2472" s="277">
        <f>(N5551*10000)*TEA!$J$15*10^-6</f>
        <v>48.086096939100003</v>
      </c>
      <c r="W2472">
        <f t="shared" si="117"/>
        <v>1</v>
      </c>
      <c r="X2472" s="251">
        <v>47139</v>
      </c>
      <c r="Y2472" s="251">
        <v>2051</v>
      </c>
      <c r="Z2472" s="251">
        <f t="shared" si="116"/>
        <v>2051</v>
      </c>
      <c r="AA2472" s="226">
        <v>295</v>
      </c>
    </row>
    <row r="2473" spans="1:27" x14ac:dyDescent="0.25">
      <c r="A2473" s="251">
        <v>47141</v>
      </c>
      <c r="B2473" s="251" t="s">
        <v>2029</v>
      </c>
      <c r="C2473" s="251" t="s">
        <v>829</v>
      </c>
      <c r="D2473" s="251">
        <v>-85.504943800000007</v>
      </c>
      <c r="E2473" s="251">
        <v>36.145339999999997</v>
      </c>
      <c r="F2473">
        <v>3.71</v>
      </c>
      <c r="G2473">
        <f t="shared" si="115"/>
        <v>3.71</v>
      </c>
      <c r="H2473">
        <v>12.33</v>
      </c>
      <c r="M2473" s="277">
        <f>(M5552*10000)*TEA!$I$15*10^-6</f>
        <v>48.215253152700001</v>
      </c>
      <c r="N2473" s="277">
        <f>(N5552*10000)*TEA!$J$15*10^-6</f>
        <v>48.215253152700001</v>
      </c>
      <c r="W2473">
        <f t="shared" si="117"/>
        <v>1</v>
      </c>
      <c r="X2473" s="251">
        <v>47141</v>
      </c>
      <c r="Y2473" s="251">
        <v>1258</v>
      </c>
      <c r="Z2473" s="251">
        <f t="shared" si="116"/>
        <v>1258</v>
      </c>
      <c r="AA2473" s="226">
        <v>50</v>
      </c>
    </row>
    <row r="2474" spans="1:27" x14ac:dyDescent="0.25">
      <c r="A2474" s="251">
        <v>47143</v>
      </c>
      <c r="B2474" s="251" t="s">
        <v>2029</v>
      </c>
      <c r="C2474" s="251" t="s">
        <v>2050</v>
      </c>
      <c r="D2474" s="251">
        <v>-84.927209500000004</v>
      </c>
      <c r="E2474" s="251">
        <v>35.607480000000002</v>
      </c>
      <c r="F2474">
        <v>1.83</v>
      </c>
      <c r="G2474">
        <f t="shared" si="115"/>
        <v>1.83</v>
      </c>
      <c r="H2474">
        <v>9.1199999999999992</v>
      </c>
      <c r="M2474" s="277">
        <f>(M5553*10000)*TEA!$I$15*10^-6</f>
        <v>48.274410680999992</v>
      </c>
      <c r="N2474" s="277">
        <f>(N5553*10000)*TEA!$J$15*10^-6</f>
        <v>48.274410680999992</v>
      </c>
      <c r="W2474">
        <f t="shared" si="117"/>
        <v>1</v>
      </c>
      <c r="X2474" s="251">
        <v>47143</v>
      </c>
      <c r="Y2474" s="251">
        <v>391</v>
      </c>
      <c r="Z2474" s="251">
        <f t="shared" si="116"/>
        <v>391</v>
      </c>
      <c r="AA2474" s="226">
        <v>32</v>
      </c>
    </row>
    <row r="2475" spans="1:27" x14ac:dyDescent="0.25">
      <c r="A2475" s="251">
        <v>47145</v>
      </c>
      <c r="B2475" s="251" t="s">
        <v>2029</v>
      </c>
      <c r="C2475" s="251" t="s">
        <v>2051</v>
      </c>
      <c r="D2475" s="251">
        <v>-84.512702599999997</v>
      </c>
      <c r="E2475" s="251">
        <v>35.852379999999997</v>
      </c>
      <c r="F2475">
        <v>0</v>
      </c>
      <c r="G2475">
        <f t="shared" si="115"/>
        <v>0</v>
      </c>
      <c r="H2475">
        <v>9.33</v>
      </c>
      <c r="M2475" s="277">
        <f>(M5554*10000)*TEA!$I$15*10^-6</f>
        <v>45.659541515849995</v>
      </c>
      <c r="N2475" s="277">
        <f>(N5554*10000)*TEA!$J$15*10^-6</f>
        <v>45.659541515849995</v>
      </c>
      <c r="W2475">
        <f t="shared" si="117"/>
        <v>1</v>
      </c>
      <c r="X2475" s="251">
        <v>47145</v>
      </c>
      <c r="Y2475" s="251">
        <v>0</v>
      </c>
      <c r="Z2475" s="251">
        <f t="shared" si="116"/>
        <v>0</v>
      </c>
      <c r="AA2475" s="226">
        <v>52</v>
      </c>
    </row>
    <row r="2476" spans="1:27" x14ac:dyDescent="0.25">
      <c r="A2476" s="251">
        <v>47147</v>
      </c>
      <c r="B2476" s="251" t="s">
        <v>2029</v>
      </c>
      <c r="C2476" s="251" t="s">
        <v>1248</v>
      </c>
      <c r="D2476" s="251">
        <v>-86.871625800000004</v>
      </c>
      <c r="E2476" s="251">
        <v>36.525950000000002</v>
      </c>
      <c r="F2476">
        <v>3.08</v>
      </c>
      <c r="G2476">
        <f t="shared" si="115"/>
        <v>3.08</v>
      </c>
      <c r="H2476">
        <v>11.54</v>
      </c>
      <c r="M2476" s="277">
        <f>(M5555*10000)*TEA!$I$15*10^-6</f>
        <v>48.747109599449999</v>
      </c>
      <c r="N2476" s="277">
        <f>(N5555*10000)*TEA!$J$15*10^-6</f>
        <v>48.747109599449999</v>
      </c>
      <c r="W2476">
        <f t="shared" si="117"/>
        <v>1</v>
      </c>
      <c r="X2476" s="251">
        <v>47147</v>
      </c>
      <c r="Y2476" s="251">
        <v>19297</v>
      </c>
      <c r="Z2476" s="251">
        <f t="shared" si="116"/>
        <v>19297</v>
      </c>
      <c r="AA2476" s="226">
        <v>14295</v>
      </c>
    </row>
    <row r="2477" spans="1:27" x14ac:dyDescent="0.25">
      <c r="A2477" s="251">
        <v>47149</v>
      </c>
      <c r="B2477" s="251" t="s">
        <v>2029</v>
      </c>
      <c r="C2477" s="251" t="s">
        <v>1784</v>
      </c>
      <c r="D2477" s="251">
        <v>-86.404161400000007</v>
      </c>
      <c r="E2477" s="251">
        <v>35.849899999999998</v>
      </c>
      <c r="F2477">
        <v>3.43</v>
      </c>
      <c r="G2477">
        <f t="shared" si="115"/>
        <v>3.43</v>
      </c>
      <c r="H2477">
        <v>13.2</v>
      </c>
      <c r="M2477" s="277">
        <f>(M5556*10000)*TEA!$I$15*10^-6</f>
        <v>49.738717301399994</v>
      </c>
      <c r="N2477" s="277">
        <f>(N5556*10000)*TEA!$J$15*10^-6</f>
        <v>49.738717301399994</v>
      </c>
      <c r="W2477">
        <f t="shared" si="117"/>
        <v>1</v>
      </c>
      <c r="X2477" s="251">
        <v>47149</v>
      </c>
      <c r="Y2477" s="251">
        <v>4435</v>
      </c>
      <c r="Z2477" s="251">
        <f t="shared" si="116"/>
        <v>4435</v>
      </c>
      <c r="AA2477" s="226">
        <v>2475</v>
      </c>
    </row>
    <row r="2478" spans="1:27" x14ac:dyDescent="0.25">
      <c r="A2478" s="251">
        <v>47151</v>
      </c>
      <c r="B2478" s="251" t="s">
        <v>2029</v>
      </c>
      <c r="C2478" s="251" t="s">
        <v>651</v>
      </c>
      <c r="D2478" s="251">
        <v>-84.497651700000006</v>
      </c>
      <c r="E2478" s="251">
        <v>36.430529999999997</v>
      </c>
      <c r="F2478">
        <v>0</v>
      </c>
      <c r="G2478">
        <f t="shared" si="115"/>
        <v>0</v>
      </c>
      <c r="H2478">
        <v>6.13</v>
      </c>
      <c r="M2478" s="277">
        <f>(M5557*10000)*TEA!$I$15*10^-6</f>
        <v>44.881809060599998</v>
      </c>
      <c r="N2478" s="277">
        <f>(N5557*10000)*TEA!$J$15*10^-6</f>
        <v>44.881809060599998</v>
      </c>
      <c r="W2478">
        <f t="shared" si="117"/>
        <v>1</v>
      </c>
      <c r="X2478" s="251">
        <v>47151</v>
      </c>
      <c r="Y2478" s="251">
        <v>0</v>
      </c>
      <c r="Z2478" s="251">
        <f t="shared" si="116"/>
        <v>0</v>
      </c>
      <c r="AA2478" s="226">
        <v>20</v>
      </c>
    </row>
    <row r="2479" spans="1:27" x14ac:dyDescent="0.25">
      <c r="A2479" s="251">
        <v>47153</v>
      </c>
      <c r="B2479" s="251" t="s">
        <v>2029</v>
      </c>
      <c r="C2479" s="251" t="s">
        <v>2052</v>
      </c>
      <c r="D2479" s="251">
        <v>-85.419006600000003</v>
      </c>
      <c r="E2479" s="251">
        <v>35.38156</v>
      </c>
      <c r="F2479">
        <v>3.32</v>
      </c>
      <c r="G2479">
        <f t="shared" si="115"/>
        <v>3.32</v>
      </c>
      <c r="H2479">
        <v>10.5</v>
      </c>
      <c r="M2479" s="277">
        <f>(M5558*10000)*TEA!$I$15*10^-6</f>
        <v>50.387325309000005</v>
      </c>
      <c r="N2479" s="277">
        <f>(N5558*10000)*TEA!$J$15*10^-6</f>
        <v>50.387325309000005</v>
      </c>
      <c r="W2479">
        <f t="shared" si="117"/>
        <v>1</v>
      </c>
      <c r="X2479" s="251">
        <v>47153</v>
      </c>
      <c r="Y2479" s="251">
        <v>196</v>
      </c>
      <c r="Z2479" s="251">
        <f t="shared" si="116"/>
        <v>196</v>
      </c>
      <c r="AA2479" s="226">
        <v>367</v>
      </c>
    </row>
    <row r="2480" spans="1:27" x14ac:dyDescent="0.25">
      <c r="A2480" s="251">
        <v>47155</v>
      </c>
      <c r="B2480" s="251" t="s">
        <v>2029</v>
      </c>
      <c r="C2480" s="251" t="s">
        <v>654</v>
      </c>
      <c r="D2480" s="251">
        <v>-83.520753600000006</v>
      </c>
      <c r="E2480" s="251">
        <v>35.789960000000001</v>
      </c>
      <c r="F2480">
        <v>3.02</v>
      </c>
      <c r="G2480">
        <f t="shared" si="115"/>
        <v>3.02</v>
      </c>
      <c r="H2480">
        <v>8.99</v>
      </c>
      <c r="M2480" s="277">
        <f>(M5559*10000)*TEA!$I$15*10^-6</f>
        <v>41.732512312049998</v>
      </c>
      <c r="N2480" s="277">
        <f>(N5559*10000)*TEA!$J$15*10^-6</f>
        <v>41.732512312049998</v>
      </c>
      <c r="W2480">
        <f t="shared" si="117"/>
        <v>1</v>
      </c>
      <c r="X2480" s="251">
        <v>47155</v>
      </c>
      <c r="Y2480" s="251">
        <v>28</v>
      </c>
      <c r="Z2480" s="251">
        <f t="shared" si="116"/>
        <v>28</v>
      </c>
      <c r="AA2480" s="226">
        <v>88</v>
      </c>
    </row>
    <row r="2481" spans="1:27" x14ac:dyDescent="0.25">
      <c r="A2481" s="251">
        <v>47157</v>
      </c>
      <c r="B2481" s="251" t="s">
        <v>2029</v>
      </c>
      <c r="C2481" s="251" t="s">
        <v>579</v>
      </c>
      <c r="D2481" s="251">
        <v>-89.885200800000007</v>
      </c>
      <c r="E2481" s="251">
        <v>35.186480000000003</v>
      </c>
      <c r="F2481">
        <v>3.04</v>
      </c>
      <c r="G2481">
        <f t="shared" si="115"/>
        <v>3.04</v>
      </c>
      <c r="H2481">
        <v>11.97</v>
      </c>
      <c r="M2481" s="277">
        <f>(M5560*10000)*TEA!$I$15*10^-6</f>
        <v>51.746277774599996</v>
      </c>
      <c r="N2481" s="277">
        <f>(N5560*10000)*TEA!$J$15*10^-6</f>
        <v>51.746277774599996</v>
      </c>
      <c r="W2481">
        <f t="shared" si="117"/>
        <v>1</v>
      </c>
      <c r="X2481" s="251">
        <v>47157</v>
      </c>
      <c r="Y2481" s="251">
        <v>10348</v>
      </c>
      <c r="Z2481" s="251">
        <f t="shared" si="116"/>
        <v>10348</v>
      </c>
      <c r="AA2481" s="226">
        <v>1374</v>
      </c>
    </row>
    <row r="2482" spans="1:27" x14ac:dyDescent="0.25">
      <c r="A2482" s="251">
        <v>47159</v>
      </c>
      <c r="B2482" s="251" t="s">
        <v>2029</v>
      </c>
      <c r="C2482" s="251" t="s">
        <v>1188</v>
      </c>
      <c r="D2482" s="251">
        <v>-85.957637500000004</v>
      </c>
      <c r="E2482" s="251">
        <v>36.259349999999998</v>
      </c>
      <c r="F2482">
        <v>3.88</v>
      </c>
      <c r="G2482">
        <f t="shared" si="115"/>
        <v>3.88</v>
      </c>
      <c r="H2482">
        <v>12.79</v>
      </c>
      <c r="M2482" s="277">
        <f>(M5561*10000)*TEA!$I$15*10^-6</f>
        <v>48.619014276599998</v>
      </c>
      <c r="N2482" s="277">
        <f>(N5561*10000)*TEA!$J$15*10^-6</f>
        <v>48.619014276599998</v>
      </c>
      <c r="W2482">
        <f t="shared" si="117"/>
        <v>1</v>
      </c>
      <c r="X2482" s="251">
        <v>47159</v>
      </c>
      <c r="Y2482" s="251">
        <v>3863</v>
      </c>
      <c r="Z2482" s="251">
        <f t="shared" si="116"/>
        <v>3863</v>
      </c>
      <c r="AA2482" s="226">
        <v>1805</v>
      </c>
    </row>
    <row r="2483" spans="1:27" x14ac:dyDescent="0.25">
      <c r="A2483" s="251">
        <v>47161</v>
      </c>
      <c r="B2483" s="251" t="s">
        <v>2029</v>
      </c>
      <c r="C2483" s="251" t="s">
        <v>925</v>
      </c>
      <c r="D2483" s="251">
        <v>-87.835614199999995</v>
      </c>
      <c r="E2483" s="251">
        <v>36.500619999999998</v>
      </c>
      <c r="F2483">
        <v>2.25</v>
      </c>
      <c r="G2483">
        <f t="shared" si="115"/>
        <v>2.25</v>
      </c>
      <c r="H2483">
        <v>11.47</v>
      </c>
      <c r="M2483" s="277">
        <f>(M5562*10000)*TEA!$I$15*10^-6</f>
        <v>48.999036742199998</v>
      </c>
      <c r="N2483" s="277">
        <f>(N5562*10000)*TEA!$J$15*10^-6</f>
        <v>48.999036742199998</v>
      </c>
      <c r="W2483">
        <f t="shared" si="117"/>
        <v>1</v>
      </c>
      <c r="X2483" s="251">
        <v>47161</v>
      </c>
      <c r="Y2483" s="251">
        <v>1332</v>
      </c>
      <c r="Z2483" s="251">
        <f t="shared" si="116"/>
        <v>1332</v>
      </c>
      <c r="AA2483" s="226">
        <v>715</v>
      </c>
    </row>
    <row r="2484" spans="1:27" x14ac:dyDescent="0.25">
      <c r="A2484" s="251">
        <v>47163</v>
      </c>
      <c r="B2484" s="251" t="s">
        <v>2029</v>
      </c>
      <c r="C2484" s="251" t="s">
        <v>1076</v>
      </c>
      <c r="D2484" s="251">
        <v>-82.300966599999995</v>
      </c>
      <c r="E2484" s="251">
        <v>36.513860000000001</v>
      </c>
      <c r="F2484">
        <v>0</v>
      </c>
      <c r="G2484">
        <f t="shared" si="115"/>
        <v>0</v>
      </c>
      <c r="H2484">
        <v>8.69</v>
      </c>
      <c r="M2484" s="277">
        <f>(M5563*10000)*TEA!$I$15*10^-6</f>
        <v>44.569871702099995</v>
      </c>
      <c r="N2484" s="277">
        <f>(N5563*10000)*TEA!$J$15*10^-6</f>
        <v>44.569871702099995</v>
      </c>
      <c r="W2484">
        <f t="shared" si="117"/>
        <v>1</v>
      </c>
      <c r="X2484" s="251">
        <v>47163</v>
      </c>
      <c r="Y2484" s="251">
        <v>0</v>
      </c>
      <c r="Z2484" s="251">
        <f t="shared" si="116"/>
        <v>0</v>
      </c>
      <c r="AA2484" s="226">
        <v>104</v>
      </c>
    </row>
    <row r="2485" spans="1:27" x14ac:dyDescent="0.25">
      <c r="A2485" s="251">
        <v>47165</v>
      </c>
      <c r="B2485" s="251" t="s">
        <v>2029</v>
      </c>
      <c r="C2485" s="251" t="s">
        <v>1192</v>
      </c>
      <c r="D2485" s="251">
        <v>-86.452801600000001</v>
      </c>
      <c r="E2485" s="251">
        <v>36.470939999999999</v>
      </c>
      <c r="F2485">
        <v>3.15</v>
      </c>
      <c r="G2485">
        <f t="shared" si="115"/>
        <v>3.15</v>
      </c>
      <c r="H2485">
        <v>12.44</v>
      </c>
      <c r="M2485" s="277">
        <f>(M5564*10000)*TEA!$I$15*10^-6</f>
        <v>48.692349339299994</v>
      </c>
      <c r="N2485" s="277">
        <f>(N5564*10000)*TEA!$J$15*10^-6</f>
        <v>48.692349339299994</v>
      </c>
      <c r="W2485">
        <f t="shared" si="117"/>
        <v>1</v>
      </c>
      <c r="X2485" s="251">
        <v>47165</v>
      </c>
      <c r="Y2485" s="251">
        <v>5405</v>
      </c>
      <c r="Z2485" s="251">
        <f t="shared" si="116"/>
        <v>5405</v>
      </c>
      <c r="AA2485" s="226">
        <v>3434</v>
      </c>
    </row>
    <row r="2486" spans="1:27" x14ac:dyDescent="0.25">
      <c r="A2486" s="251">
        <v>47167</v>
      </c>
      <c r="B2486" s="251" t="s">
        <v>2029</v>
      </c>
      <c r="C2486" s="251" t="s">
        <v>1079</v>
      </c>
      <c r="D2486" s="251">
        <v>-89.738709799999995</v>
      </c>
      <c r="E2486" s="251">
        <v>35.496429999999997</v>
      </c>
      <c r="F2486">
        <v>3.04</v>
      </c>
      <c r="G2486">
        <f t="shared" si="115"/>
        <v>3.04</v>
      </c>
      <c r="H2486">
        <v>11.98</v>
      </c>
      <c r="M2486" s="277">
        <f>(M5565*10000)*TEA!$I$15*10^-6</f>
        <v>51.220839626549996</v>
      </c>
      <c r="N2486" s="277">
        <f>(N5565*10000)*TEA!$J$15*10^-6</f>
        <v>51.220839626549996</v>
      </c>
      <c r="W2486">
        <f t="shared" si="117"/>
        <v>1</v>
      </c>
      <c r="X2486" s="251">
        <v>47167</v>
      </c>
      <c r="Y2486" s="251">
        <v>30982</v>
      </c>
      <c r="Z2486" s="251">
        <f t="shared" si="116"/>
        <v>30982</v>
      </c>
      <c r="AA2486" s="226">
        <v>11681</v>
      </c>
    </row>
    <row r="2487" spans="1:27" x14ac:dyDescent="0.25">
      <c r="A2487" s="251">
        <v>47169</v>
      </c>
      <c r="B2487" s="251" t="s">
        <v>2029</v>
      </c>
      <c r="C2487" s="251" t="s">
        <v>2053</v>
      </c>
      <c r="D2487" s="251">
        <v>-86.1482247</v>
      </c>
      <c r="E2487" s="251">
        <v>36.388190000000002</v>
      </c>
      <c r="F2487">
        <v>0</v>
      </c>
      <c r="G2487">
        <f t="shared" si="115"/>
        <v>0</v>
      </c>
      <c r="H2487">
        <v>0</v>
      </c>
      <c r="M2487" s="277">
        <f>(M5566*10000)*TEA!$I$15*10^-6</f>
        <v>48.571772757300003</v>
      </c>
      <c r="N2487" s="277">
        <f>(N5566*10000)*TEA!$J$15*10^-6</f>
        <v>48.571772757300003</v>
      </c>
      <c r="W2487">
        <f t="shared" si="117"/>
        <v>1</v>
      </c>
      <c r="X2487" s="251">
        <v>47169</v>
      </c>
      <c r="Y2487" s="251">
        <v>0</v>
      </c>
      <c r="Z2487" s="251">
        <f t="shared" si="116"/>
        <v>0</v>
      </c>
      <c r="AA2487" s="226">
        <v>0</v>
      </c>
    </row>
    <row r="2488" spans="1:27" x14ac:dyDescent="0.25">
      <c r="A2488" s="251">
        <v>47171</v>
      </c>
      <c r="B2488" s="251" t="s">
        <v>2029</v>
      </c>
      <c r="C2488" s="251" t="s">
        <v>2054</v>
      </c>
      <c r="D2488" s="251">
        <v>-82.441375100000002</v>
      </c>
      <c r="E2488" s="251">
        <v>36.104460000000003</v>
      </c>
      <c r="F2488">
        <v>0</v>
      </c>
      <c r="G2488">
        <f t="shared" si="115"/>
        <v>0</v>
      </c>
      <c r="H2488">
        <v>8.4</v>
      </c>
      <c r="M2488" s="277">
        <f>(M5567*10000)*TEA!$I$15*10^-6</f>
        <v>44.774042434649992</v>
      </c>
      <c r="N2488" s="277">
        <f>(N5567*10000)*TEA!$J$15*10^-6</f>
        <v>44.774042434649992</v>
      </c>
      <c r="W2488">
        <f t="shared" si="117"/>
        <v>1</v>
      </c>
      <c r="X2488" s="251">
        <v>47171</v>
      </c>
      <c r="Y2488" s="251">
        <v>0</v>
      </c>
      <c r="Z2488" s="251">
        <f t="shared" si="116"/>
        <v>0</v>
      </c>
      <c r="AA2488" s="226">
        <v>16</v>
      </c>
    </row>
    <row r="2489" spans="1:27" x14ac:dyDescent="0.25">
      <c r="A2489" s="251">
        <v>47173</v>
      </c>
      <c r="B2489" s="251" t="s">
        <v>2029</v>
      </c>
      <c r="C2489" s="251" t="s">
        <v>657</v>
      </c>
      <c r="D2489" s="251">
        <v>-83.831040000000002</v>
      </c>
      <c r="E2489" s="251">
        <v>36.2836</v>
      </c>
      <c r="F2489">
        <v>0</v>
      </c>
      <c r="G2489">
        <f t="shared" si="115"/>
        <v>0</v>
      </c>
      <c r="H2489">
        <v>5.59</v>
      </c>
      <c r="M2489" s="277">
        <f>(M5568*10000)*TEA!$I$15*10^-6</f>
        <v>42.925318084350003</v>
      </c>
      <c r="N2489" s="277">
        <f>(N5568*10000)*TEA!$J$15*10^-6</f>
        <v>42.925318084350003</v>
      </c>
      <c r="W2489">
        <f t="shared" si="117"/>
        <v>1</v>
      </c>
      <c r="X2489" s="251">
        <v>47173</v>
      </c>
      <c r="Y2489" s="251">
        <v>0</v>
      </c>
      <c r="Z2489" s="251">
        <f t="shared" si="116"/>
        <v>0</v>
      </c>
      <c r="AA2489" s="226">
        <v>17</v>
      </c>
    </row>
    <row r="2490" spans="1:27" x14ac:dyDescent="0.25">
      <c r="A2490" s="251">
        <v>47175</v>
      </c>
      <c r="B2490" s="251" t="s">
        <v>2029</v>
      </c>
      <c r="C2490" s="251" t="s">
        <v>658</v>
      </c>
      <c r="D2490" s="251">
        <v>-85.448947000000004</v>
      </c>
      <c r="E2490" s="251">
        <v>35.697180000000003</v>
      </c>
      <c r="F2490">
        <v>0</v>
      </c>
      <c r="G2490">
        <f t="shared" si="115"/>
        <v>0</v>
      </c>
      <c r="H2490">
        <v>9.82</v>
      </c>
      <c r="M2490" s="277">
        <f>(M5569*10000)*TEA!$I$15*10^-6</f>
        <v>49.338375041249996</v>
      </c>
      <c r="N2490" s="277">
        <f>(N5569*10000)*TEA!$J$15*10^-6</f>
        <v>49.338375041249996</v>
      </c>
      <c r="W2490">
        <f t="shared" si="117"/>
        <v>1</v>
      </c>
      <c r="X2490" s="251">
        <v>47175</v>
      </c>
      <c r="Y2490" s="251">
        <v>0</v>
      </c>
      <c r="Z2490" s="251">
        <f t="shared" si="116"/>
        <v>0</v>
      </c>
      <c r="AA2490" s="226">
        <v>36</v>
      </c>
    </row>
    <row r="2491" spans="1:27" x14ac:dyDescent="0.25">
      <c r="A2491" s="251">
        <v>47177</v>
      </c>
      <c r="B2491" s="251" t="s">
        <v>2029</v>
      </c>
      <c r="C2491" s="251" t="s">
        <v>941</v>
      </c>
      <c r="D2491" s="251">
        <v>-85.765565499999994</v>
      </c>
      <c r="E2491" s="251">
        <v>35.681750000000001</v>
      </c>
      <c r="F2491">
        <v>3.43</v>
      </c>
      <c r="G2491">
        <f t="shared" si="115"/>
        <v>3.43</v>
      </c>
      <c r="H2491">
        <v>12.2</v>
      </c>
      <c r="M2491" s="277">
        <f>(M5570*10000)*TEA!$I$15*10^-6</f>
        <v>49.720974096599996</v>
      </c>
      <c r="N2491" s="277">
        <f>(N5570*10000)*TEA!$J$15*10^-6</f>
        <v>49.720974096599996</v>
      </c>
      <c r="W2491">
        <f t="shared" si="117"/>
        <v>1</v>
      </c>
      <c r="X2491" s="251">
        <v>47177</v>
      </c>
      <c r="Y2491" s="251">
        <v>8177</v>
      </c>
      <c r="Z2491" s="251">
        <f t="shared" si="116"/>
        <v>8177</v>
      </c>
      <c r="AA2491" s="226">
        <v>2697</v>
      </c>
    </row>
    <row r="2492" spans="1:27" x14ac:dyDescent="0.25">
      <c r="A2492" s="251">
        <v>47179</v>
      </c>
      <c r="B2492" s="251" t="s">
        <v>2029</v>
      </c>
      <c r="C2492" s="251" t="s">
        <v>585</v>
      </c>
      <c r="D2492" s="251">
        <v>-82.497656599999999</v>
      </c>
      <c r="E2492" s="251">
        <v>36.29645</v>
      </c>
      <c r="F2492">
        <v>2.92</v>
      </c>
      <c r="G2492">
        <f t="shared" si="115"/>
        <v>2.92</v>
      </c>
      <c r="H2492">
        <v>9.73</v>
      </c>
      <c r="M2492" s="277">
        <f>(M5571*10000)*TEA!$I$15*10^-6</f>
        <v>44.354069211599999</v>
      </c>
      <c r="N2492" s="277">
        <f>(N5571*10000)*TEA!$J$15*10^-6</f>
        <v>44.354069211599999</v>
      </c>
      <c r="W2492">
        <f t="shared" si="117"/>
        <v>1</v>
      </c>
      <c r="X2492" s="251">
        <v>47179</v>
      </c>
      <c r="Y2492" s="251">
        <v>284</v>
      </c>
      <c r="Z2492" s="251">
        <f t="shared" si="116"/>
        <v>284</v>
      </c>
      <c r="AA2492" s="226">
        <v>610</v>
      </c>
    </row>
    <row r="2493" spans="1:27" x14ac:dyDescent="0.25">
      <c r="A2493" s="251">
        <v>47181</v>
      </c>
      <c r="B2493" s="251" t="s">
        <v>2029</v>
      </c>
      <c r="C2493" s="251" t="s">
        <v>942</v>
      </c>
      <c r="D2493" s="251">
        <v>-87.790492400000005</v>
      </c>
      <c r="E2493" s="251">
        <v>35.249890000000001</v>
      </c>
      <c r="F2493">
        <v>2.65</v>
      </c>
      <c r="G2493">
        <f t="shared" si="115"/>
        <v>2.65</v>
      </c>
      <c r="H2493">
        <v>10.17</v>
      </c>
      <c r="M2493" s="277">
        <f>(M5572*10000)*TEA!$I$15*10^-6</f>
        <v>51.133761569249998</v>
      </c>
      <c r="N2493" s="277">
        <f>(N5572*10000)*TEA!$J$15*10^-6</f>
        <v>51.133761569249998</v>
      </c>
      <c r="W2493">
        <f t="shared" si="117"/>
        <v>1</v>
      </c>
      <c r="X2493" s="251">
        <v>47181</v>
      </c>
      <c r="Y2493" s="251">
        <v>1854</v>
      </c>
      <c r="Z2493" s="251">
        <f t="shared" si="116"/>
        <v>1854</v>
      </c>
      <c r="AA2493" s="226">
        <v>1381</v>
      </c>
    </row>
    <row r="2494" spans="1:27" x14ac:dyDescent="0.25">
      <c r="A2494" s="251">
        <v>47183</v>
      </c>
      <c r="B2494" s="251" t="s">
        <v>2029</v>
      </c>
      <c r="C2494" s="251" t="s">
        <v>2055</v>
      </c>
      <c r="D2494" s="251">
        <v>-88.722150600000006</v>
      </c>
      <c r="E2494" s="251">
        <v>36.299329999999998</v>
      </c>
      <c r="F2494">
        <v>3.18</v>
      </c>
      <c r="G2494">
        <f t="shared" si="115"/>
        <v>3.18</v>
      </c>
      <c r="H2494">
        <v>11.67</v>
      </c>
      <c r="M2494" s="277">
        <f>(M5573*10000)*TEA!$I$15*10^-6</f>
        <v>49.56644464155</v>
      </c>
      <c r="N2494" s="277">
        <f>(N5573*10000)*TEA!$J$15*10^-6</f>
        <v>49.56644464155</v>
      </c>
      <c r="W2494">
        <f t="shared" si="117"/>
        <v>1</v>
      </c>
      <c r="X2494" s="251">
        <v>47183</v>
      </c>
      <c r="Y2494" s="251">
        <v>33638</v>
      </c>
      <c r="Z2494" s="251">
        <f t="shared" si="116"/>
        <v>33638</v>
      </c>
      <c r="AA2494" s="226">
        <v>22816</v>
      </c>
    </row>
    <row r="2495" spans="1:27" x14ac:dyDescent="0.25">
      <c r="A2495" s="251">
        <v>47185</v>
      </c>
      <c r="B2495" s="251" t="s">
        <v>2029</v>
      </c>
      <c r="C2495" s="251" t="s">
        <v>659</v>
      </c>
      <c r="D2495" s="251">
        <v>-85.460500800000005</v>
      </c>
      <c r="E2495" s="251">
        <v>35.926459999999999</v>
      </c>
      <c r="F2495">
        <v>3.24</v>
      </c>
      <c r="G2495">
        <f t="shared" si="115"/>
        <v>3.24</v>
      </c>
      <c r="H2495">
        <v>12.7</v>
      </c>
      <c r="M2495" s="277">
        <f>(M5574*10000)*TEA!$I$15*10^-6</f>
        <v>48.688896180149996</v>
      </c>
      <c r="N2495" s="277">
        <f>(N5574*10000)*TEA!$J$15*10^-6</f>
        <v>48.688896180149996</v>
      </c>
      <c r="W2495">
        <f t="shared" si="117"/>
        <v>1</v>
      </c>
      <c r="X2495" s="251">
        <v>47185</v>
      </c>
      <c r="Y2495" s="251">
        <v>1828</v>
      </c>
      <c r="Z2495" s="251">
        <f t="shared" si="116"/>
        <v>1828</v>
      </c>
      <c r="AA2495" s="226">
        <v>825</v>
      </c>
    </row>
    <row r="2496" spans="1:27" x14ac:dyDescent="0.25">
      <c r="A2496" s="251">
        <v>47187</v>
      </c>
      <c r="B2496" s="251" t="s">
        <v>2029</v>
      </c>
      <c r="C2496" s="251" t="s">
        <v>1041</v>
      </c>
      <c r="D2496" s="251">
        <v>-86.893874400000001</v>
      </c>
      <c r="E2496" s="251">
        <v>35.897660000000002</v>
      </c>
      <c r="F2496">
        <v>3.11</v>
      </c>
      <c r="G2496">
        <f t="shared" si="115"/>
        <v>3.11</v>
      </c>
      <c r="H2496">
        <v>12.42</v>
      </c>
      <c r="M2496" s="277">
        <f>(M5575*10000)*TEA!$I$15*10^-6</f>
        <v>49.812363157949996</v>
      </c>
      <c r="N2496" s="277">
        <f>(N5575*10000)*TEA!$J$15*10^-6</f>
        <v>49.812363157949996</v>
      </c>
      <c r="W2496">
        <f t="shared" si="117"/>
        <v>1</v>
      </c>
      <c r="X2496" s="251">
        <v>47187</v>
      </c>
      <c r="Y2496" s="251">
        <v>4535</v>
      </c>
      <c r="Z2496" s="251">
        <f t="shared" si="116"/>
        <v>4535</v>
      </c>
      <c r="AA2496" s="226">
        <v>935</v>
      </c>
    </row>
    <row r="2497" spans="1:27" x14ac:dyDescent="0.25">
      <c r="A2497" s="251">
        <v>47189</v>
      </c>
      <c r="B2497" s="251" t="s">
        <v>2029</v>
      </c>
      <c r="C2497" s="251" t="s">
        <v>1197</v>
      </c>
      <c r="D2497" s="251">
        <v>-86.292924099999993</v>
      </c>
      <c r="E2497" s="251">
        <v>36.156489999999998</v>
      </c>
      <c r="F2497">
        <v>3.5</v>
      </c>
      <c r="G2497">
        <f t="shared" si="115"/>
        <v>3.5</v>
      </c>
      <c r="H2497">
        <v>10.039999999999999</v>
      </c>
      <c r="M2497" s="277">
        <f>(M5576*10000)*TEA!$I$15*10^-6</f>
        <v>49.127256632249996</v>
      </c>
      <c r="N2497" s="277">
        <f>(N5576*10000)*TEA!$J$15*10^-6</f>
        <v>49.127256632249996</v>
      </c>
      <c r="W2497">
        <f t="shared" si="117"/>
        <v>1</v>
      </c>
      <c r="X2497" s="251">
        <v>47189</v>
      </c>
      <c r="Y2497" s="251">
        <v>1048</v>
      </c>
      <c r="Z2497" s="251">
        <f t="shared" si="116"/>
        <v>1048</v>
      </c>
      <c r="AA2497" s="226">
        <v>575</v>
      </c>
    </row>
    <row r="2498" spans="1:27" x14ac:dyDescent="0.25">
      <c r="A2498" s="251">
        <v>48001</v>
      </c>
      <c r="B2498" s="251" t="s">
        <v>2056</v>
      </c>
      <c r="C2498" s="251" t="s">
        <v>1133</v>
      </c>
      <c r="D2498" s="251">
        <v>-95.658293</v>
      </c>
      <c r="E2498" s="251">
        <v>31.828209999999999</v>
      </c>
      <c r="F2498">
        <v>0</v>
      </c>
      <c r="G2498">
        <f t="shared" si="115"/>
        <v>0</v>
      </c>
      <c r="H2498">
        <v>9.7200000000000006</v>
      </c>
      <c r="M2498" s="277">
        <f>(M5577*10000)*TEA!$I$15*10^-6</f>
        <v>57.013222737599989</v>
      </c>
      <c r="N2498" s="277">
        <f>(N5577*10000)*TEA!$J$15*10^-6</f>
        <v>57.013222737599989</v>
      </c>
      <c r="W2498">
        <f t="shared" si="117"/>
        <v>1</v>
      </c>
      <c r="X2498" s="251">
        <v>48001</v>
      </c>
      <c r="Y2498" s="251">
        <v>0</v>
      </c>
      <c r="Z2498" s="251">
        <f t="shared" si="116"/>
        <v>0</v>
      </c>
      <c r="AA2498" s="226">
        <v>978</v>
      </c>
    </row>
    <row r="2499" spans="1:27" x14ac:dyDescent="0.25">
      <c r="A2499" s="251">
        <v>48003</v>
      </c>
      <c r="B2499" s="251" t="s">
        <v>2056</v>
      </c>
      <c r="C2499" s="251" t="s">
        <v>2057</v>
      </c>
      <c r="D2499" s="251">
        <v>-102.641538</v>
      </c>
      <c r="E2499" s="251">
        <v>32.296759999999999</v>
      </c>
      <c r="F2499">
        <v>0</v>
      </c>
      <c r="G2499">
        <f t="shared" si="115"/>
        <v>0</v>
      </c>
      <c r="H2499">
        <v>0</v>
      </c>
      <c r="M2499" s="277">
        <f>(M5578*10000)*TEA!$I$15*10^-6</f>
        <v>55.122849350549998</v>
      </c>
      <c r="N2499" s="277">
        <f>(N5578*10000)*TEA!$J$15*10^-6</f>
        <v>55.122849350549998</v>
      </c>
      <c r="W2499">
        <f t="shared" si="117"/>
        <v>1</v>
      </c>
      <c r="X2499" s="251">
        <v>48003</v>
      </c>
      <c r="Y2499" s="251">
        <v>0</v>
      </c>
      <c r="Z2499" s="251">
        <f t="shared" si="116"/>
        <v>0</v>
      </c>
      <c r="AA2499" s="226">
        <v>0</v>
      </c>
    </row>
    <row r="2500" spans="1:27" x14ac:dyDescent="0.25">
      <c r="A2500" s="251">
        <v>48005</v>
      </c>
      <c r="B2500" s="251" t="s">
        <v>2056</v>
      </c>
      <c r="C2500" s="251" t="s">
        <v>2058</v>
      </c>
      <c r="D2500" s="251">
        <v>-94.615386200000003</v>
      </c>
      <c r="E2500" s="251">
        <v>31.276450000000001</v>
      </c>
      <c r="F2500">
        <v>0</v>
      </c>
      <c r="G2500">
        <f t="shared" ref="G2500:G2563" si="118">F2500</f>
        <v>0</v>
      </c>
      <c r="H2500">
        <v>0</v>
      </c>
      <c r="M2500" s="277">
        <f>(M5579*10000)*TEA!$I$15*10^-6</f>
        <v>58.325390693099997</v>
      </c>
      <c r="N2500" s="277">
        <f>(N5579*10000)*TEA!$J$15*10^-6</f>
        <v>58.325390693099997</v>
      </c>
      <c r="W2500">
        <f t="shared" si="117"/>
        <v>1</v>
      </c>
      <c r="X2500" s="251">
        <v>48005</v>
      </c>
      <c r="Y2500" s="251">
        <v>0</v>
      </c>
      <c r="Z2500" s="251">
        <f t="shared" si="116"/>
        <v>0</v>
      </c>
      <c r="AA2500" s="226">
        <v>0</v>
      </c>
    </row>
    <row r="2501" spans="1:27" x14ac:dyDescent="0.25">
      <c r="A2501" s="251">
        <v>48007</v>
      </c>
      <c r="B2501" s="251" t="s">
        <v>2056</v>
      </c>
      <c r="C2501" s="251" t="s">
        <v>2059</v>
      </c>
      <c r="D2501" s="251">
        <v>-96.951492200000004</v>
      </c>
      <c r="E2501" s="251">
        <v>28.235959999999999</v>
      </c>
      <c r="F2501">
        <v>0</v>
      </c>
      <c r="G2501">
        <f t="shared" si="118"/>
        <v>0</v>
      </c>
      <c r="H2501">
        <v>0</v>
      </c>
      <c r="M2501" s="277">
        <f>(M5580*10000)*TEA!$I$15*10^-6</f>
        <v>61.913891514599989</v>
      </c>
      <c r="N2501" s="277">
        <f>(N5580*10000)*TEA!$J$15*10^-6</f>
        <v>61.913891514599989</v>
      </c>
      <c r="W2501">
        <f t="shared" si="117"/>
        <v>1</v>
      </c>
      <c r="X2501" s="251">
        <v>48007</v>
      </c>
      <c r="Y2501" s="251">
        <v>0</v>
      </c>
      <c r="Z2501" s="251">
        <f t="shared" ref="Z2501:Z2564" si="119">Y2501</f>
        <v>0</v>
      </c>
      <c r="AA2501" s="226">
        <v>0</v>
      </c>
    </row>
    <row r="2502" spans="1:27" x14ac:dyDescent="0.25">
      <c r="A2502" s="251">
        <v>48009</v>
      </c>
      <c r="B2502" s="251" t="s">
        <v>2056</v>
      </c>
      <c r="C2502" s="251" t="s">
        <v>2060</v>
      </c>
      <c r="D2502" s="251">
        <v>-98.683588799999995</v>
      </c>
      <c r="E2502" s="251">
        <v>33.612609999999997</v>
      </c>
      <c r="F2502">
        <v>0</v>
      </c>
      <c r="G2502">
        <f t="shared" si="118"/>
        <v>0</v>
      </c>
      <c r="H2502">
        <v>0</v>
      </c>
      <c r="M2502" s="277">
        <f>(M5581*10000)*TEA!$I$15*10^-6</f>
        <v>54.105284629799989</v>
      </c>
      <c r="N2502" s="277">
        <f>(N5581*10000)*TEA!$J$15*10^-6</f>
        <v>54.105284629799989</v>
      </c>
      <c r="W2502">
        <f t="shared" si="117"/>
        <v>1</v>
      </c>
      <c r="X2502" s="251">
        <v>48009</v>
      </c>
      <c r="Y2502" s="251">
        <v>0</v>
      </c>
      <c r="Z2502" s="251">
        <f t="shared" si="119"/>
        <v>0</v>
      </c>
      <c r="AA2502" s="226">
        <v>0</v>
      </c>
    </row>
    <row r="2503" spans="1:27" x14ac:dyDescent="0.25">
      <c r="A2503" s="251">
        <v>48011</v>
      </c>
      <c r="B2503" s="251" t="s">
        <v>2056</v>
      </c>
      <c r="C2503" s="251" t="s">
        <v>1927</v>
      </c>
      <c r="D2503" s="251">
        <v>-101.352835</v>
      </c>
      <c r="E2503" s="251">
        <v>34.965139999999998</v>
      </c>
      <c r="F2503">
        <v>0</v>
      </c>
      <c r="G2503">
        <f t="shared" si="118"/>
        <v>0</v>
      </c>
      <c r="H2503">
        <v>8.2899999999999991</v>
      </c>
      <c r="M2503" s="277">
        <f>(M5582*10000)*TEA!$I$15*10^-6</f>
        <v>49.874236198650003</v>
      </c>
      <c r="N2503" s="277">
        <f>(N5582*10000)*TEA!$J$15*10^-6</f>
        <v>49.874236198650003</v>
      </c>
      <c r="W2503">
        <f t="shared" si="117"/>
        <v>1</v>
      </c>
      <c r="X2503" s="251">
        <v>48011</v>
      </c>
      <c r="Y2503" s="251">
        <v>0</v>
      </c>
      <c r="Z2503" s="251">
        <f t="shared" si="119"/>
        <v>0</v>
      </c>
      <c r="AA2503" s="226">
        <v>1534</v>
      </c>
    </row>
    <row r="2504" spans="1:27" x14ac:dyDescent="0.25">
      <c r="A2504" s="251">
        <v>48013</v>
      </c>
      <c r="B2504" s="251" t="s">
        <v>2056</v>
      </c>
      <c r="C2504" s="251" t="s">
        <v>2061</v>
      </c>
      <c r="D2504" s="251">
        <v>-98.529298100000005</v>
      </c>
      <c r="E2504" s="251">
        <v>28.89798</v>
      </c>
      <c r="F2504">
        <v>0</v>
      </c>
      <c r="G2504">
        <f t="shared" si="118"/>
        <v>0</v>
      </c>
      <c r="H2504">
        <v>8.41</v>
      </c>
      <c r="M2504" s="277">
        <f>(M5583*10000)*TEA!$I$15*10^-6</f>
        <v>59.968195475399995</v>
      </c>
      <c r="N2504" s="277">
        <f>(N5583*10000)*TEA!$J$15*10^-6</f>
        <v>59.968195475399995</v>
      </c>
      <c r="W2504">
        <f t="shared" si="117"/>
        <v>1</v>
      </c>
      <c r="X2504" s="251">
        <v>48013</v>
      </c>
      <c r="Y2504" s="251">
        <v>0</v>
      </c>
      <c r="Z2504" s="251">
        <f t="shared" si="119"/>
        <v>0</v>
      </c>
      <c r="AA2504" s="226">
        <v>455</v>
      </c>
    </row>
    <row r="2505" spans="1:27" x14ac:dyDescent="0.25">
      <c r="A2505" s="251">
        <v>48015</v>
      </c>
      <c r="B2505" s="251" t="s">
        <v>2056</v>
      </c>
      <c r="C2505" s="251" t="s">
        <v>2062</v>
      </c>
      <c r="D2505" s="251">
        <v>-96.280688999999995</v>
      </c>
      <c r="E2505" s="251">
        <v>29.890239999999999</v>
      </c>
      <c r="F2505">
        <v>0</v>
      </c>
      <c r="G2505">
        <f t="shared" si="118"/>
        <v>0</v>
      </c>
      <c r="H2505">
        <v>9.08</v>
      </c>
      <c r="M2505" s="277">
        <f>(M5584*10000)*TEA!$I$15*10^-6</f>
        <v>61.352538001649997</v>
      </c>
      <c r="N2505" s="277">
        <f>(N5584*10000)*TEA!$J$15*10^-6</f>
        <v>61.352538001649997</v>
      </c>
      <c r="W2505">
        <f t="shared" si="117"/>
        <v>1</v>
      </c>
      <c r="X2505" s="251">
        <v>48015</v>
      </c>
      <c r="Y2505" s="251">
        <v>0</v>
      </c>
      <c r="Z2505" s="251">
        <f t="shared" si="119"/>
        <v>0</v>
      </c>
      <c r="AA2505" s="226">
        <v>2639</v>
      </c>
    </row>
    <row r="2506" spans="1:27" x14ac:dyDescent="0.25">
      <c r="A2506" s="251">
        <v>48017</v>
      </c>
      <c r="B2506" s="251" t="s">
        <v>2056</v>
      </c>
      <c r="C2506" s="251" t="s">
        <v>2063</v>
      </c>
      <c r="D2506" s="251">
        <v>-102.834451</v>
      </c>
      <c r="E2506" s="251">
        <v>34.061309999999999</v>
      </c>
      <c r="F2506">
        <v>2.86</v>
      </c>
      <c r="G2506">
        <f t="shared" si="118"/>
        <v>2.86</v>
      </c>
      <c r="H2506">
        <v>10.63</v>
      </c>
      <c r="M2506" s="277">
        <f>(M5585*10000)*TEA!$I$15*10^-6</f>
        <v>51.750543774149996</v>
      </c>
      <c r="N2506" s="277">
        <f>(N5585*10000)*TEA!$J$15*10^-6</f>
        <v>51.750543774149996</v>
      </c>
      <c r="W2506">
        <f t="shared" si="117"/>
        <v>1</v>
      </c>
      <c r="X2506" s="251">
        <v>48017</v>
      </c>
      <c r="Y2506" s="251">
        <v>367</v>
      </c>
      <c r="Z2506" s="251">
        <f t="shared" si="119"/>
        <v>367</v>
      </c>
      <c r="AA2506" s="226">
        <v>3514</v>
      </c>
    </row>
    <row r="2507" spans="1:27" x14ac:dyDescent="0.25">
      <c r="A2507" s="251">
        <v>48019</v>
      </c>
      <c r="B2507" s="251" t="s">
        <v>2056</v>
      </c>
      <c r="C2507" s="251" t="s">
        <v>2064</v>
      </c>
      <c r="D2507" s="251">
        <v>-99.248593200000002</v>
      </c>
      <c r="E2507" s="251">
        <v>29.73367</v>
      </c>
      <c r="F2507">
        <v>0</v>
      </c>
      <c r="G2507">
        <f t="shared" si="118"/>
        <v>0</v>
      </c>
      <c r="H2507">
        <v>0</v>
      </c>
      <c r="M2507" s="277">
        <f>(M5586*10000)*TEA!$I$15*10^-6</f>
        <v>58.823892235349994</v>
      </c>
      <c r="N2507" s="277">
        <f>(N5586*10000)*TEA!$J$15*10^-6</f>
        <v>58.823892235349994</v>
      </c>
      <c r="W2507">
        <f t="shared" si="117"/>
        <v>1</v>
      </c>
      <c r="X2507" s="251">
        <v>48019</v>
      </c>
      <c r="Y2507" s="251">
        <v>0</v>
      </c>
      <c r="Z2507" s="251">
        <f t="shared" si="119"/>
        <v>0</v>
      </c>
      <c r="AA2507" s="226">
        <v>0</v>
      </c>
    </row>
    <row r="2508" spans="1:27" x14ac:dyDescent="0.25">
      <c r="A2508" s="251">
        <v>48021</v>
      </c>
      <c r="B2508" s="251" t="s">
        <v>2056</v>
      </c>
      <c r="C2508" s="251" t="s">
        <v>2065</v>
      </c>
      <c r="D2508" s="251">
        <v>-97.318504599999997</v>
      </c>
      <c r="E2508" s="251">
        <v>30.09958</v>
      </c>
      <c r="F2508">
        <v>0</v>
      </c>
      <c r="G2508">
        <f t="shared" si="118"/>
        <v>0</v>
      </c>
      <c r="H2508">
        <v>0</v>
      </c>
      <c r="M2508" s="277">
        <f>(M5587*10000)*TEA!$I$15*10^-6</f>
        <v>59.4793028538</v>
      </c>
      <c r="N2508" s="277">
        <f>(N5587*10000)*TEA!$J$15*10^-6</f>
        <v>59.4793028538</v>
      </c>
      <c r="W2508">
        <f t="shared" si="117"/>
        <v>1</v>
      </c>
      <c r="X2508" s="251">
        <v>48021</v>
      </c>
      <c r="Y2508" s="251">
        <v>0</v>
      </c>
      <c r="Z2508" s="251">
        <f t="shared" si="119"/>
        <v>0</v>
      </c>
      <c r="AA2508" s="226">
        <v>0</v>
      </c>
    </row>
    <row r="2509" spans="1:27" x14ac:dyDescent="0.25">
      <c r="A2509" s="251">
        <v>48023</v>
      </c>
      <c r="B2509" s="251" t="s">
        <v>2056</v>
      </c>
      <c r="C2509" s="251" t="s">
        <v>2066</v>
      </c>
      <c r="D2509" s="251">
        <v>-99.210187199999993</v>
      </c>
      <c r="E2509" s="251">
        <v>33.609119999999997</v>
      </c>
      <c r="F2509">
        <v>0</v>
      </c>
      <c r="G2509">
        <f t="shared" si="118"/>
        <v>0</v>
      </c>
      <c r="H2509">
        <v>0</v>
      </c>
      <c r="M2509" s="277">
        <f>(M5588*10000)*TEA!$I$15*10^-6</f>
        <v>53.818135585650005</v>
      </c>
      <c r="N2509" s="277">
        <f>(N5588*10000)*TEA!$J$15*10^-6</f>
        <v>53.818135585650005</v>
      </c>
      <c r="W2509">
        <f t="shared" si="117"/>
        <v>1</v>
      </c>
      <c r="X2509" s="251">
        <v>48023</v>
      </c>
      <c r="Y2509" s="251">
        <v>0</v>
      </c>
      <c r="Z2509" s="251">
        <f t="shared" si="119"/>
        <v>0</v>
      </c>
      <c r="AA2509" s="226">
        <v>0</v>
      </c>
    </row>
    <row r="2510" spans="1:27" x14ac:dyDescent="0.25">
      <c r="A2510" s="251">
        <v>48025</v>
      </c>
      <c r="B2510" s="251" t="s">
        <v>2056</v>
      </c>
      <c r="C2510" s="251" t="s">
        <v>2067</v>
      </c>
      <c r="D2510" s="251">
        <v>-97.742721900000006</v>
      </c>
      <c r="E2510" s="251">
        <v>28.41994</v>
      </c>
      <c r="F2510">
        <v>0</v>
      </c>
      <c r="G2510">
        <f t="shared" si="118"/>
        <v>0</v>
      </c>
      <c r="H2510">
        <v>7.66</v>
      </c>
      <c r="M2510" s="277">
        <f>(M5589*10000)*TEA!$I$15*10^-6</f>
        <v>60.940548806850003</v>
      </c>
      <c r="N2510" s="277">
        <f>(N5589*10000)*TEA!$J$15*10^-6</f>
        <v>60.940548806850003</v>
      </c>
      <c r="W2510">
        <f t="shared" si="117"/>
        <v>1</v>
      </c>
      <c r="X2510" s="251">
        <v>48025</v>
      </c>
      <c r="Y2510" s="251">
        <v>0</v>
      </c>
      <c r="Z2510" s="251">
        <f t="shared" si="119"/>
        <v>0</v>
      </c>
      <c r="AA2510" s="226">
        <v>4045</v>
      </c>
    </row>
    <row r="2511" spans="1:27" x14ac:dyDescent="0.25">
      <c r="A2511" s="251">
        <v>48027</v>
      </c>
      <c r="B2511" s="251" t="s">
        <v>2056</v>
      </c>
      <c r="C2511" s="251" t="s">
        <v>1204</v>
      </c>
      <c r="D2511" s="251">
        <v>-97.484127900000004</v>
      </c>
      <c r="E2511" s="251">
        <v>31.04025</v>
      </c>
      <c r="F2511">
        <v>0</v>
      </c>
      <c r="G2511">
        <f t="shared" si="118"/>
        <v>0</v>
      </c>
      <c r="H2511">
        <v>7.52</v>
      </c>
      <c r="M2511" s="277">
        <f>(M5590*10000)*TEA!$I$15*10^-6</f>
        <v>57.477303951299994</v>
      </c>
      <c r="N2511" s="277">
        <f>(N5590*10000)*TEA!$J$15*10^-6</f>
        <v>57.477303951299994</v>
      </c>
      <c r="W2511">
        <f t="shared" si="117"/>
        <v>1</v>
      </c>
      <c r="X2511" s="251">
        <v>48027</v>
      </c>
      <c r="Y2511" s="251">
        <v>0</v>
      </c>
      <c r="Z2511" s="251">
        <f t="shared" si="119"/>
        <v>0</v>
      </c>
      <c r="AA2511" s="226">
        <v>27280</v>
      </c>
    </row>
    <row r="2512" spans="1:27" x14ac:dyDescent="0.25">
      <c r="A2512" s="251">
        <v>48029</v>
      </c>
      <c r="B2512" s="251" t="s">
        <v>2056</v>
      </c>
      <c r="C2512" s="251" t="s">
        <v>2068</v>
      </c>
      <c r="D2512" s="251">
        <v>-98.525472500000006</v>
      </c>
      <c r="E2512" s="251">
        <v>29.45111</v>
      </c>
      <c r="F2512">
        <v>0</v>
      </c>
      <c r="G2512">
        <f t="shared" si="118"/>
        <v>0</v>
      </c>
      <c r="H2512">
        <v>5.25</v>
      </c>
      <c r="M2512" s="277">
        <f>(M5591*10000)*TEA!$I$15*10^-6</f>
        <v>59.526662238899995</v>
      </c>
      <c r="N2512" s="277">
        <f>(N5591*10000)*TEA!$J$15*10^-6</f>
        <v>59.526662238899995</v>
      </c>
      <c r="W2512">
        <f t="shared" si="117"/>
        <v>1</v>
      </c>
      <c r="X2512" s="251">
        <v>48029</v>
      </c>
      <c r="Y2512" s="251">
        <v>0</v>
      </c>
      <c r="Z2512" s="251">
        <f t="shared" si="119"/>
        <v>0</v>
      </c>
      <c r="AA2512" s="226">
        <v>3573</v>
      </c>
    </row>
    <row r="2513" spans="1:27" x14ac:dyDescent="0.25">
      <c r="A2513" s="251">
        <v>48031</v>
      </c>
      <c r="B2513" s="251" t="s">
        <v>2056</v>
      </c>
      <c r="C2513" s="251" t="s">
        <v>2069</v>
      </c>
      <c r="D2513" s="251">
        <v>-98.393631799999994</v>
      </c>
      <c r="E2513" s="251">
        <v>30.267379999999999</v>
      </c>
      <c r="F2513">
        <v>0</v>
      </c>
      <c r="G2513">
        <f t="shared" si="118"/>
        <v>0</v>
      </c>
      <c r="H2513">
        <v>0</v>
      </c>
      <c r="M2513" s="277">
        <f>(M5592*10000)*TEA!$I$15*10^-6</f>
        <v>58.579537674599997</v>
      </c>
      <c r="N2513" s="277">
        <f>(N5592*10000)*TEA!$J$15*10^-6</f>
        <v>58.579537674599997</v>
      </c>
      <c r="W2513">
        <f t="shared" si="117"/>
        <v>1</v>
      </c>
      <c r="X2513" s="251">
        <v>48031</v>
      </c>
      <c r="Y2513" s="251">
        <v>0</v>
      </c>
      <c r="Z2513" s="251">
        <f t="shared" si="119"/>
        <v>0</v>
      </c>
      <c r="AA2513" s="226">
        <v>0</v>
      </c>
    </row>
    <row r="2514" spans="1:27" x14ac:dyDescent="0.25">
      <c r="A2514" s="251">
        <v>48033</v>
      </c>
      <c r="B2514" s="251" t="s">
        <v>2056</v>
      </c>
      <c r="C2514" s="251" t="s">
        <v>2070</v>
      </c>
      <c r="D2514" s="251">
        <v>-101.442218</v>
      </c>
      <c r="E2514" s="251">
        <v>32.738689999999998</v>
      </c>
      <c r="F2514">
        <v>0</v>
      </c>
      <c r="G2514">
        <f t="shared" si="118"/>
        <v>0</v>
      </c>
      <c r="H2514">
        <v>0</v>
      </c>
      <c r="M2514" s="277">
        <f>(M5593*10000)*TEA!$I$15*10^-6</f>
        <v>54.634924851299999</v>
      </c>
      <c r="N2514" s="277">
        <f>(N5593*10000)*TEA!$J$15*10^-6</f>
        <v>54.634924851299999</v>
      </c>
      <c r="W2514">
        <f t="shared" si="117"/>
        <v>1</v>
      </c>
      <c r="X2514" s="251">
        <v>48033</v>
      </c>
      <c r="Y2514" s="251">
        <v>0</v>
      </c>
      <c r="Z2514" s="251">
        <f t="shared" si="119"/>
        <v>0</v>
      </c>
      <c r="AA2514" s="226">
        <v>0</v>
      </c>
    </row>
    <row r="2515" spans="1:27" x14ac:dyDescent="0.25">
      <c r="A2515" s="251">
        <v>48035</v>
      </c>
      <c r="B2515" s="251" t="s">
        <v>2056</v>
      </c>
      <c r="C2515" s="251" t="s">
        <v>2071</v>
      </c>
      <c r="D2515" s="251">
        <v>-97.636350300000004</v>
      </c>
      <c r="E2515" s="251">
        <v>31.90446</v>
      </c>
      <c r="F2515">
        <v>0</v>
      </c>
      <c r="G2515">
        <f t="shared" si="118"/>
        <v>0</v>
      </c>
      <c r="H2515">
        <v>5.2</v>
      </c>
      <c r="M2515" s="277">
        <f>(M5594*10000)*TEA!$I$15*10^-6</f>
        <v>56.25940452390001</v>
      </c>
      <c r="N2515" s="277">
        <f>(N5594*10000)*TEA!$J$15*10^-6</f>
        <v>56.25940452390001</v>
      </c>
      <c r="W2515">
        <f t="shared" si="117"/>
        <v>1</v>
      </c>
      <c r="X2515" s="251">
        <v>48035</v>
      </c>
      <c r="Y2515" s="251">
        <v>0</v>
      </c>
      <c r="Z2515" s="251">
        <f t="shared" si="119"/>
        <v>0</v>
      </c>
      <c r="AA2515" s="226">
        <v>1605</v>
      </c>
    </row>
    <row r="2516" spans="1:27" x14ac:dyDescent="0.25">
      <c r="A2516" s="251">
        <v>48037</v>
      </c>
      <c r="B2516" s="251" t="s">
        <v>2056</v>
      </c>
      <c r="C2516" s="251" t="s">
        <v>2072</v>
      </c>
      <c r="D2516" s="251">
        <v>-94.432645800000003</v>
      </c>
      <c r="E2516" s="251">
        <v>33.4724</v>
      </c>
      <c r="F2516">
        <v>2.4</v>
      </c>
      <c r="G2516">
        <f t="shared" si="118"/>
        <v>2.4</v>
      </c>
      <c r="H2516">
        <v>10.7</v>
      </c>
      <c r="M2516" s="277">
        <f>(M5595*10000)*TEA!$I$15*10^-6</f>
        <v>53.962228792799998</v>
      </c>
      <c r="N2516" s="277">
        <f>(N5595*10000)*TEA!$J$15*10^-6</f>
        <v>53.962228792799998</v>
      </c>
      <c r="W2516">
        <f t="shared" si="117"/>
        <v>1</v>
      </c>
      <c r="X2516" s="251">
        <v>48037</v>
      </c>
      <c r="Y2516" s="251">
        <v>2495</v>
      </c>
      <c r="Z2516" s="251">
        <f t="shared" si="119"/>
        <v>2495</v>
      </c>
      <c r="AA2516" s="226">
        <v>1346</v>
      </c>
    </row>
    <row r="2517" spans="1:27" x14ac:dyDescent="0.25">
      <c r="A2517" s="251">
        <v>48039</v>
      </c>
      <c r="B2517" s="251" t="s">
        <v>2056</v>
      </c>
      <c r="C2517" s="251" t="s">
        <v>2073</v>
      </c>
      <c r="D2517" s="251">
        <v>-95.466805399999998</v>
      </c>
      <c r="E2517" s="251">
        <v>29.214659999999999</v>
      </c>
      <c r="F2517">
        <v>2.83</v>
      </c>
      <c r="G2517">
        <f t="shared" si="118"/>
        <v>2.83</v>
      </c>
      <c r="H2517">
        <v>7.58</v>
      </c>
      <c r="M2517" s="277">
        <f>(M5596*10000)*TEA!$I$15*10^-6</f>
        <v>63.946421404199995</v>
      </c>
      <c r="N2517" s="277">
        <f>(N5596*10000)*TEA!$J$15*10^-6</f>
        <v>63.946421404199995</v>
      </c>
      <c r="W2517">
        <f t="shared" si="117"/>
        <v>1</v>
      </c>
      <c r="X2517" s="251">
        <v>48039</v>
      </c>
      <c r="Y2517" s="251">
        <v>3016</v>
      </c>
      <c r="Z2517" s="251">
        <f t="shared" si="119"/>
        <v>3016</v>
      </c>
      <c r="AA2517" s="226">
        <v>5080</v>
      </c>
    </row>
    <row r="2518" spans="1:27" x14ac:dyDescent="0.25">
      <c r="A2518" s="251">
        <v>48041</v>
      </c>
      <c r="B2518" s="251" t="s">
        <v>2056</v>
      </c>
      <c r="C2518" s="251" t="s">
        <v>2074</v>
      </c>
      <c r="D2518" s="251">
        <v>-96.310826000000006</v>
      </c>
      <c r="E2518" s="251">
        <v>30.66255</v>
      </c>
      <c r="F2518">
        <v>0</v>
      </c>
      <c r="G2518">
        <f t="shared" si="118"/>
        <v>0</v>
      </c>
      <c r="H2518">
        <v>9.86</v>
      </c>
      <c r="M2518" s="277">
        <f>(M5597*10000)*TEA!$I$15*10^-6</f>
        <v>59.385266608049996</v>
      </c>
      <c r="N2518" s="277">
        <f>(N5597*10000)*TEA!$J$15*10^-6</f>
        <v>59.385266608049996</v>
      </c>
      <c r="W2518">
        <f t="shared" si="117"/>
        <v>1</v>
      </c>
      <c r="X2518" s="251">
        <v>48041</v>
      </c>
      <c r="Y2518" s="251">
        <v>0</v>
      </c>
      <c r="Z2518" s="251">
        <f t="shared" si="119"/>
        <v>0</v>
      </c>
      <c r="AA2518" s="226">
        <v>724</v>
      </c>
    </row>
    <row r="2519" spans="1:27" x14ac:dyDescent="0.25">
      <c r="A2519" s="251">
        <v>48043</v>
      </c>
      <c r="B2519" s="251" t="s">
        <v>2056</v>
      </c>
      <c r="C2519" s="251" t="s">
        <v>2075</v>
      </c>
      <c r="D2519" s="251">
        <v>-103.25317699999999</v>
      </c>
      <c r="E2519" s="251">
        <v>29.805050000000001</v>
      </c>
      <c r="F2519">
        <v>0</v>
      </c>
      <c r="G2519">
        <f t="shared" si="118"/>
        <v>0</v>
      </c>
      <c r="H2519">
        <v>0</v>
      </c>
      <c r="M2519" s="277">
        <f>(M5598*10000)*TEA!$I$15*10^-6</f>
        <v>57.486278374199998</v>
      </c>
      <c r="N2519" s="277">
        <f>(N5598*10000)*TEA!$J$15*10^-6</f>
        <v>57.486278374199998</v>
      </c>
      <c r="W2519">
        <f t="shared" si="117"/>
        <v>1</v>
      </c>
      <c r="X2519" s="251">
        <v>48043</v>
      </c>
      <c r="Y2519" s="251">
        <v>0</v>
      </c>
      <c r="Z2519" s="251">
        <f t="shared" si="119"/>
        <v>0</v>
      </c>
      <c r="AA2519" s="226">
        <v>0</v>
      </c>
    </row>
    <row r="2520" spans="1:27" x14ac:dyDescent="0.25">
      <c r="A2520" s="251">
        <v>48045</v>
      </c>
      <c r="B2520" s="251" t="s">
        <v>2056</v>
      </c>
      <c r="C2520" s="251" t="s">
        <v>2076</v>
      </c>
      <c r="D2520" s="251">
        <v>-101.218054</v>
      </c>
      <c r="E2520" s="251">
        <v>34.52825</v>
      </c>
      <c r="F2520">
        <v>0</v>
      </c>
      <c r="G2520">
        <f t="shared" si="118"/>
        <v>0</v>
      </c>
      <c r="H2520">
        <v>0</v>
      </c>
      <c r="M2520" s="277">
        <f>(M5599*10000)*TEA!$I$15*10^-6</f>
        <v>51.023309291549992</v>
      </c>
      <c r="N2520" s="277">
        <f>(N5599*10000)*TEA!$J$15*10^-6</f>
        <v>51.023309291549992</v>
      </c>
      <c r="W2520">
        <f t="shared" si="117"/>
        <v>1</v>
      </c>
      <c r="X2520" s="251">
        <v>48045</v>
      </c>
      <c r="Y2520" s="251">
        <v>0</v>
      </c>
      <c r="Z2520" s="251">
        <f t="shared" si="119"/>
        <v>0</v>
      </c>
      <c r="AA2520" s="226">
        <v>0</v>
      </c>
    </row>
    <row r="2521" spans="1:27" x14ac:dyDescent="0.25">
      <c r="A2521" s="251">
        <v>48047</v>
      </c>
      <c r="B2521" s="251" t="s">
        <v>2056</v>
      </c>
      <c r="C2521" s="251" t="s">
        <v>851</v>
      </c>
      <c r="D2521" s="251">
        <v>-98.224515699999998</v>
      </c>
      <c r="E2521" s="251">
        <v>27.03885</v>
      </c>
      <c r="F2521">
        <v>0</v>
      </c>
      <c r="G2521">
        <f t="shared" si="118"/>
        <v>0</v>
      </c>
      <c r="H2521">
        <v>0</v>
      </c>
      <c r="M2521" s="277">
        <f>(M5600*10000)*TEA!$I$15*10^-6</f>
        <v>60.594865234650001</v>
      </c>
      <c r="N2521" s="277">
        <f>(N5600*10000)*TEA!$J$15*10^-6</f>
        <v>60.594865234650001</v>
      </c>
      <c r="W2521">
        <f t="shared" si="117"/>
        <v>1</v>
      </c>
      <c r="X2521" s="251">
        <v>48047</v>
      </c>
      <c r="Y2521" s="251">
        <v>0</v>
      </c>
      <c r="Z2521" s="251">
        <f t="shared" si="119"/>
        <v>0</v>
      </c>
      <c r="AA2521" s="226">
        <v>0</v>
      </c>
    </row>
    <row r="2522" spans="1:27" x14ac:dyDescent="0.25">
      <c r="A2522" s="251">
        <v>48049</v>
      </c>
      <c r="B2522" s="251" t="s">
        <v>2056</v>
      </c>
      <c r="C2522" s="251" t="s">
        <v>992</v>
      </c>
      <c r="D2522" s="251">
        <v>-98.999530500000006</v>
      </c>
      <c r="E2522" s="251">
        <v>31.78078</v>
      </c>
      <c r="F2522">
        <v>0</v>
      </c>
      <c r="G2522">
        <f t="shared" si="118"/>
        <v>0</v>
      </c>
      <c r="H2522">
        <v>0</v>
      </c>
      <c r="M2522" s="277">
        <f>(M5601*10000)*TEA!$I$15*10^-6</f>
        <v>56.466254436749992</v>
      </c>
      <c r="N2522" s="277">
        <f>(N5601*10000)*TEA!$J$15*10^-6</f>
        <v>56.466254436749992</v>
      </c>
      <c r="W2522">
        <f t="shared" si="117"/>
        <v>1</v>
      </c>
      <c r="X2522" s="251">
        <v>48049</v>
      </c>
      <c r="Y2522" s="251">
        <v>0</v>
      </c>
      <c r="Z2522" s="251">
        <f t="shared" si="119"/>
        <v>0</v>
      </c>
      <c r="AA2522" s="226">
        <v>0</v>
      </c>
    </row>
    <row r="2523" spans="1:27" x14ac:dyDescent="0.25">
      <c r="A2523" s="251">
        <v>48051</v>
      </c>
      <c r="B2523" s="251" t="s">
        <v>2056</v>
      </c>
      <c r="C2523" s="251" t="s">
        <v>2077</v>
      </c>
      <c r="D2523" s="251">
        <v>-96.622868199999999</v>
      </c>
      <c r="E2523" s="251">
        <v>30.493880000000001</v>
      </c>
      <c r="F2523">
        <v>3.18</v>
      </c>
      <c r="G2523">
        <f t="shared" si="118"/>
        <v>3.18</v>
      </c>
      <c r="H2523">
        <v>8.11</v>
      </c>
      <c r="M2523" s="277">
        <f>(M5602*10000)*TEA!$I$15*10^-6</f>
        <v>59.431111181099993</v>
      </c>
      <c r="N2523" s="277">
        <f>(N5602*10000)*TEA!$J$15*10^-6</f>
        <v>59.431111181099993</v>
      </c>
      <c r="W2523">
        <f t="shared" ref="W2523:W2586" si="120">IF(X2523=A2523,1,0)</f>
        <v>1</v>
      </c>
      <c r="X2523" s="251">
        <v>48051</v>
      </c>
      <c r="Y2523" s="251">
        <v>424</v>
      </c>
      <c r="Z2523" s="251">
        <f t="shared" si="119"/>
        <v>424</v>
      </c>
      <c r="AA2523" s="226">
        <v>3488</v>
      </c>
    </row>
    <row r="2524" spans="1:27" x14ac:dyDescent="0.25">
      <c r="A2524" s="251">
        <v>48053</v>
      </c>
      <c r="B2524" s="251" t="s">
        <v>2056</v>
      </c>
      <c r="C2524" s="251" t="s">
        <v>2078</v>
      </c>
      <c r="D2524" s="251">
        <v>-98.184556999999998</v>
      </c>
      <c r="E2524" s="251">
        <v>30.78453</v>
      </c>
      <c r="F2524">
        <v>0</v>
      </c>
      <c r="G2524">
        <f t="shared" si="118"/>
        <v>0</v>
      </c>
      <c r="H2524">
        <v>0</v>
      </c>
      <c r="M2524" s="277">
        <f>(M5603*10000)*TEA!$I$15*10^-6</f>
        <v>57.840895865250005</v>
      </c>
      <c r="N2524" s="277">
        <f>(N5603*10000)*TEA!$J$15*10^-6</f>
        <v>57.840895865250005</v>
      </c>
      <c r="W2524">
        <f t="shared" si="120"/>
        <v>1</v>
      </c>
      <c r="X2524" s="251">
        <v>48053</v>
      </c>
      <c r="Y2524" s="251">
        <v>0</v>
      </c>
      <c r="Z2524" s="251">
        <f t="shared" si="119"/>
        <v>0</v>
      </c>
      <c r="AA2524" s="226">
        <v>0</v>
      </c>
    </row>
    <row r="2525" spans="1:27" x14ac:dyDescent="0.25">
      <c r="A2525" s="251">
        <v>48055</v>
      </c>
      <c r="B2525" s="251" t="s">
        <v>2056</v>
      </c>
      <c r="C2525" s="251" t="s">
        <v>1211</v>
      </c>
      <c r="D2525" s="251">
        <v>-97.624288100000001</v>
      </c>
      <c r="E2525" s="251">
        <v>29.841390000000001</v>
      </c>
      <c r="F2525">
        <v>0</v>
      </c>
      <c r="G2525">
        <f t="shared" si="118"/>
        <v>0</v>
      </c>
      <c r="H2525">
        <v>6.8</v>
      </c>
      <c r="M2525" s="277">
        <f>(M5604*10000)*TEA!$I$15*10^-6</f>
        <v>59.645556572399997</v>
      </c>
      <c r="N2525" s="277">
        <f>(N5604*10000)*TEA!$J$15*10^-6</f>
        <v>59.645556572399997</v>
      </c>
      <c r="W2525">
        <f t="shared" si="120"/>
        <v>1</v>
      </c>
      <c r="X2525" s="251">
        <v>48055</v>
      </c>
      <c r="Y2525" s="251">
        <v>0</v>
      </c>
      <c r="Z2525" s="251">
        <f t="shared" si="119"/>
        <v>0</v>
      </c>
      <c r="AA2525" s="226">
        <v>7051</v>
      </c>
    </row>
    <row r="2526" spans="1:27" x14ac:dyDescent="0.25">
      <c r="A2526" s="251">
        <v>48057</v>
      </c>
      <c r="B2526" s="251" t="s">
        <v>2056</v>
      </c>
      <c r="C2526" s="251" t="s">
        <v>528</v>
      </c>
      <c r="D2526" s="251">
        <v>-96.694045700000004</v>
      </c>
      <c r="E2526" s="251">
        <v>28.52403</v>
      </c>
      <c r="F2526">
        <v>2.14</v>
      </c>
      <c r="G2526">
        <f t="shared" si="118"/>
        <v>2.14</v>
      </c>
      <c r="H2526">
        <v>8.65</v>
      </c>
      <c r="M2526" s="277">
        <f>(M5605*10000)*TEA!$I$15*10^-6</f>
        <v>62.184754481399992</v>
      </c>
      <c r="N2526" s="277">
        <f>(N5605*10000)*TEA!$J$15*10^-6</f>
        <v>62.184754481399992</v>
      </c>
      <c r="W2526">
        <f t="shared" si="120"/>
        <v>1</v>
      </c>
      <c r="X2526" s="251">
        <v>48057</v>
      </c>
      <c r="Y2526" s="251">
        <v>644</v>
      </c>
      <c r="Z2526" s="251">
        <f t="shared" si="119"/>
        <v>644</v>
      </c>
      <c r="AA2526" s="226">
        <v>4977</v>
      </c>
    </row>
    <row r="2527" spans="1:27" x14ac:dyDescent="0.25">
      <c r="A2527" s="251">
        <v>48059</v>
      </c>
      <c r="B2527" s="251" t="s">
        <v>2056</v>
      </c>
      <c r="C2527" s="251" t="s">
        <v>2079</v>
      </c>
      <c r="D2527" s="251">
        <v>-99.372370500000002</v>
      </c>
      <c r="E2527" s="251">
        <v>32.297220000000003</v>
      </c>
      <c r="F2527">
        <v>0</v>
      </c>
      <c r="G2527">
        <f t="shared" si="118"/>
        <v>0</v>
      </c>
      <c r="H2527">
        <v>0</v>
      </c>
      <c r="M2527" s="277">
        <f>(M5606*10000)*TEA!$I$15*10^-6</f>
        <v>55.711656134099997</v>
      </c>
      <c r="N2527" s="277">
        <f>(N5606*10000)*TEA!$J$15*10^-6</f>
        <v>55.711656134099997</v>
      </c>
      <c r="W2527">
        <f t="shared" si="120"/>
        <v>1</v>
      </c>
      <c r="X2527" s="251">
        <v>48059</v>
      </c>
      <c r="Y2527" s="251">
        <v>0</v>
      </c>
      <c r="Z2527" s="251">
        <f t="shared" si="119"/>
        <v>0</v>
      </c>
      <c r="AA2527" s="226">
        <v>0</v>
      </c>
    </row>
    <row r="2528" spans="1:27" x14ac:dyDescent="0.25">
      <c r="A2528" s="251">
        <v>48061</v>
      </c>
      <c r="B2528" s="251" t="s">
        <v>2056</v>
      </c>
      <c r="C2528" s="251" t="s">
        <v>1933</v>
      </c>
      <c r="D2528" s="251">
        <v>-97.546559299999998</v>
      </c>
      <c r="E2528" s="251">
        <v>26.151579999999999</v>
      </c>
      <c r="F2528">
        <v>0</v>
      </c>
      <c r="G2528">
        <f t="shared" si="118"/>
        <v>0</v>
      </c>
      <c r="H2528">
        <v>7.94</v>
      </c>
      <c r="M2528" s="277">
        <f>(M5607*10000)*TEA!$I$15*10^-6</f>
        <v>60.919653348899985</v>
      </c>
      <c r="N2528" s="277">
        <f>(N5607*10000)*TEA!$J$15*10^-6</f>
        <v>60.919653348899985</v>
      </c>
      <c r="W2528">
        <f t="shared" si="120"/>
        <v>1</v>
      </c>
      <c r="X2528" s="251">
        <v>48061</v>
      </c>
      <c r="Y2528" s="251">
        <v>0</v>
      </c>
      <c r="Z2528" s="251">
        <f t="shared" si="119"/>
        <v>0</v>
      </c>
      <c r="AA2528" s="226">
        <v>11992</v>
      </c>
    </row>
    <row r="2529" spans="1:27" x14ac:dyDescent="0.25">
      <c r="A2529" s="251">
        <v>48063</v>
      </c>
      <c r="B2529" s="251" t="s">
        <v>2056</v>
      </c>
      <c r="C2529" s="251" t="s">
        <v>2080</v>
      </c>
      <c r="D2529" s="251">
        <v>-94.983929599999996</v>
      </c>
      <c r="E2529" s="251">
        <v>33.004179999999998</v>
      </c>
      <c r="F2529">
        <v>0</v>
      </c>
      <c r="G2529">
        <f t="shared" si="118"/>
        <v>0</v>
      </c>
      <c r="H2529">
        <v>0</v>
      </c>
      <c r="M2529" s="277">
        <f>(M5608*10000)*TEA!$I$15*10^-6</f>
        <v>54.766226268449998</v>
      </c>
      <c r="N2529" s="277">
        <f>(N5608*10000)*TEA!$J$15*10^-6</f>
        <v>54.766226268449998</v>
      </c>
      <c r="W2529">
        <f t="shared" si="120"/>
        <v>1</v>
      </c>
      <c r="X2529" s="251">
        <v>48063</v>
      </c>
      <c r="Y2529" s="251">
        <v>0</v>
      </c>
      <c r="Z2529" s="251">
        <f t="shared" si="119"/>
        <v>0</v>
      </c>
      <c r="AA2529" s="226">
        <v>0</v>
      </c>
    </row>
    <row r="2530" spans="1:27" x14ac:dyDescent="0.25">
      <c r="A2530" s="251">
        <v>48065</v>
      </c>
      <c r="B2530" s="251" t="s">
        <v>2056</v>
      </c>
      <c r="C2530" s="251" t="s">
        <v>2081</v>
      </c>
      <c r="D2530" s="251">
        <v>-101.349912</v>
      </c>
      <c r="E2530" s="251">
        <v>35.398760000000003</v>
      </c>
      <c r="F2530">
        <v>3.2</v>
      </c>
      <c r="G2530">
        <f t="shared" si="118"/>
        <v>3.2</v>
      </c>
      <c r="H2530">
        <v>11.8</v>
      </c>
      <c r="M2530" s="277">
        <f>(M5609*10000)*TEA!$I$15*10^-6</f>
        <v>48.859210224449996</v>
      </c>
      <c r="N2530" s="277">
        <f>(N5609*10000)*TEA!$J$15*10^-6</f>
        <v>48.859210224449996</v>
      </c>
      <c r="W2530">
        <f t="shared" si="120"/>
        <v>1</v>
      </c>
      <c r="X2530" s="251">
        <v>48065</v>
      </c>
      <c r="Y2530" s="251">
        <v>701</v>
      </c>
      <c r="Z2530" s="251">
        <f t="shared" si="119"/>
        <v>701</v>
      </c>
      <c r="AA2530" s="226">
        <v>12266</v>
      </c>
    </row>
    <row r="2531" spans="1:27" x14ac:dyDescent="0.25">
      <c r="A2531" s="251">
        <v>48067</v>
      </c>
      <c r="B2531" s="251" t="s">
        <v>2056</v>
      </c>
      <c r="C2531" s="251" t="s">
        <v>994</v>
      </c>
      <c r="D2531" s="251">
        <v>-94.344507500000006</v>
      </c>
      <c r="E2531" s="251">
        <v>33.103380000000001</v>
      </c>
      <c r="F2531">
        <v>0</v>
      </c>
      <c r="G2531">
        <f t="shared" si="118"/>
        <v>0</v>
      </c>
      <c r="H2531">
        <v>6.96</v>
      </c>
      <c r="M2531" s="277">
        <f>(M5610*10000)*TEA!$I$15*10^-6</f>
        <v>54.571568238900007</v>
      </c>
      <c r="N2531" s="277">
        <f>(N5610*10000)*TEA!$J$15*10^-6</f>
        <v>54.571568238900007</v>
      </c>
      <c r="W2531">
        <f t="shared" si="120"/>
        <v>1</v>
      </c>
      <c r="X2531" s="251">
        <v>48067</v>
      </c>
      <c r="Y2531" s="251">
        <v>0</v>
      </c>
      <c r="Z2531" s="251">
        <f t="shared" si="119"/>
        <v>0</v>
      </c>
      <c r="AA2531" s="226">
        <v>2</v>
      </c>
    </row>
    <row r="2532" spans="1:27" x14ac:dyDescent="0.25">
      <c r="A2532" s="251">
        <v>48069</v>
      </c>
      <c r="B2532" s="251" t="s">
        <v>2056</v>
      </c>
      <c r="C2532" s="251" t="s">
        <v>2082</v>
      </c>
      <c r="D2532" s="251">
        <v>-102.27667</v>
      </c>
      <c r="E2532" s="251">
        <v>34.52496</v>
      </c>
      <c r="F2532">
        <v>0</v>
      </c>
      <c r="G2532">
        <f t="shared" si="118"/>
        <v>0</v>
      </c>
      <c r="H2532">
        <v>12.46</v>
      </c>
      <c r="M2532" s="277">
        <f>(M5611*10000)*TEA!$I$15*10^-6</f>
        <v>50.898579056999999</v>
      </c>
      <c r="N2532" s="277">
        <f>(N5611*10000)*TEA!$J$15*10^-6</f>
        <v>50.898579056999999</v>
      </c>
      <c r="W2532">
        <f t="shared" si="120"/>
        <v>1</v>
      </c>
      <c r="X2532" s="251">
        <v>48069</v>
      </c>
      <c r="Y2532" s="251">
        <v>0</v>
      </c>
      <c r="Z2532" s="251">
        <f t="shared" si="119"/>
        <v>0</v>
      </c>
      <c r="AA2532" s="226">
        <v>17994</v>
      </c>
    </row>
    <row r="2533" spans="1:27" x14ac:dyDescent="0.25">
      <c r="A2533" s="251">
        <v>48071</v>
      </c>
      <c r="B2533" s="251" t="s">
        <v>2056</v>
      </c>
      <c r="C2533" s="251" t="s">
        <v>529</v>
      </c>
      <c r="D2533" s="251">
        <v>-94.608443800000003</v>
      </c>
      <c r="E2533" s="251">
        <v>29.750050000000002</v>
      </c>
      <c r="F2533">
        <v>2.42</v>
      </c>
      <c r="G2533">
        <f t="shared" si="118"/>
        <v>2.42</v>
      </c>
      <c r="H2533">
        <v>0</v>
      </c>
      <c r="M2533" s="277">
        <f>(M5612*10000)*TEA!$I$15*10^-6</f>
        <v>63.263083752449987</v>
      </c>
      <c r="N2533" s="277">
        <f>(N5612*10000)*TEA!$J$15*10^-6</f>
        <v>63.263083752449987</v>
      </c>
      <c r="W2533">
        <f t="shared" si="120"/>
        <v>1</v>
      </c>
      <c r="X2533" s="251">
        <v>48071</v>
      </c>
      <c r="Y2533" s="251">
        <v>243</v>
      </c>
      <c r="Z2533" s="251">
        <f t="shared" si="119"/>
        <v>243</v>
      </c>
      <c r="AA2533" s="226">
        <v>0</v>
      </c>
    </row>
    <row r="2534" spans="1:27" x14ac:dyDescent="0.25">
      <c r="A2534" s="251">
        <v>48073</v>
      </c>
      <c r="B2534" s="251" t="s">
        <v>2056</v>
      </c>
      <c r="C2534" s="251" t="s">
        <v>530</v>
      </c>
      <c r="D2534" s="251">
        <v>-95.170255699999998</v>
      </c>
      <c r="E2534" s="251">
        <v>31.854980000000001</v>
      </c>
      <c r="F2534">
        <v>0</v>
      </c>
      <c r="G2534">
        <f t="shared" si="118"/>
        <v>0</v>
      </c>
      <c r="H2534">
        <v>0</v>
      </c>
      <c r="M2534" s="277">
        <f>(M5613*10000)*TEA!$I$15*10^-6</f>
        <v>57.011122834200009</v>
      </c>
      <c r="N2534" s="277">
        <f>(N5613*10000)*TEA!$J$15*10^-6</f>
        <v>57.011122834200009</v>
      </c>
      <c r="W2534">
        <f t="shared" si="120"/>
        <v>1</v>
      </c>
      <c r="X2534" s="251">
        <v>48073</v>
      </c>
      <c r="Y2534" s="251">
        <v>0</v>
      </c>
      <c r="Z2534" s="251">
        <f t="shared" si="119"/>
        <v>0</v>
      </c>
      <c r="AA2534" s="226">
        <v>0</v>
      </c>
    </row>
    <row r="2535" spans="1:27" x14ac:dyDescent="0.25">
      <c r="A2535" s="251">
        <v>48075</v>
      </c>
      <c r="B2535" s="251" t="s">
        <v>2056</v>
      </c>
      <c r="C2535" s="251" t="s">
        <v>2083</v>
      </c>
      <c r="D2535" s="251">
        <v>-100.204176</v>
      </c>
      <c r="E2535" s="251">
        <v>34.530270000000002</v>
      </c>
      <c r="F2535">
        <v>0</v>
      </c>
      <c r="G2535">
        <f t="shared" si="118"/>
        <v>0</v>
      </c>
      <c r="H2535">
        <v>0</v>
      </c>
      <c r="M2535" s="277">
        <f>(M5614*10000)*TEA!$I$15*10^-6</f>
        <v>51.543719287199991</v>
      </c>
      <c r="N2535" s="277">
        <f>(N5614*10000)*TEA!$J$15*10^-6</f>
        <v>51.543719287199991</v>
      </c>
      <c r="W2535">
        <f t="shared" si="120"/>
        <v>1</v>
      </c>
      <c r="X2535" s="251">
        <v>48075</v>
      </c>
      <c r="Y2535" s="251">
        <v>0</v>
      </c>
      <c r="Z2535" s="251">
        <f t="shared" si="119"/>
        <v>0</v>
      </c>
      <c r="AA2535" s="226">
        <v>0</v>
      </c>
    </row>
    <row r="2536" spans="1:27" x14ac:dyDescent="0.25">
      <c r="A2536" s="251">
        <v>48077</v>
      </c>
      <c r="B2536" s="251" t="s">
        <v>2056</v>
      </c>
      <c r="C2536" s="251" t="s">
        <v>534</v>
      </c>
      <c r="D2536" s="251">
        <v>-98.206680899999995</v>
      </c>
      <c r="E2536" s="251">
        <v>33.782200000000003</v>
      </c>
      <c r="F2536">
        <v>0</v>
      </c>
      <c r="G2536">
        <f t="shared" si="118"/>
        <v>0</v>
      </c>
      <c r="H2536">
        <v>0</v>
      </c>
      <c r="M2536" s="277">
        <f>(M5615*10000)*TEA!$I$15*10^-6</f>
        <v>53.937667176299996</v>
      </c>
      <c r="N2536" s="277">
        <f>(N5615*10000)*TEA!$J$15*10^-6</f>
        <v>53.937667176299996</v>
      </c>
      <c r="W2536">
        <f t="shared" si="120"/>
        <v>1</v>
      </c>
      <c r="X2536" s="251">
        <v>48077</v>
      </c>
      <c r="Y2536" s="251">
        <v>0</v>
      </c>
      <c r="Z2536" s="251">
        <f t="shared" si="119"/>
        <v>0</v>
      </c>
      <c r="AA2536" s="226">
        <v>0</v>
      </c>
    </row>
    <row r="2537" spans="1:27" x14ac:dyDescent="0.25">
      <c r="A2537" s="251">
        <v>48079</v>
      </c>
      <c r="B2537" s="251" t="s">
        <v>2056</v>
      </c>
      <c r="C2537" s="251" t="s">
        <v>2084</v>
      </c>
      <c r="D2537" s="251">
        <v>-102.833549</v>
      </c>
      <c r="E2537" s="251">
        <v>33.605429999999998</v>
      </c>
      <c r="F2537">
        <v>0</v>
      </c>
      <c r="G2537">
        <f t="shared" si="118"/>
        <v>0</v>
      </c>
      <c r="H2537">
        <v>5.0599999999999996</v>
      </c>
      <c r="M2537" s="277">
        <f>(M5616*10000)*TEA!$I$15*10^-6</f>
        <v>52.595246440350003</v>
      </c>
      <c r="N2537" s="277">
        <f>(N5616*10000)*TEA!$J$15*10^-6</f>
        <v>52.595246440350003</v>
      </c>
      <c r="W2537">
        <f t="shared" si="120"/>
        <v>1</v>
      </c>
      <c r="X2537" s="251">
        <v>48079</v>
      </c>
      <c r="Y2537" s="251">
        <v>0</v>
      </c>
      <c r="Z2537" s="251">
        <f t="shared" si="119"/>
        <v>0</v>
      </c>
      <c r="AA2537" s="226">
        <v>8435</v>
      </c>
    </row>
    <row r="2538" spans="1:27" x14ac:dyDescent="0.25">
      <c r="A2538" s="251">
        <v>48081</v>
      </c>
      <c r="B2538" s="251" t="s">
        <v>2056</v>
      </c>
      <c r="C2538" s="251" t="s">
        <v>2085</v>
      </c>
      <c r="D2538" s="251">
        <v>-100.530323</v>
      </c>
      <c r="E2538" s="251">
        <v>31.884799999999998</v>
      </c>
      <c r="F2538">
        <v>0</v>
      </c>
      <c r="G2538">
        <f t="shared" si="118"/>
        <v>0</v>
      </c>
      <c r="H2538">
        <v>0</v>
      </c>
      <c r="M2538" s="277">
        <f>(M5617*10000)*TEA!$I$15*10^-6</f>
        <v>56.214861336449992</v>
      </c>
      <c r="N2538" s="277">
        <f>(N5617*10000)*TEA!$J$15*10^-6</f>
        <v>56.214861336449992</v>
      </c>
      <c r="W2538">
        <f t="shared" si="120"/>
        <v>1</v>
      </c>
      <c r="X2538" s="251">
        <v>48081</v>
      </c>
      <c r="Y2538" s="251">
        <v>0</v>
      </c>
      <c r="Z2538" s="251">
        <f t="shared" si="119"/>
        <v>0</v>
      </c>
      <c r="AA2538" s="226">
        <v>0</v>
      </c>
    </row>
    <row r="2539" spans="1:27" x14ac:dyDescent="0.25">
      <c r="A2539" s="251">
        <v>48083</v>
      </c>
      <c r="B2539" s="251" t="s">
        <v>2056</v>
      </c>
      <c r="C2539" s="251" t="s">
        <v>2086</v>
      </c>
      <c r="D2539" s="251">
        <v>-99.460108000000005</v>
      </c>
      <c r="E2539" s="251">
        <v>31.773530000000001</v>
      </c>
      <c r="F2539">
        <v>0</v>
      </c>
      <c r="G2539">
        <f t="shared" si="118"/>
        <v>0</v>
      </c>
      <c r="H2539">
        <v>8.02</v>
      </c>
      <c r="M2539" s="277">
        <f>(M5618*10000)*TEA!$I$15*10^-6</f>
        <v>56.442812742449995</v>
      </c>
      <c r="N2539" s="277">
        <f>(N5618*10000)*TEA!$J$15*10^-6</f>
        <v>56.442812742449995</v>
      </c>
      <c r="W2539">
        <f t="shared" si="120"/>
        <v>1</v>
      </c>
      <c r="X2539" s="251">
        <v>48083</v>
      </c>
      <c r="Y2539" s="251">
        <v>0</v>
      </c>
      <c r="Z2539" s="251">
        <f t="shared" si="119"/>
        <v>0</v>
      </c>
      <c r="AA2539" s="226">
        <v>6518</v>
      </c>
    </row>
    <row r="2540" spans="1:27" x14ac:dyDescent="0.25">
      <c r="A2540" s="251">
        <v>48085</v>
      </c>
      <c r="B2540" s="251" t="s">
        <v>2056</v>
      </c>
      <c r="C2540" s="251" t="s">
        <v>2087</v>
      </c>
      <c r="D2540" s="251">
        <v>-96.571842500000002</v>
      </c>
      <c r="E2540" s="251">
        <v>33.190869999999997</v>
      </c>
      <c r="F2540">
        <v>2.42</v>
      </c>
      <c r="G2540">
        <f t="shared" si="118"/>
        <v>2.42</v>
      </c>
      <c r="H2540">
        <v>7.57</v>
      </c>
      <c r="M2540" s="277">
        <f>(M5619*10000)*TEA!$I$15*10^-6</f>
        <v>54.554066810099997</v>
      </c>
      <c r="N2540" s="277">
        <f>(N5619*10000)*TEA!$J$15*10^-6</f>
        <v>54.554066810099997</v>
      </c>
      <c r="W2540">
        <f t="shared" si="120"/>
        <v>1</v>
      </c>
      <c r="X2540" s="251">
        <v>48085</v>
      </c>
      <c r="Y2540" s="251">
        <v>326</v>
      </c>
      <c r="Z2540" s="251">
        <f t="shared" si="119"/>
        <v>326</v>
      </c>
      <c r="AA2540" s="226">
        <v>9243</v>
      </c>
    </row>
    <row r="2541" spans="1:27" x14ac:dyDescent="0.25">
      <c r="A2541" s="251">
        <v>48087</v>
      </c>
      <c r="B2541" s="251" t="s">
        <v>2056</v>
      </c>
      <c r="C2541" s="251" t="s">
        <v>2088</v>
      </c>
      <c r="D2541" s="251">
        <v>-100.272406</v>
      </c>
      <c r="E2541" s="251">
        <v>34.964060000000003</v>
      </c>
      <c r="F2541">
        <v>0</v>
      </c>
      <c r="G2541">
        <f t="shared" si="118"/>
        <v>0</v>
      </c>
      <c r="H2541">
        <v>0</v>
      </c>
      <c r="M2541" s="277">
        <f>(M5620*10000)*TEA!$I$15*10^-6</f>
        <v>50.564344136849996</v>
      </c>
      <c r="N2541" s="277">
        <f>(N5620*10000)*TEA!$J$15*10^-6</f>
        <v>50.564344136849996</v>
      </c>
      <c r="W2541">
        <f t="shared" si="120"/>
        <v>1</v>
      </c>
      <c r="X2541" s="251">
        <v>48087</v>
      </c>
      <c r="Y2541" s="251">
        <v>0</v>
      </c>
      <c r="Z2541" s="251">
        <f t="shared" si="119"/>
        <v>0</v>
      </c>
      <c r="AA2541" s="226">
        <v>0</v>
      </c>
    </row>
    <row r="2542" spans="1:27" x14ac:dyDescent="0.25">
      <c r="A2542" s="251">
        <v>48089</v>
      </c>
      <c r="B2542" s="251" t="s">
        <v>2056</v>
      </c>
      <c r="C2542" s="251" t="s">
        <v>2089</v>
      </c>
      <c r="D2542" s="251">
        <v>-96.536396999999994</v>
      </c>
      <c r="E2542" s="251">
        <v>29.621390000000002</v>
      </c>
      <c r="F2542">
        <v>2.69</v>
      </c>
      <c r="G2542">
        <f t="shared" si="118"/>
        <v>2.69</v>
      </c>
      <c r="H2542">
        <v>8.81</v>
      </c>
      <c r="M2542" s="277">
        <f>(M5621*10000)*TEA!$I$15*10^-6</f>
        <v>61.436540214899999</v>
      </c>
      <c r="N2542" s="277">
        <f>(N5621*10000)*TEA!$J$15*10^-6</f>
        <v>61.436540214899999</v>
      </c>
      <c r="W2542">
        <f t="shared" si="120"/>
        <v>1</v>
      </c>
      <c r="X2542" s="251">
        <v>48089</v>
      </c>
      <c r="Y2542" s="251">
        <v>550</v>
      </c>
      <c r="Z2542" s="251">
        <f t="shared" si="119"/>
        <v>550</v>
      </c>
      <c r="AA2542" s="226">
        <v>5554</v>
      </c>
    </row>
    <row r="2543" spans="1:27" x14ac:dyDescent="0.25">
      <c r="A2543" s="251">
        <v>48091</v>
      </c>
      <c r="B2543" s="251" t="s">
        <v>2056</v>
      </c>
      <c r="C2543" s="251" t="s">
        <v>2090</v>
      </c>
      <c r="D2543" s="251">
        <v>-98.278176400000007</v>
      </c>
      <c r="E2543" s="251">
        <v>29.816400000000002</v>
      </c>
      <c r="F2543">
        <v>0</v>
      </c>
      <c r="G2543">
        <f t="shared" si="118"/>
        <v>0</v>
      </c>
      <c r="H2543">
        <v>3.48</v>
      </c>
      <c r="M2543" s="277">
        <f>(M5622*10000)*TEA!$I$15*10^-6</f>
        <v>59.248506834899999</v>
      </c>
      <c r="N2543" s="277">
        <f>(N5622*10000)*TEA!$J$15*10^-6</f>
        <v>59.248506834899999</v>
      </c>
      <c r="W2543">
        <f t="shared" si="120"/>
        <v>1</v>
      </c>
      <c r="X2543" s="251">
        <v>48091</v>
      </c>
      <c r="Y2543" s="251">
        <v>0</v>
      </c>
      <c r="Z2543" s="251">
        <f t="shared" si="119"/>
        <v>0</v>
      </c>
      <c r="AA2543" s="226">
        <v>204</v>
      </c>
    </row>
    <row r="2544" spans="1:27" x14ac:dyDescent="0.25">
      <c r="A2544" s="251">
        <v>48093</v>
      </c>
      <c r="B2544" s="251" t="s">
        <v>2056</v>
      </c>
      <c r="C2544" s="251" t="s">
        <v>1142</v>
      </c>
      <c r="D2544" s="251">
        <v>-98.547858099999999</v>
      </c>
      <c r="E2544" s="251">
        <v>31.95213</v>
      </c>
      <c r="F2544">
        <v>0</v>
      </c>
      <c r="G2544">
        <f t="shared" si="118"/>
        <v>0</v>
      </c>
      <c r="H2544">
        <v>8.24</v>
      </c>
      <c r="M2544" s="277">
        <f>(M5623*10000)*TEA!$I$15*10^-6</f>
        <v>56.281863017699997</v>
      </c>
      <c r="N2544" s="277">
        <f>(N5623*10000)*TEA!$J$15*10^-6</f>
        <v>56.281863017699997</v>
      </c>
      <c r="W2544">
        <f t="shared" si="120"/>
        <v>1</v>
      </c>
      <c r="X2544" s="251">
        <v>48093</v>
      </c>
      <c r="Y2544" s="251">
        <v>0</v>
      </c>
      <c r="Z2544" s="251">
        <f t="shared" si="119"/>
        <v>0</v>
      </c>
      <c r="AA2544" s="226">
        <v>429</v>
      </c>
    </row>
    <row r="2545" spans="1:27" x14ac:dyDescent="0.25">
      <c r="A2545" s="251">
        <v>48095</v>
      </c>
      <c r="B2545" s="251" t="s">
        <v>2056</v>
      </c>
      <c r="C2545" s="251" t="s">
        <v>2091</v>
      </c>
      <c r="D2545" s="251">
        <v>-99.879902400000006</v>
      </c>
      <c r="E2545" s="251">
        <v>31.329560000000001</v>
      </c>
      <c r="F2545">
        <v>0</v>
      </c>
      <c r="G2545">
        <f t="shared" si="118"/>
        <v>0</v>
      </c>
      <c r="H2545">
        <v>4.75</v>
      </c>
      <c r="M2545" s="277">
        <f>(M5624*10000)*TEA!$I$15*10^-6</f>
        <v>57.031701026850008</v>
      </c>
      <c r="N2545" s="277">
        <f>(N5624*10000)*TEA!$J$15*10^-6</f>
        <v>57.031701026850008</v>
      </c>
      <c r="W2545">
        <f t="shared" si="120"/>
        <v>1</v>
      </c>
      <c r="X2545" s="251">
        <v>48095</v>
      </c>
      <c r="Y2545" s="251">
        <v>0</v>
      </c>
      <c r="Z2545" s="251">
        <f t="shared" si="119"/>
        <v>0</v>
      </c>
      <c r="AA2545" s="226">
        <v>220</v>
      </c>
    </row>
    <row r="2546" spans="1:27" x14ac:dyDescent="0.25">
      <c r="A2546" s="251">
        <v>48097</v>
      </c>
      <c r="B2546" s="251" t="s">
        <v>2056</v>
      </c>
      <c r="C2546" s="251" t="s">
        <v>2092</v>
      </c>
      <c r="D2546" s="251">
        <v>-97.209230399999996</v>
      </c>
      <c r="E2546" s="251">
        <v>33.635739999999998</v>
      </c>
      <c r="F2546">
        <v>3.9</v>
      </c>
      <c r="G2546">
        <f t="shared" si="118"/>
        <v>3.9</v>
      </c>
      <c r="H2546">
        <v>7.93</v>
      </c>
      <c r="M2546" s="277">
        <f>(M5625*10000)*TEA!$I$15*10^-6</f>
        <v>53.947395375299998</v>
      </c>
      <c r="N2546" s="277">
        <f>(N5625*10000)*TEA!$J$15*10^-6</f>
        <v>53.947395375299998</v>
      </c>
      <c r="W2546">
        <f t="shared" si="120"/>
        <v>1</v>
      </c>
      <c r="X2546" s="251">
        <v>48097</v>
      </c>
      <c r="Y2546" s="251">
        <v>364</v>
      </c>
      <c r="Z2546" s="251">
        <f t="shared" si="119"/>
        <v>364</v>
      </c>
      <c r="AA2546" s="226">
        <v>1215</v>
      </c>
    </row>
    <row r="2547" spans="1:27" x14ac:dyDescent="0.25">
      <c r="A2547" s="251">
        <v>48099</v>
      </c>
      <c r="B2547" s="251" t="s">
        <v>2056</v>
      </c>
      <c r="C2547" s="251" t="s">
        <v>2093</v>
      </c>
      <c r="D2547" s="251">
        <v>-97.805556499999994</v>
      </c>
      <c r="E2547" s="251">
        <v>31.392749999999999</v>
      </c>
      <c r="F2547">
        <v>2.71</v>
      </c>
      <c r="G2547">
        <f t="shared" si="118"/>
        <v>2.71</v>
      </c>
      <c r="H2547">
        <v>6.38</v>
      </c>
      <c r="M2547" s="277">
        <f>(M5626*10000)*TEA!$I$15*10^-6</f>
        <v>56.911603430700005</v>
      </c>
      <c r="N2547" s="277">
        <f>(N5626*10000)*TEA!$J$15*10^-6</f>
        <v>56.911603430700005</v>
      </c>
      <c r="W2547">
        <f t="shared" si="120"/>
        <v>1</v>
      </c>
      <c r="X2547" s="251">
        <v>48099</v>
      </c>
      <c r="Y2547" s="251">
        <v>2068</v>
      </c>
      <c r="Z2547" s="251">
        <f t="shared" si="119"/>
        <v>2068</v>
      </c>
      <c r="AA2547" s="226">
        <v>671</v>
      </c>
    </row>
    <row r="2548" spans="1:27" x14ac:dyDescent="0.25">
      <c r="A2548" s="251">
        <v>48101</v>
      </c>
      <c r="B2548" s="251" t="s">
        <v>2056</v>
      </c>
      <c r="C2548" s="251" t="s">
        <v>2094</v>
      </c>
      <c r="D2548" s="251">
        <v>-100.271049</v>
      </c>
      <c r="E2548" s="251">
        <v>34.080039999999997</v>
      </c>
      <c r="F2548">
        <v>0</v>
      </c>
      <c r="G2548">
        <f t="shared" si="118"/>
        <v>0</v>
      </c>
      <c r="H2548">
        <v>0</v>
      </c>
      <c r="M2548" s="277">
        <f>(M5627*10000)*TEA!$I$15*10^-6</f>
        <v>52.440037811549992</v>
      </c>
      <c r="N2548" s="277">
        <f>(N5627*10000)*TEA!$J$15*10^-6</f>
        <v>52.440037811549992</v>
      </c>
      <c r="W2548">
        <f t="shared" si="120"/>
        <v>1</v>
      </c>
      <c r="X2548" s="251">
        <v>48101</v>
      </c>
      <c r="Y2548" s="251">
        <v>0</v>
      </c>
      <c r="Z2548" s="251">
        <f t="shared" si="119"/>
        <v>0</v>
      </c>
      <c r="AA2548" s="226">
        <v>0</v>
      </c>
    </row>
    <row r="2549" spans="1:27" x14ac:dyDescent="0.25">
      <c r="A2549" s="251">
        <v>48103</v>
      </c>
      <c r="B2549" s="251" t="s">
        <v>2056</v>
      </c>
      <c r="C2549" s="251" t="s">
        <v>2095</v>
      </c>
      <c r="D2549" s="251">
        <v>-102.51971500000001</v>
      </c>
      <c r="E2549" s="251">
        <v>31.427209999999999</v>
      </c>
      <c r="F2549">
        <v>0</v>
      </c>
      <c r="G2549">
        <f t="shared" si="118"/>
        <v>0</v>
      </c>
      <c r="H2549">
        <v>0</v>
      </c>
      <c r="M2549" s="277">
        <f>(M5628*10000)*TEA!$I$15*10^-6</f>
        <v>56.516583428999986</v>
      </c>
      <c r="N2549" s="277">
        <f>(N5628*10000)*TEA!$J$15*10^-6</f>
        <v>56.516583428999986</v>
      </c>
      <c r="W2549">
        <f t="shared" si="120"/>
        <v>1</v>
      </c>
      <c r="X2549" s="251">
        <v>48103</v>
      </c>
      <c r="Y2549" s="251">
        <v>0</v>
      </c>
      <c r="Z2549" s="251">
        <f t="shared" si="119"/>
        <v>0</v>
      </c>
      <c r="AA2549" s="226">
        <v>0</v>
      </c>
    </row>
    <row r="2550" spans="1:27" x14ac:dyDescent="0.25">
      <c r="A2550" s="251">
        <v>48105</v>
      </c>
      <c r="B2550" s="251" t="s">
        <v>2056</v>
      </c>
      <c r="C2550" s="251" t="s">
        <v>2034</v>
      </c>
      <c r="D2550" s="251">
        <v>-101.41217899999999</v>
      </c>
      <c r="E2550" s="251">
        <v>30.70524</v>
      </c>
      <c r="F2550">
        <v>0</v>
      </c>
      <c r="G2550">
        <f t="shared" si="118"/>
        <v>0</v>
      </c>
      <c r="H2550">
        <v>0</v>
      </c>
      <c r="M2550" s="277">
        <f>(M5629*10000)*TEA!$I$15*10^-6</f>
        <v>57.444931984499995</v>
      </c>
      <c r="N2550" s="277">
        <f>(N5629*10000)*TEA!$J$15*10^-6</f>
        <v>57.444931984499995</v>
      </c>
      <c r="W2550">
        <f t="shared" si="120"/>
        <v>1</v>
      </c>
      <c r="X2550" s="251">
        <v>48105</v>
      </c>
      <c r="Y2550" s="251">
        <v>0</v>
      </c>
      <c r="Z2550" s="251">
        <f t="shared" si="119"/>
        <v>0</v>
      </c>
      <c r="AA2550" s="226">
        <v>0</v>
      </c>
    </row>
    <row r="2551" spans="1:27" x14ac:dyDescent="0.25">
      <c r="A2551" s="251">
        <v>48107</v>
      </c>
      <c r="B2551" s="251" t="s">
        <v>2056</v>
      </c>
      <c r="C2551" s="251" t="s">
        <v>2096</v>
      </c>
      <c r="D2551" s="251">
        <v>-101.28548000000001</v>
      </c>
      <c r="E2551" s="251">
        <v>33.61074</v>
      </c>
      <c r="F2551">
        <v>0</v>
      </c>
      <c r="G2551">
        <f t="shared" si="118"/>
        <v>0</v>
      </c>
      <c r="H2551">
        <v>9</v>
      </c>
      <c r="M2551" s="277">
        <f>(M5630*10000)*TEA!$I$15*10^-6</f>
        <v>52.9424867412</v>
      </c>
      <c r="N2551" s="277">
        <f>(N5630*10000)*TEA!$J$15*10^-6</f>
        <v>52.9424867412</v>
      </c>
      <c r="W2551">
        <f t="shared" si="120"/>
        <v>1</v>
      </c>
      <c r="X2551" s="251">
        <v>48107</v>
      </c>
      <c r="Y2551" s="251">
        <v>0</v>
      </c>
      <c r="Z2551" s="251">
        <f t="shared" si="119"/>
        <v>0</v>
      </c>
      <c r="AA2551" s="226">
        <v>1011</v>
      </c>
    </row>
    <row r="2552" spans="1:27" x14ac:dyDescent="0.25">
      <c r="A2552" s="251">
        <v>48109</v>
      </c>
      <c r="B2552" s="251" t="s">
        <v>2056</v>
      </c>
      <c r="C2552" s="251" t="s">
        <v>2097</v>
      </c>
      <c r="D2552" s="251">
        <v>-104.51624099999999</v>
      </c>
      <c r="E2552" s="251">
        <v>31.438099999999999</v>
      </c>
      <c r="F2552">
        <v>0</v>
      </c>
      <c r="G2552">
        <f t="shared" si="118"/>
        <v>0</v>
      </c>
      <c r="H2552">
        <v>0</v>
      </c>
      <c r="M2552" s="277">
        <f>(M5631*10000)*TEA!$I$15*10^-6</f>
        <v>55.693574344350004</v>
      </c>
      <c r="N2552" s="277">
        <f>(N5631*10000)*TEA!$J$15*10^-6</f>
        <v>55.693574344350004</v>
      </c>
      <c r="W2552">
        <f t="shared" si="120"/>
        <v>1</v>
      </c>
      <c r="X2552" s="251">
        <v>48109</v>
      </c>
      <c r="Y2552" s="251">
        <v>0</v>
      </c>
      <c r="Z2552" s="251">
        <f t="shared" si="119"/>
        <v>0</v>
      </c>
      <c r="AA2552" s="226">
        <v>0</v>
      </c>
    </row>
    <row r="2553" spans="1:27" x14ac:dyDescent="0.25">
      <c r="A2553" s="251">
        <v>48111</v>
      </c>
      <c r="B2553" s="251" t="s">
        <v>2056</v>
      </c>
      <c r="C2553" s="251" t="s">
        <v>2098</v>
      </c>
      <c r="D2553" s="251">
        <v>-102.603768</v>
      </c>
      <c r="E2553" s="251">
        <v>36.268320000000003</v>
      </c>
      <c r="F2553">
        <v>2.5299999999999998</v>
      </c>
      <c r="G2553">
        <f t="shared" si="118"/>
        <v>2.5299999999999998</v>
      </c>
      <c r="H2553">
        <v>12.07</v>
      </c>
      <c r="M2553" s="277">
        <f>(M5632*10000)*TEA!$I$15*10^-6</f>
        <v>45.047397336749988</v>
      </c>
      <c r="N2553" s="277">
        <f>(N5632*10000)*TEA!$J$15*10^-6</f>
        <v>45.047397336749988</v>
      </c>
      <c r="W2553">
        <f t="shared" si="120"/>
        <v>1</v>
      </c>
      <c r="X2553" s="251">
        <v>48111</v>
      </c>
      <c r="Y2553" s="251">
        <v>319</v>
      </c>
      <c r="Z2553" s="251">
        <f t="shared" si="119"/>
        <v>319</v>
      </c>
      <c r="AA2553" s="226">
        <v>33977</v>
      </c>
    </row>
    <row r="2554" spans="1:27" x14ac:dyDescent="0.25">
      <c r="A2554" s="251">
        <v>48113</v>
      </c>
      <c r="B2554" s="251" t="s">
        <v>2056</v>
      </c>
      <c r="C2554" s="251" t="s">
        <v>544</v>
      </c>
      <c r="D2554" s="251">
        <v>-96.779460900000004</v>
      </c>
      <c r="E2554" s="251">
        <v>32.767429999999997</v>
      </c>
      <c r="F2554">
        <v>2.54</v>
      </c>
      <c r="G2554">
        <f t="shared" si="118"/>
        <v>2.54</v>
      </c>
      <c r="H2554">
        <v>0</v>
      </c>
      <c r="M2554" s="277">
        <f>(M5633*10000)*TEA!$I$15*10^-6</f>
        <v>55.227079049849998</v>
      </c>
      <c r="N2554" s="277">
        <f>(N5633*10000)*TEA!$J$15*10^-6</f>
        <v>55.227079049849998</v>
      </c>
      <c r="W2554">
        <f t="shared" si="120"/>
        <v>1</v>
      </c>
      <c r="X2554" s="251">
        <v>48113</v>
      </c>
      <c r="Y2554" s="251">
        <v>533</v>
      </c>
      <c r="Z2554" s="251">
        <f t="shared" si="119"/>
        <v>533</v>
      </c>
      <c r="AA2554" s="226">
        <v>0</v>
      </c>
    </row>
    <row r="2555" spans="1:27" x14ac:dyDescent="0.25">
      <c r="A2555" s="251">
        <v>48115</v>
      </c>
      <c r="B2555" s="251" t="s">
        <v>2056</v>
      </c>
      <c r="C2555" s="251" t="s">
        <v>871</v>
      </c>
      <c r="D2555" s="251">
        <v>-101.955218</v>
      </c>
      <c r="E2555" s="251">
        <v>32.74024</v>
      </c>
      <c r="F2555">
        <v>0</v>
      </c>
      <c r="G2555">
        <f t="shared" si="118"/>
        <v>0</v>
      </c>
      <c r="H2555">
        <v>0</v>
      </c>
      <c r="M2555" s="277">
        <f>(M5634*10000)*TEA!$I$15*10^-6</f>
        <v>54.534145354649986</v>
      </c>
      <c r="N2555" s="277">
        <f>(N5634*10000)*TEA!$J$15*10^-6</f>
        <v>54.534145354649986</v>
      </c>
      <c r="W2555">
        <f t="shared" si="120"/>
        <v>1</v>
      </c>
      <c r="X2555" s="251">
        <v>48115</v>
      </c>
      <c r="Y2555" s="251">
        <v>0</v>
      </c>
      <c r="Z2555" s="251">
        <f t="shared" si="119"/>
        <v>0</v>
      </c>
      <c r="AA2555" s="226">
        <v>0</v>
      </c>
    </row>
    <row r="2556" spans="1:27" x14ac:dyDescent="0.25">
      <c r="A2556" s="251">
        <v>48117</v>
      </c>
      <c r="B2556" s="251" t="s">
        <v>2056</v>
      </c>
      <c r="C2556" s="251" t="s">
        <v>2099</v>
      </c>
      <c r="D2556" s="251">
        <v>-102.607259</v>
      </c>
      <c r="E2556" s="251">
        <v>34.959290000000003</v>
      </c>
      <c r="F2556">
        <v>1.37</v>
      </c>
      <c r="G2556">
        <f t="shared" si="118"/>
        <v>1.37</v>
      </c>
      <c r="H2556">
        <v>13.78</v>
      </c>
      <c r="M2556" s="277">
        <f>(M5635*10000)*TEA!$I$15*10^-6</f>
        <v>49.792183140149994</v>
      </c>
      <c r="N2556" s="277">
        <f>(N5635*10000)*TEA!$J$15*10^-6</f>
        <v>49.792183140149994</v>
      </c>
      <c r="W2556">
        <f t="shared" si="120"/>
        <v>1</v>
      </c>
      <c r="X2556" s="251">
        <v>48117</v>
      </c>
      <c r="Y2556" s="251">
        <v>293</v>
      </c>
      <c r="Z2556" s="251">
        <f t="shared" si="119"/>
        <v>293</v>
      </c>
      <c r="AA2556" s="226">
        <v>12901</v>
      </c>
    </row>
    <row r="2557" spans="1:27" x14ac:dyDescent="0.25">
      <c r="A2557" s="251">
        <v>48119</v>
      </c>
      <c r="B2557" s="251" t="s">
        <v>2056</v>
      </c>
      <c r="C2557" s="251" t="s">
        <v>735</v>
      </c>
      <c r="D2557" s="251">
        <v>-95.676794700000002</v>
      </c>
      <c r="E2557" s="251">
        <v>33.41601</v>
      </c>
      <c r="F2557">
        <v>2.27</v>
      </c>
      <c r="G2557">
        <f t="shared" si="118"/>
        <v>2.27</v>
      </c>
      <c r="H2557">
        <v>8.34</v>
      </c>
      <c r="M2557" s="277">
        <f>(M5636*10000)*TEA!$I$15*10^-6</f>
        <v>54.116854071300004</v>
      </c>
      <c r="N2557" s="277">
        <f>(N5636*10000)*TEA!$J$15*10^-6</f>
        <v>54.116854071300004</v>
      </c>
      <c r="W2557">
        <f t="shared" si="120"/>
        <v>1</v>
      </c>
      <c r="X2557" s="251">
        <v>48119</v>
      </c>
      <c r="Y2557" s="251">
        <v>2210</v>
      </c>
      <c r="Z2557" s="251">
        <f t="shared" si="119"/>
        <v>2210</v>
      </c>
      <c r="AA2557" s="226">
        <v>4118</v>
      </c>
    </row>
    <row r="2558" spans="1:27" x14ac:dyDescent="0.25">
      <c r="A2558" s="251">
        <v>48121</v>
      </c>
      <c r="B2558" s="251" t="s">
        <v>2056</v>
      </c>
      <c r="C2558" s="251" t="s">
        <v>2100</v>
      </c>
      <c r="D2558" s="251">
        <v>-97.117621799999995</v>
      </c>
      <c r="E2558" s="251">
        <v>33.203569999999999</v>
      </c>
      <c r="F2558">
        <v>1.83</v>
      </c>
      <c r="G2558">
        <f t="shared" si="118"/>
        <v>1.83</v>
      </c>
      <c r="H2558">
        <v>8.73</v>
      </c>
      <c r="M2558" s="277">
        <f>(M5637*10000)*TEA!$I$15*10^-6</f>
        <v>54.62756517015</v>
      </c>
      <c r="N2558" s="277">
        <f>(N5637*10000)*TEA!$J$15*10^-6</f>
        <v>54.62756517015</v>
      </c>
      <c r="W2558">
        <f t="shared" si="120"/>
        <v>1</v>
      </c>
      <c r="X2558" s="251">
        <v>48121</v>
      </c>
      <c r="Y2558" s="251">
        <v>1326</v>
      </c>
      <c r="Z2558" s="251">
        <f t="shared" si="119"/>
        <v>1326</v>
      </c>
      <c r="AA2558" s="226">
        <v>638</v>
      </c>
    </row>
    <row r="2559" spans="1:27" x14ac:dyDescent="0.25">
      <c r="A2559" s="251">
        <v>48123</v>
      </c>
      <c r="B2559" s="251" t="s">
        <v>2056</v>
      </c>
      <c r="C2559" s="251" t="s">
        <v>2101</v>
      </c>
      <c r="D2559" s="251">
        <v>-97.360592800000006</v>
      </c>
      <c r="E2559" s="251">
        <v>29.074860000000001</v>
      </c>
      <c r="F2559">
        <v>0</v>
      </c>
      <c r="G2559">
        <f t="shared" si="118"/>
        <v>0</v>
      </c>
      <c r="H2559">
        <v>7.71</v>
      </c>
      <c r="M2559" s="277">
        <f>(M5638*10000)*TEA!$I$15*10^-6</f>
        <v>60.929070162750001</v>
      </c>
      <c r="N2559" s="277">
        <f>(N5638*10000)*TEA!$J$15*10^-6</f>
        <v>60.929070162750001</v>
      </c>
      <c r="W2559">
        <f t="shared" si="120"/>
        <v>1</v>
      </c>
      <c r="X2559" s="251">
        <v>48123</v>
      </c>
      <c r="Y2559" s="251">
        <v>0</v>
      </c>
      <c r="Z2559" s="251">
        <f t="shared" si="119"/>
        <v>0</v>
      </c>
      <c r="AA2559" s="226">
        <v>2188</v>
      </c>
    </row>
    <row r="2560" spans="1:27" x14ac:dyDescent="0.25">
      <c r="A2560" s="251">
        <v>48125</v>
      </c>
      <c r="B2560" s="251" t="s">
        <v>2056</v>
      </c>
      <c r="C2560" s="251" t="s">
        <v>2102</v>
      </c>
      <c r="D2560" s="251">
        <v>-100.76555</v>
      </c>
      <c r="E2560" s="251">
        <v>33.611980000000003</v>
      </c>
      <c r="F2560">
        <v>0</v>
      </c>
      <c r="G2560">
        <f t="shared" si="118"/>
        <v>0</v>
      </c>
      <c r="H2560">
        <v>0</v>
      </c>
      <c r="M2560" s="277">
        <f>(M5639*10000)*TEA!$I$15*10^-6</f>
        <v>53.121502126349995</v>
      </c>
      <c r="N2560" s="277">
        <f>(N5639*10000)*TEA!$J$15*10^-6</f>
        <v>53.121502126349995</v>
      </c>
      <c r="W2560">
        <f t="shared" si="120"/>
        <v>1</v>
      </c>
      <c r="X2560" s="251">
        <v>48125</v>
      </c>
      <c r="Y2560" s="251">
        <v>0</v>
      </c>
      <c r="Z2560" s="251">
        <f t="shared" si="119"/>
        <v>0</v>
      </c>
      <c r="AA2560" s="226">
        <v>0</v>
      </c>
    </row>
    <row r="2561" spans="1:27" x14ac:dyDescent="0.25">
      <c r="A2561" s="251">
        <v>48127</v>
      </c>
      <c r="B2561" s="251" t="s">
        <v>2056</v>
      </c>
      <c r="C2561" s="251" t="s">
        <v>2103</v>
      </c>
      <c r="D2561" s="251">
        <v>-99.761214300000006</v>
      </c>
      <c r="E2561" s="251">
        <v>28.420439999999999</v>
      </c>
      <c r="F2561">
        <v>0</v>
      </c>
      <c r="G2561">
        <f t="shared" si="118"/>
        <v>0</v>
      </c>
      <c r="H2561">
        <v>0</v>
      </c>
      <c r="M2561" s="277">
        <f>(M5640*10000)*TEA!$I$15*10^-6</f>
        <v>59.297459379300001</v>
      </c>
      <c r="N2561" s="277">
        <f>(N5640*10000)*TEA!$J$15*10^-6</f>
        <v>59.297459379300001</v>
      </c>
      <c r="W2561">
        <f t="shared" si="120"/>
        <v>1</v>
      </c>
      <c r="X2561" s="251">
        <v>48127</v>
      </c>
      <c r="Y2561" s="251">
        <v>0</v>
      </c>
      <c r="Z2561" s="251">
        <f t="shared" si="119"/>
        <v>0</v>
      </c>
      <c r="AA2561" s="226">
        <v>0</v>
      </c>
    </row>
    <row r="2562" spans="1:27" x14ac:dyDescent="0.25">
      <c r="A2562" s="251">
        <v>48129</v>
      </c>
      <c r="B2562" s="251" t="s">
        <v>2056</v>
      </c>
      <c r="C2562" s="251" t="s">
        <v>2104</v>
      </c>
      <c r="D2562" s="251">
        <v>-100.811924</v>
      </c>
      <c r="E2562" s="251">
        <v>34.964750000000002</v>
      </c>
      <c r="F2562">
        <v>0</v>
      </c>
      <c r="G2562">
        <f t="shared" si="118"/>
        <v>0</v>
      </c>
      <c r="H2562">
        <v>12.48</v>
      </c>
      <c r="M2562" s="277">
        <f>(M5641*10000)*TEA!$I$15*10^-6</f>
        <v>50.195799625500001</v>
      </c>
      <c r="N2562" s="277">
        <f>(N5641*10000)*TEA!$J$15*10^-6</f>
        <v>50.195799625500001</v>
      </c>
      <c r="W2562">
        <f t="shared" si="120"/>
        <v>1</v>
      </c>
      <c r="X2562" s="251">
        <v>48129</v>
      </c>
      <c r="Y2562" s="251">
        <v>0</v>
      </c>
      <c r="Z2562" s="251">
        <f t="shared" si="119"/>
        <v>0</v>
      </c>
      <c r="AA2562" s="226">
        <v>682</v>
      </c>
    </row>
    <row r="2563" spans="1:27" x14ac:dyDescent="0.25">
      <c r="A2563" s="251">
        <v>48131</v>
      </c>
      <c r="B2563" s="251" t="s">
        <v>2056</v>
      </c>
      <c r="C2563" s="251" t="s">
        <v>802</v>
      </c>
      <c r="D2563" s="251">
        <v>-98.5149282</v>
      </c>
      <c r="E2563" s="251">
        <v>27.6813</v>
      </c>
      <c r="F2563">
        <v>0</v>
      </c>
      <c r="G2563">
        <f t="shared" si="118"/>
        <v>0</v>
      </c>
      <c r="H2563">
        <v>0</v>
      </c>
      <c r="M2563" s="277">
        <f>(M5642*10000)*TEA!$I$15*10^-6</f>
        <v>60.374206331549999</v>
      </c>
      <c r="N2563" s="277">
        <f>(N5642*10000)*TEA!$J$15*10^-6</f>
        <v>60.374206331549999</v>
      </c>
      <c r="W2563">
        <f t="shared" si="120"/>
        <v>1</v>
      </c>
      <c r="X2563" s="251">
        <v>48131</v>
      </c>
      <c r="Y2563" s="251">
        <v>0</v>
      </c>
      <c r="Z2563" s="251">
        <f t="shared" si="119"/>
        <v>0</v>
      </c>
      <c r="AA2563" s="226">
        <v>0</v>
      </c>
    </row>
    <row r="2564" spans="1:27" x14ac:dyDescent="0.25">
      <c r="A2564" s="251">
        <v>48133</v>
      </c>
      <c r="B2564" s="251" t="s">
        <v>2056</v>
      </c>
      <c r="C2564" s="251" t="s">
        <v>2105</v>
      </c>
      <c r="D2564" s="251">
        <v>-98.827671800000005</v>
      </c>
      <c r="E2564" s="251">
        <v>32.328919999999997</v>
      </c>
      <c r="F2564">
        <v>0</v>
      </c>
      <c r="G2564">
        <f t="shared" ref="G2564:G2627" si="121">F2564</f>
        <v>0</v>
      </c>
      <c r="H2564">
        <v>0</v>
      </c>
      <c r="M2564" s="277">
        <f>(M5643*10000)*TEA!$I$15*10^-6</f>
        <v>55.784289914999988</v>
      </c>
      <c r="N2564" s="277">
        <f>(N5643*10000)*TEA!$J$15*10^-6</f>
        <v>55.784289914999988</v>
      </c>
      <c r="W2564">
        <f t="shared" si="120"/>
        <v>1</v>
      </c>
      <c r="X2564" s="251">
        <v>48133</v>
      </c>
      <c r="Y2564" s="251">
        <v>0</v>
      </c>
      <c r="Z2564" s="251">
        <f t="shared" si="119"/>
        <v>0</v>
      </c>
      <c r="AA2564" s="226">
        <v>0</v>
      </c>
    </row>
    <row r="2565" spans="1:27" x14ac:dyDescent="0.25">
      <c r="A2565" s="251">
        <v>48135</v>
      </c>
      <c r="B2565" s="251" t="s">
        <v>2056</v>
      </c>
      <c r="C2565" s="251" t="s">
        <v>2106</v>
      </c>
      <c r="D2565" s="251">
        <v>-102.54879699999999</v>
      </c>
      <c r="E2565" s="251">
        <v>31.864049999999999</v>
      </c>
      <c r="F2565">
        <v>0</v>
      </c>
      <c r="G2565">
        <f t="shared" si="121"/>
        <v>0</v>
      </c>
      <c r="H2565">
        <v>0</v>
      </c>
      <c r="M2565" s="277">
        <f>(M5644*10000)*TEA!$I$15*10^-6</f>
        <v>55.891499996249998</v>
      </c>
      <c r="N2565" s="277">
        <f>(N5644*10000)*TEA!$J$15*10^-6</f>
        <v>55.891499996249998</v>
      </c>
      <c r="W2565">
        <f t="shared" si="120"/>
        <v>1</v>
      </c>
      <c r="X2565" s="251">
        <v>48135</v>
      </c>
      <c r="Y2565" s="251">
        <v>0</v>
      </c>
      <c r="Z2565" s="251">
        <f t="shared" ref="Z2565:Z2628" si="122">Y2565</f>
        <v>0</v>
      </c>
      <c r="AA2565" s="226">
        <v>0</v>
      </c>
    </row>
    <row r="2566" spans="1:27" x14ac:dyDescent="0.25">
      <c r="A2566" s="251">
        <v>48137</v>
      </c>
      <c r="B2566" s="251" t="s">
        <v>2056</v>
      </c>
      <c r="C2566" s="251" t="s">
        <v>1003</v>
      </c>
      <c r="D2566" s="251">
        <v>-100.314026</v>
      </c>
      <c r="E2566" s="251">
        <v>29.95908</v>
      </c>
      <c r="F2566">
        <v>0</v>
      </c>
      <c r="G2566">
        <f t="shared" si="121"/>
        <v>0</v>
      </c>
      <c r="H2566">
        <v>0</v>
      </c>
      <c r="M2566" s="277">
        <f>(M5645*10000)*TEA!$I$15*10^-6</f>
        <v>58.271260890149996</v>
      </c>
      <c r="N2566" s="277">
        <f>(N5645*10000)*TEA!$J$15*10^-6</f>
        <v>58.271260890149996</v>
      </c>
      <c r="W2566">
        <f t="shared" si="120"/>
        <v>1</v>
      </c>
      <c r="X2566" s="251">
        <v>48137</v>
      </c>
      <c r="Y2566" s="251">
        <v>0</v>
      </c>
      <c r="Z2566" s="251">
        <f t="shared" si="122"/>
        <v>0</v>
      </c>
      <c r="AA2566" s="226">
        <v>0</v>
      </c>
    </row>
    <row r="2567" spans="1:27" x14ac:dyDescent="0.25">
      <c r="A2567" s="251">
        <v>48139</v>
      </c>
      <c r="B2567" s="251" t="s">
        <v>2056</v>
      </c>
      <c r="C2567" s="251" t="s">
        <v>1146</v>
      </c>
      <c r="D2567" s="251">
        <v>-96.796694799999997</v>
      </c>
      <c r="E2567" s="251">
        <v>32.347679999999997</v>
      </c>
      <c r="F2567">
        <v>1.55</v>
      </c>
      <c r="G2567">
        <f t="shared" si="121"/>
        <v>1.55</v>
      </c>
      <c r="H2567">
        <v>7.55</v>
      </c>
      <c r="M2567" s="277">
        <f>(M5646*10000)*TEA!$I$15*10^-6</f>
        <v>55.813455458999996</v>
      </c>
      <c r="N2567" s="277">
        <f>(N5646*10000)*TEA!$J$15*10^-6</f>
        <v>55.813455458999996</v>
      </c>
      <c r="W2567">
        <f t="shared" si="120"/>
        <v>1</v>
      </c>
      <c r="X2567" s="251">
        <v>48139</v>
      </c>
      <c r="Y2567" s="251">
        <v>3446</v>
      </c>
      <c r="Z2567" s="251">
        <f t="shared" si="122"/>
        <v>3446</v>
      </c>
      <c r="AA2567" s="226">
        <v>26370</v>
      </c>
    </row>
    <row r="2568" spans="1:27" x14ac:dyDescent="0.25">
      <c r="A2568" s="251">
        <v>48141</v>
      </c>
      <c r="B2568" s="251" t="s">
        <v>2056</v>
      </c>
      <c r="C2568" s="251" t="s">
        <v>741</v>
      </c>
      <c r="D2568" s="251">
        <v>-106.235056</v>
      </c>
      <c r="E2568" s="251">
        <v>31.758150000000001</v>
      </c>
      <c r="F2568">
        <v>0</v>
      </c>
      <c r="G2568">
        <f t="shared" si="121"/>
        <v>0</v>
      </c>
      <c r="H2568">
        <v>4.6399999999999997</v>
      </c>
      <c r="M2568" s="277">
        <f>(M5647*10000)*TEA!$I$15*10^-6</f>
        <v>55.446188451299996</v>
      </c>
      <c r="N2568" s="277">
        <f>(N5647*10000)*TEA!$J$15*10^-6</f>
        <v>55.446188451299996</v>
      </c>
      <c r="W2568">
        <f t="shared" si="120"/>
        <v>1</v>
      </c>
      <c r="X2568" s="251">
        <v>48141</v>
      </c>
      <c r="Y2568" s="251">
        <v>0</v>
      </c>
      <c r="Z2568" s="251">
        <f t="shared" si="122"/>
        <v>0</v>
      </c>
      <c r="AA2568" s="226">
        <v>2</v>
      </c>
    </row>
    <row r="2569" spans="1:27" x14ac:dyDescent="0.25">
      <c r="A2569" s="251">
        <v>48143</v>
      </c>
      <c r="B2569" s="251" t="s">
        <v>2056</v>
      </c>
      <c r="C2569" s="251" t="s">
        <v>2107</v>
      </c>
      <c r="D2569" s="251">
        <v>-98.206411700000004</v>
      </c>
      <c r="E2569" s="251">
        <v>32.240780000000001</v>
      </c>
      <c r="F2569">
        <v>0</v>
      </c>
      <c r="G2569">
        <f t="shared" si="121"/>
        <v>0</v>
      </c>
      <c r="H2569">
        <v>0</v>
      </c>
      <c r="M2569" s="277">
        <f>(M5648*10000)*TEA!$I$15*10^-6</f>
        <v>55.953556339949991</v>
      </c>
      <c r="N2569" s="277">
        <f>(N5648*10000)*TEA!$J$15*10^-6</f>
        <v>55.953556339949991</v>
      </c>
      <c r="W2569">
        <f t="shared" si="120"/>
        <v>1</v>
      </c>
      <c r="X2569" s="251">
        <v>48143</v>
      </c>
      <c r="Y2569" s="251">
        <v>0</v>
      </c>
      <c r="Z2569" s="251">
        <f t="shared" si="122"/>
        <v>0</v>
      </c>
      <c r="AA2569" s="226">
        <v>0</v>
      </c>
    </row>
    <row r="2570" spans="1:27" x14ac:dyDescent="0.25">
      <c r="A2570" s="251">
        <v>48145</v>
      </c>
      <c r="B2570" s="251" t="s">
        <v>2056</v>
      </c>
      <c r="C2570" s="251" t="s">
        <v>2108</v>
      </c>
      <c r="D2570" s="251">
        <v>-96.933721599999998</v>
      </c>
      <c r="E2570" s="251">
        <v>31.252800000000001</v>
      </c>
      <c r="F2570">
        <v>2.16</v>
      </c>
      <c r="G2570">
        <f t="shared" si="121"/>
        <v>2.16</v>
      </c>
      <c r="H2570">
        <v>8.09</v>
      </c>
      <c r="M2570" s="277">
        <f>(M5649*10000)*TEA!$I$15*10^-6</f>
        <v>57.264436969649999</v>
      </c>
      <c r="N2570" s="277">
        <f>(N5649*10000)*TEA!$J$15*10^-6</f>
        <v>57.264436969649999</v>
      </c>
      <c r="W2570">
        <f t="shared" si="120"/>
        <v>1</v>
      </c>
      <c r="X2570" s="251">
        <v>48145</v>
      </c>
      <c r="Y2570" s="251">
        <v>1416</v>
      </c>
      <c r="Z2570" s="251">
        <f t="shared" si="122"/>
        <v>1416</v>
      </c>
      <c r="AA2570" s="226">
        <v>26960</v>
      </c>
    </row>
    <row r="2571" spans="1:27" x14ac:dyDescent="0.25">
      <c r="A2571" s="251">
        <v>48147</v>
      </c>
      <c r="B2571" s="251" t="s">
        <v>2056</v>
      </c>
      <c r="C2571" s="251" t="s">
        <v>881</v>
      </c>
      <c r="D2571" s="251">
        <v>-96.111080799999996</v>
      </c>
      <c r="E2571" s="251">
        <v>33.596780000000003</v>
      </c>
      <c r="F2571">
        <v>2.2400000000000002</v>
      </c>
      <c r="G2571">
        <f t="shared" si="121"/>
        <v>2.2400000000000002</v>
      </c>
      <c r="H2571">
        <v>8.74</v>
      </c>
      <c r="M2571" s="277">
        <f>(M5650*10000)*TEA!$I$15*10^-6</f>
        <v>53.83561970249999</v>
      </c>
      <c r="N2571" s="277">
        <f>(N5650*10000)*TEA!$J$15*10^-6</f>
        <v>53.83561970249999</v>
      </c>
      <c r="W2571">
        <f t="shared" si="120"/>
        <v>1</v>
      </c>
      <c r="X2571" s="251">
        <v>48147</v>
      </c>
      <c r="Y2571" s="251">
        <v>5883</v>
      </c>
      <c r="Z2571" s="251">
        <f t="shared" si="122"/>
        <v>5883</v>
      </c>
      <c r="AA2571" s="226">
        <v>10107</v>
      </c>
    </row>
    <row r="2572" spans="1:27" x14ac:dyDescent="0.25">
      <c r="A2572" s="251">
        <v>48149</v>
      </c>
      <c r="B2572" s="251" t="s">
        <v>2056</v>
      </c>
      <c r="C2572" s="251" t="s">
        <v>549</v>
      </c>
      <c r="D2572" s="251">
        <v>-96.915582099999995</v>
      </c>
      <c r="E2572" s="251">
        <v>29.882860000000001</v>
      </c>
      <c r="F2572">
        <v>0</v>
      </c>
      <c r="G2572">
        <f t="shared" si="121"/>
        <v>0</v>
      </c>
      <c r="H2572">
        <v>5.55</v>
      </c>
      <c r="M2572" s="277">
        <f>(M5651*10000)*TEA!$I$15*10^-6</f>
        <v>60.385605380100003</v>
      </c>
      <c r="N2572" s="277">
        <f>(N5651*10000)*TEA!$J$15*10^-6</f>
        <v>60.385605380100003</v>
      </c>
      <c r="W2572">
        <f t="shared" si="120"/>
        <v>1</v>
      </c>
      <c r="X2572" s="251">
        <v>48149</v>
      </c>
      <c r="Y2572" s="251">
        <v>0</v>
      </c>
      <c r="Z2572" s="251">
        <f t="shared" si="122"/>
        <v>0</v>
      </c>
      <c r="AA2572" s="226">
        <v>4682</v>
      </c>
    </row>
    <row r="2573" spans="1:27" x14ac:dyDescent="0.25">
      <c r="A2573" s="251">
        <v>48151</v>
      </c>
      <c r="B2573" s="251" t="s">
        <v>2056</v>
      </c>
      <c r="C2573" s="251" t="s">
        <v>2109</v>
      </c>
      <c r="D2573" s="251">
        <v>-100.401043</v>
      </c>
      <c r="E2573" s="251">
        <v>32.738999999999997</v>
      </c>
      <c r="F2573">
        <v>0</v>
      </c>
      <c r="G2573">
        <f t="shared" si="121"/>
        <v>0</v>
      </c>
      <c r="H2573">
        <v>4.99</v>
      </c>
      <c r="M2573" s="277">
        <f>(M5652*10000)*TEA!$I$15*10^-6</f>
        <v>54.856391010300001</v>
      </c>
      <c r="N2573" s="277">
        <f>(N5652*10000)*TEA!$J$15*10^-6</f>
        <v>54.856391010300001</v>
      </c>
      <c r="W2573">
        <f t="shared" si="120"/>
        <v>1</v>
      </c>
      <c r="X2573" s="251">
        <v>48151</v>
      </c>
      <c r="Y2573" s="251">
        <v>0</v>
      </c>
      <c r="Z2573" s="251">
        <f t="shared" si="122"/>
        <v>0</v>
      </c>
      <c r="AA2573" s="226">
        <v>1003</v>
      </c>
    </row>
    <row r="2574" spans="1:27" x14ac:dyDescent="0.25">
      <c r="A2574" s="251">
        <v>48153</v>
      </c>
      <c r="B2574" s="251" t="s">
        <v>2056</v>
      </c>
      <c r="C2574" s="251" t="s">
        <v>882</v>
      </c>
      <c r="D2574" s="251">
        <v>-101.293736</v>
      </c>
      <c r="E2574" s="251">
        <v>34.072360000000003</v>
      </c>
      <c r="F2574">
        <v>0</v>
      </c>
      <c r="G2574">
        <f t="shared" si="121"/>
        <v>0</v>
      </c>
      <c r="H2574">
        <v>11.98</v>
      </c>
      <c r="M2574" s="277">
        <f>(M5653*10000)*TEA!$I$15*10^-6</f>
        <v>52.020274467149996</v>
      </c>
      <c r="N2574" s="277">
        <f>(N5653*10000)*TEA!$J$15*10^-6</f>
        <v>52.020274467149996</v>
      </c>
      <c r="W2574">
        <f t="shared" si="120"/>
        <v>1</v>
      </c>
      <c r="X2574" s="251">
        <v>48153</v>
      </c>
      <c r="Y2574" s="251">
        <v>0</v>
      </c>
      <c r="Z2574" s="251">
        <f t="shared" si="122"/>
        <v>0</v>
      </c>
      <c r="AA2574" s="226">
        <v>4863</v>
      </c>
    </row>
    <row r="2575" spans="1:27" x14ac:dyDescent="0.25">
      <c r="A2575" s="251">
        <v>48155</v>
      </c>
      <c r="B2575" s="251" t="s">
        <v>2056</v>
      </c>
      <c r="C2575" s="251" t="s">
        <v>2110</v>
      </c>
      <c r="D2575" s="251">
        <v>-99.770889699999998</v>
      </c>
      <c r="E2575" s="251">
        <v>33.983919999999998</v>
      </c>
      <c r="F2575">
        <v>0</v>
      </c>
      <c r="G2575">
        <f t="shared" si="121"/>
        <v>0</v>
      </c>
      <c r="H2575">
        <v>0</v>
      </c>
      <c r="M2575" s="277">
        <f>(M5654*10000)*TEA!$I$15*10^-6</f>
        <v>52.876292184450001</v>
      </c>
      <c r="N2575" s="277">
        <f>(N5654*10000)*TEA!$J$15*10^-6</f>
        <v>52.876292184450001</v>
      </c>
      <c r="W2575">
        <f t="shared" si="120"/>
        <v>1</v>
      </c>
      <c r="X2575" s="251">
        <v>48155</v>
      </c>
      <c r="Y2575" s="251">
        <v>0</v>
      </c>
      <c r="Z2575" s="251">
        <f t="shared" si="122"/>
        <v>0</v>
      </c>
      <c r="AA2575" s="226">
        <v>0</v>
      </c>
    </row>
    <row r="2576" spans="1:27" x14ac:dyDescent="0.25">
      <c r="A2576" s="251">
        <v>48157</v>
      </c>
      <c r="B2576" s="251" t="s">
        <v>2056</v>
      </c>
      <c r="C2576" s="251" t="s">
        <v>2111</v>
      </c>
      <c r="D2576" s="251">
        <v>-95.783379199999999</v>
      </c>
      <c r="E2576" s="251">
        <v>29.53593</v>
      </c>
      <c r="F2576">
        <v>2.69</v>
      </c>
      <c r="G2576">
        <f t="shared" si="121"/>
        <v>2.69</v>
      </c>
      <c r="H2576">
        <v>8.9</v>
      </c>
      <c r="M2576" s="277">
        <f>(M5655*10000)*TEA!$I$15*10^-6</f>
        <v>63.051570716400001</v>
      </c>
      <c r="N2576" s="277">
        <f>(N5655*10000)*TEA!$J$15*10^-6</f>
        <v>63.051570716400001</v>
      </c>
      <c r="W2576">
        <f t="shared" si="120"/>
        <v>1</v>
      </c>
      <c r="X2576" s="251">
        <v>48157</v>
      </c>
      <c r="Y2576" s="251">
        <v>1450</v>
      </c>
      <c r="Z2576" s="251">
        <f t="shared" si="122"/>
        <v>1450</v>
      </c>
      <c r="AA2576" s="226">
        <v>7201</v>
      </c>
    </row>
    <row r="2577" spans="1:27" x14ac:dyDescent="0.25">
      <c r="A2577" s="251">
        <v>48159</v>
      </c>
      <c r="B2577" s="251" t="s">
        <v>2056</v>
      </c>
      <c r="C2577" s="251" t="s">
        <v>550</v>
      </c>
      <c r="D2577" s="251">
        <v>-95.223505700000004</v>
      </c>
      <c r="E2577" s="251">
        <v>33.1965</v>
      </c>
      <c r="F2577">
        <v>0</v>
      </c>
      <c r="G2577">
        <f t="shared" si="121"/>
        <v>0</v>
      </c>
      <c r="H2577">
        <v>0</v>
      </c>
      <c r="M2577" s="277">
        <f>(M5656*10000)*TEA!$I$15*10^-6</f>
        <v>54.455787789749998</v>
      </c>
      <c r="N2577" s="277">
        <f>(N5656*10000)*TEA!$J$15*10^-6</f>
        <v>54.455787789749998</v>
      </c>
      <c r="W2577">
        <f t="shared" si="120"/>
        <v>1</v>
      </c>
      <c r="X2577" s="251">
        <v>48159</v>
      </c>
      <c r="Y2577" s="251">
        <v>0</v>
      </c>
      <c r="Z2577" s="251">
        <f t="shared" si="122"/>
        <v>0</v>
      </c>
      <c r="AA2577" s="226">
        <v>0</v>
      </c>
    </row>
    <row r="2578" spans="1:27" x14ac:dyDescent="0.25">
      <c r="A2578" s="251">
        <v>48161</v>
      </c>
      <c r="B2578" s="251" t="s">
        <v>2056</v>
      </c>
      <c r="C2578" s="251" t="s">
        <v>2112</v>
      </c>
      <c r="D2578" s="251">
        <v>-96.154280999999997</v>
      </c>
      <c r="E2578" s="251">
        <v>31.71576</v>
      </c>
      <c r="F2578">
        <v>0</v>
      </c>
      <c r="G2578">
        <f t="shared" si="121"/>
        <v>0</v>
      </c>
      <c r="H2578">
        <v>0</v>
      </c>
      <c r="M2578" s="277">
        <f>(M5657*10000)*TEA!$I$15*10^-6</f>
        <v>57.042958984649999</v>
      </c>
      <c r="N2578" s="277">
        <f>(N5657*10000)*TEA!$J$15*10^-6</f>
        <v>57.042958984649999</v>
      </c>
      <c r="W2578">
        <f t="shared" si="120"/>
        <v>1</v>
      </c>
      <c r="X2578" s="251">
        <v>48161</v>
      </c>
      <c r="Y2578" s="251">
        <v>0</v>
      </c>
      <c r="Z2578" s="251">
        <f t="shared" si="122"/>
        <v>0</v>
      </c>
      <c r="AA2578" s="226">
        <v>0</v>
      </c>
    </row>
    <row r="2579" spans="1:27" x14ac:dyDescent="0.25">
      <c r="A2579" s="251">
        <v>48163</v>
      </c>
      <c r="B2579" s="251" t="s">
        <v>2056</v>
      </c>
      <c r="C2579" s="251" t="s">
        <v>2113</v>
      </c>
      <c r="D2579" s="251">
        <v>-99.113105599999997</v>
      </c>
      <c r="E2579" s="251">
        <v>28.86561</v>
      </c>
      <c r="F2579">
        <v>4.03</v>
      </c>
      <c r="G2579">
        <f t="shared" si="121"/>
        <v>4.03</v>
      </c>
      <c r="H2579">
        <v>8.0299999999999994</v>
      </c>
      <c r="M2579" s="277">
        <f>(M5658*10000)*TEA!$I$15*10^-6</f>
        <v>59.536534255199996</v>
      </c>
      <c r="N2579" s="277">
        <f>(N5658*10000)*TEA!$J$15*10^-6</f>
        <v>59.536534255199996</v>
      </c>
      <c r="W2579">
        <f t="shared" si="120"/>
        <v>1</v>
      </c>
      <c r="X2579" s="251">
        <v>48163</v>
      </c>
      <c r="Y2579" s="251">
        <v>389</v>
      </c>
      <c r="Z2579" s="251">
        <f t="shared" si="122"/>
        <v>389</v>
      </c>
      <c r="AA2579" s="226">
        <v>4696</v>
      </c>
    </row>
    <row r="2580" spans="1:27" x14ac:dyDescent="0.25">
      <c r="A2580" s="251">
        <v>48165</v>
      </c>
      <c r="B2580" s="251" t="s">
        <v>2056</v>
      </c>
      <c r="C2580" s="251" t="s">
        <v>2114</v>
      </c>
      <c r="D2580" s="251">
        <v>-102.640978</v>
      </c>
      <c r="E2580" s="251">
        <v>32.734099999999998</v>
      </c>
      <c r="F2580">
        <v>0</v>
      </c>
      <c r="G2580">
        <f t="shared" si="121"/>
        <v>0</v>
      </c>
      <c r="H2580">
        <v>14.49</v>
      </c>
      <c r="M2580" s="277">
        <f>(M5659*10000)*TEA!$I$15*10^-6</f>
        <v>54.352964891699997</v>
      </c>
      <c r="N2580" s="277">
        <f>(N5659*10000)*TEA!$J$15*10^-6</f>
        <v>54.352964891699997</v>
      </c>
      <c r="W2580">
        <f t="shared" si="120"/>
        <v>1</v>
      </c>
      <c r="X2580" s="251">
        <v>48165</v>
      </c>
      <c r="Y2580" s="251">
        <v>0</v>
      </c>
      <c r="Z2580" s="251">
        <f t="shared" si="122"/>
        <v>0</v>
      </c>
      <c r="AA2580" s="226">
        <v>2064</v>
      </c>
    </row>
    <row r="2581" spans="1:27" x14ac:dyDescent="0.25">
      <c r="A2581" s="251">
        <v>48167</v>
      </c>
      <c r="B2581" s="251" t="s">
        <v>2056</v>
      </c>
      <c r="C2581" s="251" t="s">
        <v>2115</v>
      </c>
      <c r="D2581" s="251">
        <v>-95.066524799999996</v>
      </c>
      <c r="E2581" s="251">
        <v>29.423410000000001</v>
      </c>
      <c r="F2581">
        <v>0</v>
      </c>
      <c r="G2581">
        <f t="shared" si="121"/>
        <v>0</v>
      </c>
      <c r="H2581">
        <v>0</v>
      </c>
      <c r="M2581" s="277">
        <f>(M5660*10000)*TEA!$I$15*10^-6</f>
        <v>64.230406500600012</v>
      </c>
      <c r="N2581" s="277">
        <f>(N5660*10000)*TEA!$J$15*10^-6</f>
        <v>64.230406500600012</v>
      </c>
      <c r="W2581">
        <f t="shared" si="120"/>
        <v>1</v>
      </c>
      <c r="X2581" s="251">
        <v>48167</v>
      </c>
      <c r="Y2581" s="251">
        <v>0</v>
      </c>
      <c r="Z2581" s="251">
        <f t="shared" si="122"/>
        <v>0</v>
      </c>
      <c r="AA2581" s="226">
        <v>0</v>
      </c>
    </row>
    <row r="2582" spans="1:27" x14ac:dyDescent="0.25">
      <c r="A2582" s="251">
        <v>48169</v>
      </c>
      <c r="B2582" s="251" t="s">
        <v>2056</v>
      </c>
      <c r="C2582" s="251" t="s">
        <v>2116</v>
      </c>
      <c r="D2582" s="251">
        <v>-101.280652</v>
      </c>
      <c r="E2582" s="251">
        <v>33.170310000000001</v>
      </c>
      <c r="F2582">
        <v>0</v>
      </c>
      <c r="G2582">
        <f t="shared" si="121"/>
        <v>0</v>
      </c>
      <c r="H2582">
        <v>0</v>
      </c>
      <c r="M2582" s="277">
        <f>(M5661*10000)*TEA!$I$15*10^-6</f>
        <v>53.833036509899991</v>
      </c>
      <c r="N2582" s="277">
        <f>(N5661*10000)*TEA!$J$15*10^-6</f>
        <v>53.833036509899991</v>
      </c>
      <c r="W2582">
        <f t="shared" si="120"/>
        <v>1</v>
      </c>
      <c r="X2582" s="251">
        <v>48169</v>
      </c>
      <c r="Y2582" s="251">
        <v>0</v>
      </c>
      <c r="Z2582" s="251">
        <f t="shared" si="122"/>
        <v>0</v>
      </c>
      <c r="AA2582" s="226">
        <v>0</v>
      </c>
    </row>
    <row r="2583" spans="1:27" x14ac:dyDescent="0.25">
      <c r="A2583" s="251">
        <v>48171</v>
      </c>
      <c r="B2583" s="251" t="s">
        <v>2056</v>
      </c>
      <c r="C2583" s="251" t="s">
        <v>2117</v>
      </c>
      <c r="D2583" s="251">
        <v>-98.937327300000007</v>
      </c>
      <c r="E2583" s="251">
        <v>30.30097</v>
      </c>
      <c r="F2583">
        <v>0</v>
      </c>
      <c r="G2583">
        <f t="shared" si="121"/>
        <v>0</v>
      </c>
      <c r="H2583">
        <v>5.83</v>
      </c>
      <c r="M2583" s="277">
        <f>(M5662*10000)*TEA!$I$15*10^-6</f>
        <v>58.372785720449997</v>
      </c>
      <c r="N2583" s="277">
        <f>(N5662*10000)*TEA!$J$15*10^-6</f>
        <v>58.372785720449997</v>
      </c>
      <c r="W2583">
        <f t="shared" si="120"/>
        <v>1</v>
      </c>
      <c r="X2583" s="251">
        <v>48171</v>
      </c>
      <c r="Y2583" s="251">
        <v>0</v>
      </c>
      <c r="Z2583" s="251">
        <f t="shared" si="122"/>
        <v>0</v>
      </c>
      <c r="AA2583" s="226">
        <v>951</v>
      </c>
    </row>
    <row r="2584" spans="1:27" x14ac:dyDescent="0.25">
      <c r="A2584" s="251">
        <v>48173</v>
      </c>
      <c r="B2584" s="251" t="s">
        <v>2056</v>
      </c>
      <c r="C2584" s="251" t="s">
        <v>2118</v>
      </c>
      <c r="D2584" s="251">
        <v>-101.515199</v>
      </c>
      <c r="E2584" s="251">
        <v>31.863620000000001</v>
      </c>
      <c r="F2584">
        <v>0</v>
      </c>
      <c r="G2584">
        <f t="shared" si="121"/>
        <v>0</v>
      </c>
      <c r="H2584">
        <v>9.67</v>
      </c>
      <c r="M2584" s="277">
        <f>(M5663*10000)*TEA!$I$15*10^-6</f>
        <v>56.1467330973</v>
      </c>
      <c r="N2584" s="277">
        <f>(N5663*10000)*TEA!$J$15*10^-6</f>
        <v>56.1467330973</v>
      </c>
      <c r="W2584">
        <f t="shared" si="120"/>
        <v>1</v>
      </c>
      <c r="X2584" s="251">
        <v>48173</v>
      </c>
      <c r="Y2584" s="251">
        <v>0</v>
      </c>
      <c r="Z2584" s="251">
        <f t="shared" si="122"/>
        <v>0</v>
      </c>
      <c r="AA2584" s="226">
        <v>254</v>
      </c>
    </row>
    <row r="2585" spans="1:27" x14ac:dyDescent="0.25">
      <c r="A2585" s="251">
        <v>48175</v>
      </c>
      <c r="B2585" s="251" t="s">
        <v>2056</v>
      </c>
      <c r="C2585" s="251" t="s">
        <v>2119</v>
      </c>
      <c r="D2585" s="251">
        <v>-97.427605099999994</v>
      </c>
      <c r="E2585" s="251">
        <v>28.657319999999999</v>
      </c>
      <c r="F2585">
        <v>0</v>
      </c>
      <c r="G2585">
        <f t="shared" si="121"/>
        <v>0</v>
      </c>
      <c r="H2585">
        <v>6.38</v>
      </c>
      <c r="M2585" s="277">
        <f>(M5664*10000)*TEA!$I$15*10^-6</f>
        <v>61.171032290849986</v>
      </c>
      <c r="N2585" s="277">
        <f>(N5664*10000)*TEA!$J$15*10^-6</f>
        <v>61.171032290849986</v>
      </c>
      <c r="W2585">
        <f t="shared" si="120"/>
        <v>1</v>
      </c>
      <c r="X2585" s="251">
        <v>48175</v>
      </c>
      <c r="Y2585" s="251">
        <v>0</v>
      </c>
      <c r="Z2585" s="251">
        <f t="shared" si="122"/>
        <v>0</v>
      </c>
      <c r="AA2585" s="226">
        <v>3520</v>
      </c>
    </row>
    <row r="2586" spans="1:27" x14ac:dyDescent="0.25">
      <c r="A2586" s="251">
        <v>48177</v>
      </c>
      <c r="B2586" s="251" t="s">
        <v>2056</v>
      </c>
      <c r="C2586" s="251" t="s">
        <v>2120</v>
      </c>
      <c r="D2586" s="251">
        <v>-97.498001900000006</v>
      </c>
      <c r="E2586" s="251">
        <v>29.45523</v>
      </c>
      <c r="F2586">
        <v>0</v>
      </c>
      <c r="G2586">
        <f t="shared" si="121"/>
        <v>0</v>
      </c>
      <c r="H2586">
        <v>6.6</v>
      </c>
      <c r="M2586" s="277">
        <f>(M5665*10000)*TEA!$I$15*10^-6</f>
        <v>60.337144468800005</v>
      </c>
      <c r="N2586" s="277">
        <f>(N5665*10000)*TEA!$J$15*10^-6</f>
        <v>60.337144468800005</v>
      </c>
      <c r="W2586">
        <f t="shared" si="120"/>
        <v>1</v>
      </c>
      <c r="X2586" s="251">
        <v>48177</v>
      </c>
      <c r="Y2586" s="251">
        <v>0</v>
      </c>
      <c r="Z2586" s="251">
        <f t="shared" si="122"/>
        <v>0</v>
      </c>
      <c r="AA2586" s="226">
        <v>1635</v>
      </c>
    </row>
    <row r="2587" spans="1:27" x14ac:dyDescent="0.25">
      <c r="A2587" s="251">
        <v>48179</v>
      </c>
      <c r="B2587" s="251" t="s">
        <v>2056</v>
      </c>
      <c r="C2587" s="251" t="s">
        <v>1151</v>
      </c>
      <c r="D2587" s="251">
        <v>-100.809059</v>
      </c>
      <c r="E2587" s="251">
        <v>35.397329999999997</v>
      </c>
      <c r="F2587">
        <v>0</v>
      </c>
      <c r="G2587">
        <f t="shared" si="121"/>
        <v>0</v>
      </c>
      <c r="H2587">
        <v>13.26</v>
      </c>
      <c r="M2587" s="277">
        <f>(M5666*10000)*TEA!$I$15*10^-6</f>
        <v>49.271065555499995</v>
      </c>
      <c r="N2587" s="277">
        <f>(N5666*10000)*TEA!$J$15*10^-6</f>
        <v>49.271065555499995</v>
      </c>
      <c r="W2587">
        <f t="shared" ref="W2587:W2650" si="123">IF(X2587=A2587,1,0)</f>
        <v>1</v>
      </c>
      <c r="X2587" s="251">
        <v>48179</v>
      </c>
      <c r="Y2587" s="251">
        <v>0</v>
      </c>
      <c r="Z2587" s="251">
        <f t="shared" si="122"/>
        <v>0</v>
      </c>
      <c r="AA2587" s="226">
        <v>2071</v>
      </c>
    </row>
    <row r="2588" spans="1:27" x14ac:dyDescent="0.25">
      <c r="A2588" s="251">
        <v>48181</v>
      </c>
      <c r="B2588" s="251" t="s">
        <v>2056</v>
      </c>
      <c r="C2588" s="251" t="s">
        <v>1223</v>
      </c>
      <c r="D2588" s="251">
        <v>-96.683077999999995</v>
      </c>
      <c r="E2588" s="251">
        <v>33.626379999999997</v>
      </c>
      <c r="F2588">
        <v>2.41</v>
      </c>
      <c r="G2588">
        <f t="shared" si="121"/>
        <v>2.41</v>
      </c>
      <c r="H2588">
        <v>8.3699999999999992</v>
      </c>
      <c r="M2588" s="277">
        <f>(M5667*10000)*TEA!$I$15*10^-6</f>
        <v>53.828714271149998</v>
      </c>
      <c r="N2588" s="277">
        <f>(N5667*10000)*TEA!$J$15*10^-6</f>
        <v>53.828714271149998</v>
      </c>
      <c r="W2588">
        <f t="shared" si="123"/>
        <v>1</v>
      </c>
      <c r="X2588" s="251">
        <v>48181</v>
      </c>
      <c r="Y2588" s="251">
        <v>1355</v>
      </c>
      <c r="Z2588" s="251">
        <f t="shared" si="122"/>
        <v>1355</v>
      </c>
      <c r="AA2588" s="226">
        <v>13369</v>
      </c>
    </row>
    <row r="2589" spans="1:27" x14ac:dyDescent="0.25">
      <c r="A2589" s="251">
        <v>48183</v>
      </c>
      <c r="B2589" s="251" t="s">
        <v>2056</v>
      </c>
      <c r="C2589" s="251" t="s">
        <v>2121</v>
      </c>
      <c r="D2589" s="251">
        <v>-94.824949099999998</v>
      </c>
      <c r="E2589" s="251">
        <v>32.50488</v>
      </c>
      <c r="F2589">
        <v>0</v>
      </c>
      <c r="G2589">
        <f t="shared" si="121"/>
        <v>0</v>
      </c>
      <c r="H2589">
        <v>0</v>
      </c>
      <c r="M2589" s="277">
        <f>(M5668*10000)*TEA!$I$15*10^-6</f>
        <v>55.660125718799996</v>
      </c>
      <c r="N2589" s="277">
        <f>(N5668*10000)*TEA!$J$15*10^-6</f>
        <v>55.660125718799996</v>
      </c>
      <c r="W2589">
        <f t="shared" si="123"/>
        <v>1</v>
      </c>
      <c r="X2589" s="251">
        <v>48183</v>
      </c>
      <c r="Y2589" s="251">
        <v>0</v>
      </c>
      <c r="Z2589" s="251">
        <f t="shared" si="122"/>
        <v>0</v>
      </c>
      <c r="AA2589" s="226">
        <v>0</v>
      </c>
    </row>
    <row r="2590" spans="1:27" x14ac:dyDescent="0.25">
      <c r="A2590" s="251">
        <v>48185</v>
      </c>
      <c r="B2590" s="251" t="s">
        <v>2056</v>
      </c>
      <c r="C2590" s="251" t="s">
        <v>2122</v>
      </c>
      <c r="D2590" s="251">
        <v>-95.995474599999994</v>
      </c>
      <c r="E2590" s="251">
        <v>30.54419</v>
      </c>
      <c r="F2590">
        <v>0</v>
      </c>
      <c r="G2590">
        <f t="shared" si="121"/>
        <v>0</v>
      </c>
      <c r="H2590">
        <v>0</v>
      </c>
      <c r="M2590" s="277">
        <f>(M5669*10000)*TEA!$I$15*10^-6</f>
        <v>60.132741388199996</v>
      </c>
      <c r="N2590" s="277">
        <f>(N5669*10000)*TEA!$J$15*10^-6</f>
        <v>60.132741388199996</v>
      </c>
      <c r="W2590">
        <f t="shared" si="123"/>
        <v>1</v>
      </c>
      <c r="X2590" s="251">
        <v>48185</v>
      </c>
      <c r="Y2590" s="251">
        <v>0</v>
      </c>
      <c r="Z2590" s="251">
        <f t="shared" si="122"/>
        <v>0</v>
      </c>
      <c r="AA2590" s="226">
        <v>0</v>
      </c>
    </row>
    <row r="2591" spans="1:27" x14ac:dyDescent="0.25">
      <c r="A2591" s="251">
        <v>48187</v>
      </c>
      <c r="B2591" s="251" t="s">
        <v>2056</v>
      </c>
      <c r="C2591" s="251" t="s">
        <v>1684</v>
      </c>
      <c r="D2591" s="251">
        <v>-97.954103399999994</v>
      </c>
      <c r="E2591" s="251">
        <v>29.587109999999999</v>
      </c>
      <c r="F2591">
        <v>0</v>
      </c>
      <c r="G2591">
        <f t="shared" si="121"/>
        <v>0</v>
      </c>
      <c r="H2591">
        <v>5.64</v>
      </c>
      <c r="M2591" s="277">
        <f>(M5670*10000)*TEA!$I$15*10^-6</f>
        <v>59.765665666049998</v>
      </c>
      <c r="N2591" s="277">
        <f>(N5670*10000)*TEA!$J$15*10^-6</f>
        <v>59.765665666049998</v>
      </c>
      <c r="W2591">
        <f t="shared" si="123"/>
        <v>1</v>
      </c>
      <c r="X2591" s="251">
        <v>48187</v>
      </c>
      <c r="Y2591" s="251">
        <v>0</v>
      </c>
      <c r="Z2591" s="251">
        <f t="shared" si="122"/>
        <v>0</v>
      </c>
      <c r="AA2591" s="226">
        <v>9811</v>
      </c>
    </row>
    <row r="2592" spans="1:27" x14ac:dyDescent="0.25">
      <c r="A2592" s="251">
        <v>48189</v>
      </c>
      <c r="B2592" s="251" t="s">
        <v>2056</v>
      </c>
      <c r="C2592" s="251" t="s">
        <v>553</v>
      </c>
      <c r="D2592" s="251">
        <v>-101.806905</v>
      </c>
      <c r="E2592" s="251">
        <v>34.069859999999998</v>
      </c>
      <c r="F2592">
        <v>3.85</v>
      </c>
      <c r="G2592">
        <f t="shared" si="121"/>
        <v>3.85</v>
      </c>
      <c r="H2592">
        <v>9.3800000000000008</v>
      </c>
      <c r="M2592" s="277">
        <f>(M5671*10000)*TEA!$I$15*10^-6</f>
        <v>51.922906738649999</v>
      </c>
      <c r="N2592" s="277">
        <f>(N5671*10000)*TEA!$J$15*10^-6</f>
        <v>51.922906738649999</v>
      </c>
      <c r="W2592">
        <f t="shared" si="123"/>
        <v>1</v>
      </c>
      <c r="X2592" s="251">
        <v>48189</v>
      </c>
      <c r="Y2592" s="251">
        <v>77</v>
      </c>
      <c r="Z2592" s="251">
        <f t="shared" si="122"/>
        <v>77</v>
      </c>
      <c r="AA2592" s="226">
        <v>13198</v>
      </c>
    </row>
    <row r="2593" spans="1:27" x14ac:dyDescent="0.25">
      <c r="A2593" s="251">
        <v>48191</v>
      </c>
      <c r="B2593" s="251" t="s">
        <v>2056</v>
      </c>
      <c r="C2593" s="251" t="s">
        <v>891</v>
      </c>
      <c r="D2593" s="251">
        <v>-100.67935799999999</v>
      </c>
      <c r="E2593" s="251">
        <v>34.531390000000002</v>
      </c>
      <c r="F2593">
        <v>0</v>
      </c>
      <c r="G2593">
        <f t="shared" si="121"/>
        <v>0</v>
      </c>
      <c r="H2593">
        <v>13.23</v>
      </c>
      <c r="M2593" s="277">
        <f>(M5672*10000)*TEA!$I$15*10^-6</f>
        <v>51.278614268399998</v>
      </c>
      <c r="N2593" s="277">
        <f>(N5672*10000)*TEA!$J$15*10^-6</f>
        <v>51.278614268399998</v>
      </c>
      <c r="W2593">
        <f t="shared" si="123"/>
        <v>1</v>
      </c>
      <c r="X2593" s="251">
        <v>48191</v>
      </c>
      <c r="Y2593" s="251">
        <v>0</v>
      </c>
      <c r="Z2593" s="251">
        <f t="shared" si="122"/>
        <v>0</v>
      </c>
      <c r="AA2593" s="226">
        <v>591</v>
      </c>
    </row>
    <row r="2594" spans="1:27" x14ac:dyDescent="0.25">
      <c r="A2594" s="251">
        <v>48193</v>
      </c>
      <c r="B2594" s="251" t="s">
        <v>2056</v>
      </c>
      <c r="C2594" s="251" t="s">
        <v>808</v>
      </c>
      <c r="D2594" s="251">
        <v>-98.123054100000004</v>
      </c>
      <c r="E2594" s="251">
        <v>31.700410000000002</v>
      </c>
      <c r="F2594">
        <v>0</v>
      </c>
      <c r="G2594">
        <f t="shared" si="121"/>
        <v>0</v>
      </c>
      <c r="H2594">
        <v>0</v>
      </c>
      <c r="M2594" s="277">
        <f>(M5673*10000)*TEA!$I$15*10^-6</f>
        <v>56.562598493549999</v>
      </c>
      <c r="N2594" s="277">
        <f>(N5673*10000)*TEA!$J$15*10^-6</f>
        <v>56.562598493549999</v>
      </c>
      <c r="W2594">
        <f t="shared" si="123"/>
        <v>1</v>
      </c>
      <c r="X2594" s="251">
        <v>48193</v>
      </c>
      <c r="Y2594" s="251">
        <v>0</v>
      </c>
      <c r="Z2594" s="251">
        <f t="shared" si="122"/>
        <v>0</v>
      </c>
      <c r="AA2594" s="226">
        <v>0</v>
      </c>
    </row>
    <row r="2595" spans="1:27" x14ac:dyDescent="0.25">
      <c r="A2595" s="251">
        <v>48195</v>
      </c>
      <c r="B2595" s="251" t="s">
        <v>2056</v>
      </c>
      <c r="C2595" s="251" t="s">
        <v>2123</v>
      </c>
      <c r="D2595" s="251">
        <v>-101.351105</v>
      </c>
      <c r="E2595" s="251">
        <v>36.269660000000002</v>
      </c>
      <c r="F2595">
        <v>3.55</v>
      </c>
      <c r="G2595">
        <f t="shared" si="121"/>
        <v>3.55</v>
      </c>
      <c r="H2595">
        <v>12.87</v>
      </c>
      <c r="M2595" s="277">
        <f>(M5674*10000)*TEA!$I$15*10^-6</f>
        <v>46.79115943275</v>
      </c>
      <c r="N2595" s="277">
        <f>(N5674*10000)*TEA!$J$15*10^-6</f>
        <v>46.79115943275</v>
      </c>
      <c r="W2595">
        <f t="shared" si="123"/>
        <v>1</v>
      </c>
      <c r="X2595" s="251">
        <v>48195</v>
      </c>
      <c r="Y2595" s="251">
        <v>1594</v>
      </c>
      <c r="Z2595" s="251">
        <f t="shared" si="122"/>
        <v>1594</v>
      </c>
      <c r="AA2595" s="226">
        <v>22824</v>
      </c>
    </row>
    <row r="2596" spans="1:27" x14ac:dyDescent="0.25">
      <c r="A2596" s="251">
        <v>48197</v>
      </c>
      <c r="B2596" s="251" t="s">
        <v>2056</v>
      </c>
      <c r="C2596" s="251" t="s">
        <v>2041</v>
      </c>
      <c r="D2596" s="251">
        <v>-99.738526300000004</v>
      </c>
      <c r="E2596" s="251">
        <v>34.298690000000001</v>
      </c>
      <c r="F2596">
        <v>0</v>
      </c>
      <c r="G2596">
        <f t="shared" si="121"/>
        <v>0</v>
      </c>
      <c r="H2596">
        <v>0</v>
      </c>
      <c r="M2596" s="277">
        <f>(M5675*10000)*TEA!$I$15*10^-6</f>
        <v>52.259251121549994</v>
      </c>
      <c r="N2596" s="277">
        <f>(N5675*10000)*TEA!$J$15*10^-6</f>
        <v>52.259251121549994</v>
      </c>
      <c r="W2596">
        <f t="shared" si="123"/>
        <v>1</v>
      </c>
      <c r="X2596" s="251">
        <v>48197</v>
      </c>
      <c r="Y2596" s="251">
        <v>0</v>
      </c>
      <c r="Z2596" s="251">
        <f t="shared" si="122"/>
        <v>0</v>
      </c>
      <c r="AA2596" s="226">
        <v>0</v>
      </c>
    </row>
    <row r="2597" spans="1:27" x14ac:dyDescent="0.25">
      <c r="A2597" s="251">
        <v>48199</v>
      </c>
      <c r="B2597" s="251" t="s">
        <v>2056</v>
      </c>
      <c r="C2597" s="251" t="s">
        <v>1007</v>
      </c>
      <c r="D2597" s="251">
        <v>-94.3986716</v>
      </c>
      <c r="E2597" s="251">
        <v>30.347249999999999</v>
      </c>
      <c r="F2597">
        <v>0</v>
      </c>
      <c r="G2597">
        <f t="shared" si="121"/>
        <v>0</v>
      </c>
      <c r="H2597">
        <v>6.96</v>
      </c>
      <c r="M2597" s="277">
        <f>(M5676*10000)*TEA!$I$15*10^-6</f>
        <v>61.362148531949991</v>
      </c>
      <c r="N2597" s="277">
        <f>(N5676*10000)*TEA!$J$15*10^-6</f>
        <v>61.362148531949991</v>
      </c>
      <c r="W2597">
        <f t="shared" si="123"/>
        <v>1</v>
      </c>
      <c r="X2597" s="251">
        <v>48199</v>
      </c>
      <c r="Y2597" s="251">
        <v>0</v>
      </c>
      <c r="Z2597" s="251">
        <f t="shared" si="122"/>
        <v>0</v>
      </c>
      <c r="AA2597" s="226">
        <v>2</v>
      </c>
    </row>
    <row r="2598" spans="1:27" x14ac:dyDescent="0.25">
      <c r="A2598" s="251">
        <v>48201</v>
      </c>
      <c r="B2598" s="251" t="s">
        <v>2056</v>
      </c>
      <c r="C2598" s="251" t="s">
        <v>894</v>
      </c>
      <c r="D2598" s="251">
        <v>-95.401056999999994</v>
      </c>
      <c r="E2598" s="251">
        <v>29.872170000000001</v>
      </c>
      <c r="F2598">
        <v>1.75</v>
      </c>
      <c r="G2598">
        <f t="shared" si="121"/>
        <v>1.75</v>
      </c>
      <c r="H2598">
        <v>8.58</v>
      </c>
      <c r="M2598" s="277">
        <f>(M5677*10000)*TEA!$I$15*10^-6</f>
        <v>62.940503191049999</v>
      </c>
      <c r="N2598" s="277">
        <f>(N5677*10000)*TEA!$J$15*10^-6</f>
        <v>62.940503191049999</v>
      </c>
      <c r="W2598">
        <f t="shared" si="123"/>
        <v>1</v>
      </c>
      <c r="X2598" s="251">
        <v>48201</v>
      </c>
      <c r="Y2598" s="251">
        <v>220</v>
      </c>
      <c r="Z2598" s="251">
        <f t="shared" si="122"/>
        <v>220</v>
      </c>
      <c r="AA2598" s="226">
        <v>1988</v>
      </c>
    </row>
    <row r="2599" spans="1:27" x14ac:dyDescent="0.25">
      <c r="A2599" s="251">
        <v>48203</v>
      </c>
      <c r="B2599" s="251" t="s">
        <v>2056</v>
      </c>
      <c r="C2599" s="251" t="s">
        <v>1055</v>
      </c>
      <c r="D2599" s="251">
        <v>-94.380426999999997</v>
      </c>
      <c r="E2599" s="251">
        <v>32.57996</v>
      </c>
      <c r="F2599">
        <v>0</v>
      </c>
      <c r="G2599">
        <f t="shared" si="121"/>
        <v>0</v>
      </c>
      <c r="H2599">
        <v>0</v>
      </c>
      <c r="M2599" s="277">
        <f>(M5678*10000)*TEA!$I$15*10^-6</f>
        <v>55.475637819299997</v>
      </c>
      <c r="N2599" s="277">
        <f>(N5678*10000)*TEA!$J$15*10^-6</f>
        <v>55.475637819299997</v>
      </c>
      <c r="W2599">
        <f t="shared" si="123"/>
        <v>1</v>
      </c>
      <c r="X2599" s="251">
        <v>48203</v>
      </c>
      <c r="Y2599" s="251">
        <v>0</v>
      </c>
      <c r="Z2599" s="251">
        <f t="shared" si="122"/>
        <v>0</v>
      </c>
      <c r="AA2599" s="226">
        <v>0</v>
      </c>
    </row>
    <row r="2600" spans="1:27" x14ac:dyDescent="0.25">
      <c r="A2600" s="251">
        <v>48205</v>
      </c>
      <c r="B2600" s="251" t="s">
        <v>2056</v>
      </c>
      <c r="C2600" s="251" t="s">
        <v>2124</v>
      </c>
      <c r="D2600" s="251">
        <v>-102.604321</v>
      </c>
      <c r="E2600" s="251">
        <v>35.831359999999997</v>
      </c>
      <c r="F2600">
        <v>2.0499999999999998</v>
      </c>
      <c r="G2600">
        <f t="shared" si="121"/>
        <v>2.0499999999999998</v>
      </c>
      <c r="H2600">
        <v>12.57</v>
      </c>
      <c r="M2600" s="277">
        <f>(M5679*10000)*TEA!$I$15*10^-6</f>
        <v>46.791196553249996</v>
      </c>
      <c r="N2600" s="277">
        <f>(N5679*10000)*TEA!$J$15*10^-6</f>
        <v>46.791196553249996</v>
      </c>
      <c r="W2600">
        <f t="shared" si="123"/>
        <v>1</v>
      </c>
      <c r="X2600" s="251">
        <v>48205</v>
      </c>
      <c r="Y2600" s="251">
        <v>532</v>
      </c>
      <c r="Z2600" s="251">
        <f t="shared" si="122"/>
        <v>532</v>
      </c>
      <c r="AA2600" s="226">
        <v>27169</v>
      </c>
    </row>
    <row r="2601" spans="1:27" x14ac:dyDescent="0.25">
      <c r="A2601" s="251">
        <v>48207</v>
      </c>
      <c r="B2601" s="251" t="s">
        <v>2056</v>
      </c>
      <c r="C2601" s="251" t="s">
        <v>1156</v>
      </c>
      <c r="D2601" s="251">
        <v>-99.728803900000003</v>
      </c>
      <c r="E2601" s="251">
        <v>33.172820000000002</v>
      </c>
      <c r="F2601">
        <v>0</v>
      </c>
      <c r="G2601">
        <f t="shared" si="121"/>
        <v>0</v>
      </c>
      <c r="H2601">
        <v>0</v>
      </c>
      <c r="M2601" s="277">
        <f>(M5680*10000)*TEA!$I$15*10^-6</f>
        <v>54.354850711649995</v>
      </c>
      <c r="N2601" s="277">
        <f>(N5680*10000)*TEA!$J$15*10^-6</f>
        <v>54.354850711649995</v>
      </c>
      <c r="W2601">
        <f t="shared" si="123"/>
        <v>1</v>
      </c>
      <c r="X2601" s="251">
        <v>48207</v>
      </c>
      <c r="Y2601" s="251">
        <v>0</v>
      </c>
      <c r="Z2601" s="251">
        <f t="shared" si="122"/>
        <v>0</v>
      </c>
      <c r="AA2601" s="226">
        <v>0</v>
      </c>
    </row>
    <row r="2602" spans="1:27" x14ac:dyDescent="0.25">
      <c r="A2602" s="251">
        <v>48209</v>
      </c>
      <c r="B2602" s="251" t="s">
        <v>2056</v>
      </c>
      <c r="C2602" s="251" t="s">
        <v>2125</v>
      </c>
      <c r="D2602" s="251">
        <v>-98.029509399999995</v>
      </c>
      <c r="E2602" s="251">
        <v>30.053450000000002</v>
      </c>
      <c r="F2602">
        <v>0</v>
      </c>
      <c r="G2602">
        <f t="shared" si="121"/>
        <v>0</v>
      </c>
      <c r="H2602">
        <v>6.09</v>
      </c>
      <c r="M2602" s="277">
        <f>(M5681*10000)*TEA!$I$15*10^-6</f>
        <v>59.052025893149988</v>
      </c>
      <c r="N2602" s="277">
        <f>(N5681*10000)*TEA!$J$15*10^-6</f>
        <v>59.052025893149988</v>
      </c>
      <c r="W2602">
        <f t="shared" si="123"/>
        <v>1</v>
      </c>
      <c r="X2602" s="251">
        <v>48209</v>
      </c>
      <c r="Y2602" s="251">
        <v>0</v>
      </c>
      <c r="Z2602" s="251">
        <f t="shared" si="122"/>
        <v>0</v>
      </c>
      <c r="AA2602" s="226">
        <v>2149</v>
      </c>
    </row>
    <row r="2603" spans="1:27" x14ac:dyDescent="0.25">
      <c r="A2603" s="251">
        <v>48211</v>
      </c>
      <c r="B2603" s="251" t="s">
        <v>2056</v>
      </c>
      <c r="C2603" s="251" t="s">
        <v>2126</v>
      </c>
      <c r="D2603" s="251">
        <v>-100.27278699999999</v>
      </c>
      <c r="E2603" s="251">
        <v>35.830719999999999</v>
      </c>
      <c r="F2603">
        <v>0</v>
      </c>
      <c r="G2603">
        <f t="shared" si="121"/>
        <v>0</v>
      </c>
      <c r="H2603">
        <v>0</v>
      </c>
      <c r="M2603" s="277">
        <f>(M5682*10000)*TEA!$I$15*10^-6</f>
        <v>48.774461363549996</v>
      </c>
      <c r="N2603" s="277">
        <f>(N5682*10000)*TEA!$J$15*10^-6</f>
        <v>48.774461363549996</v>
      </c>
      <c r="W2603">
        <f t="shared" si="123"/>
        <v>1</v>
      </c>
      <c r="X2603" s="251">
        <v>48211</v>
      </c>
      <c r="Y2603" s="251">
        <v>0</v>
      </c>
      <c r="Z2603" s="251">
        <f t="shared" si="122"/>
        <v>0</v>
      </c>
      <c r="AA2603" s="226">
        <v>0</v>
      </c>
    </row>
    <row r="2604" spans="1:27" x14ac:dyDescent="0.25">
      <c r="A2604" s="251">
        <v>48213</v>
      </c>
      <c r="B2604" s="251" t="s">
        <v>2056</v>
      </c>
      <c r="C2604" s="251" t="s">
        <v>1008</v>
      </c>
      <c r="D2604" s="251">
        <v>-95.865319999999997</v>
      </c>
      <c r="E2604" s="251">
        <v>32.228450000000002</v>
      </c>
      <c r="F2604">
        <v>0</v>
      </c>
      <c r="G2604">
        <f t="shared" si="121"/>
        <v>0</v>
      </c>
      <c r="H2604">
        <v>1.28</v>
      </c>
      <c r="M2604" s="277">
        <f>(M5683*10000)*TEA!$I$15*10^-6</f>
        <v>56.148670426049996</v>
      </c>
      <c r="N2604" s="277">
        <f>(N5683*10000)*TEA!$J$15*10^-6</f>
        <v>56.148670426049996</v>
      </c>
      <c r="W2604">
        <f t="shared" si="123"/>
        <v>1</v>
      </c>
      <c r="X2604" s="251">
        <v>48213</v>
      </c>
      <c r="Y2604" s="251">
        <v>0</v>
      </c>
      <c r="Z2604" s="251">
        <f t="shared" si="122"/>
        <v>0</v>
      </c>
      <c r="AA2604" s="226">
        <v>7</v>
      </c>
    </row>
    <row r="2605" spans="1:27" x14ac:dyDescent="0.25">
      <c r="A2605" s="251">
        <v>48215</v>
      </c>
      <c r="B2605" s="251" t="s">
        <v>2056</v>
      </c>
      <c r="C2605" s="251" t="s">
        <v>1686</v>
      </c>
      <c r="D2605" s="251">
        <v>-98.186342100000005</v>
      </c>
      <c r="E2605" s="251">
        <v>26.40314</v>
      </c>
      <c r="F2605">
        <v>1.54</v>
      </c>
      <c r="G2605">
        <f t="shared" si="121"/>
        <v>1.54</v>
      </c>
      <c r="H2605">
        <v>7.2</v>
      </c>
      <c r="M2605" s="277">
        <f>(M5684*10000)*TEA!$I$15*10^-6</f>
        <v>60.473062854899993</v>
      </c>
      <c r="N2605" s="277">
        <f>(N5684*10000)*TEA!$J$15*10^-6</f>
        <v>60.473062854899993</v>
      </c>
      <c r="W2605">
        <f t="shared" si="123"/>
        <v>1</v>
      </c>
      <c r="X2605" s="251">
        <v>48215</v>
      </c>
      <c r="Y2605" s="251">
        <v>1261</v>
      </c>
      <c r="Z2605" s="251">
        <f t="shared" si="122"/>
        <v>1261</v>
      </c>
      <c r="AA2605" s="226">
        <v>16801</v>
      </c>
    </row>
    <row r="2606" spans="1:27" x14ac:dyDescent="0.25">
      <c r="A2606" s="251">
        <v>48217</v>
      </c>
      <c r="B2606" s="251" t="s">
        <v>2056</v>
      </c>
      <c r="C2606" s="251" t="s">
        <v>1580</v>
      </c>
      <c r="D2606" s="251">
        <v>-97.130030000000005</v>
      </c>
      <c r="E2606" s="251">
        <v>31.994009999999999</v>
      </c>
      <c r="F2606">
        <v>1.57</v>
      </c>
      <c r="G2606">
        <f t="shared" si="121"/>
        <v>1.57</v>
      </c>
      <c r="H2606">
        <v>7.16</v>
      </c>
      <c r="M2606" s="277">
        <f>(M5685*10000)*TEA!$I$15*10^-6</f>
        <v>56.190805347150004</v>
      </c>
      <c r="N2606" s="277">
        <f>(N5685*10000)*TEA!$J$15*10^-6</f>
        <v>56.190805347150004</v>
      </c>
      <c r="W2606">
        <f t="shared" si="123"/>
        <v>1</v>
      </c>
      <c r="X2606" s="251">
        <v>48217</v>
      </c>
      <c r="Y2606" s="251">
        <v>142</v>
      </c>
      <c r="Z2606" s="251">
        <f t="shared" si="122"/>
        <v>142</v>
      </c>
      <c r="AA2606" s="226">
        <v>41680</v>
      </c>
    </row>
    <row r="2607" spans="1:27" x14ac:dyDescent="0.25">
      <c r="A2607" s="251">
        <v>48219</v>
      </c>
      <c r="B2607" s="251" t="s">
        <v>2056</v>
      </c>
      <c r="C2607" s="251" t="s">
        <v>2127</v>
      </c>
      <c r="D2607" s="251">
        <v>-102.331113</v>
      </c>
      <c r="E2607" s="251">
        <v>33.612290000000002</v>
      </c>
      <c r="F2607">
        <v>1.78</v>
      </c>
      <c r="G2607">
        <f t="shared" si="121"/>
        <v>1.78</v>
      </c>
      <c r="H2607">
        <v>8.41</v>
      </c>
      <c r="M2607" s="277">
        <f>(M5686*10000)*TEA!$I$15*10^-6</f>
        <v>52.763828566949996</v>
      </c>
      <c r="N2607" s="277">
        <f>(N5686*10000)*TEA!$J$15*10^-6</f>
        <v>52.763828566949996</v>
      </c>
      <c r="W2607">
        <f t="shared" si="123"/>
        <v>1</v>
      </c>
      <c r="X2607" s="251">
        <v>48219</v>
      </c>
      <c r="Y2607" s="251">
        <v>124</v>
      </c>
      <c r="Z2607" s="251">
        <f t="shared" si="122"/>
        <v>124</v>
      </c>
      <c r="AA2607" s="226">
        <v>5017</v>
      </c>
    </row>
    <row r="2608" spans="1:27" x14ac:dyDescent="0.25">
      <c r="A2608" s="251">
        <v>48221</v>
      </c>
      <c r="B2608" s="251" t="s">
        <v>2056</v>
      </c>
      <c r="C2608" s="251" t="s">
        <v>2128</v>
      </c>
      <c r="D2608" s="251">
        <v>-97.827280599999995</v>
      </c>
      <c r="E2608" s="251">
        <v>32.433079999999997</v>
      </c>
      <c r="F2608">
        <v>0</v>
      </c>
      <c r="G2608">
        <f t="shared" si="121"/>
        <v>0</v>
      </c>
      <c r="H2608">
        <v>0</v>
      </c>
      <c r="M2608" s="277">
        <f>(M5687*10000)*TEA!$I$15*10^-6</f>
        <v>55.732804832700005</v>
      </c>
      <c r="N2608" s="277">
        <f>(N5687*10000)*TEA!$J$15*10^-6</f>
        <v>55.732804832700005</v>
      </c>
      <c r="W2608">
        <f t="shared" si="123"/>
        <v>1</v>
      </c>
      <c r="X2608" s="251">
        <v>48221</v>
      </c>
      <c r="Y2608" s="251">
        <v>0</v>
      </c>
      <c r="Z2608" s="251">
        <f t="shared" si="122"/>
        <v>0</v>
      </c>
      <c r="AA2608" s="226">
        <v>0</v>
      </c>
    </row>
    <row r="2609" spans="1:27" x14ac:dyDescent="0.25">
      <c r="A2609" s="251">
        <v>48223</v>
      </c>
      <c r="B2609" s="251" t="s">
        <v>2056</v>
      </c>
      <c r="C2609" s="251" t="s">
        <v>1228</v>
      </c>
      <c r="D2609" s="251">
        <v>-95.567048099999994</v>
      </c>
      <c r="E2609" s="251">
        <v>33.172829999999998</v>
      </c>
      <c r="F2609">
        <v>0</v>
      </c>
      <c r="G2609">
        <f t="shared" si="121"/>
        <v>0</v>
      </c>
      <c r="H2609">
        <v>0</v>
      </c>
      <c r="M2609" s="277">
        <f>(M5688*10000)*TEA!$I$15*10^-6</f>
        <v>54.506571885899987</v>
      </c>
      <c r="N2609" s="277">
        <f>(N5688*10000)*TEA!$J$15*10^-6</f>
        <v>54.506571885899987</v>
      </c>
      <c r="W2609">
        <f t="shared" si="123"/>
        <v>1</v>
      </c>
      <c r="X2609" s="251">
        <v>48223</v>
      </c>
      <c r="Y2609" s="251">
        <v>0</v>
      </c>
      <c r="Z2609" s="251">
        <f t="shared" si="122"/>
        <v>0</v>
      </c>
      <c r="AA2609" s="226">
        <v>0</v>
      </c>
    </row>
    <row r="2610" spans="1:27" x14ac:dyDescent="0.25">
      <c r="A2610" s="251">
        <v>48225</v>
      </c>
      <c r="B2610" s="251" t="s">
        <v>2056</v>
      </c>
      <c r="C2610" s="251" t="s">
        <v>555</v>
      </c>
      <c r="D2610" s="251">
        <v>-95.4280957</v>
      </c>
      <c r="E2610" s="251">
        <v>31.33304</v>
      </c>
      <c r="F2610">
        <v>0</v>
      </c>
      <c r="G2610">
        <f t="shared" si="121"/>
        <v>0</v>
      </c>
      <c r="H2610">
        <v>0</v>
      </c>
      <c r="M2610" s="277">
        <f>(M5689*10000)*TEA!$I$15*10^-6</f>
        <v>58.25601960705</v>
      </c>
      <c r="N2610" s="277">
        <f>(N5689*10000)*TEA!$J$15*10^-6</f>
        <v>58.25601960705</v>
      </c>
      <c r="W2610">
        <f t="shared" si="123"/>
        <v>1</v>
      </c>
      <c r="X2610" s="251">
        <v>48225</v>
      </c>
      <c r="Y2610" s="251">
        <v>0</v>
      </c>
      <c r="Z2610" s="251">
        <f t="shared" si="122"/>
        <v>0</v>
      </c>
      <c r="AA2610" s="226">
        <v>0</v>
      </c>
    </row>
    <row r="2611" spans="1:27" x14ac:dyDescent="0.25">
      <c r="A2611" s="251">
        <v>48227</v>
      </c>
      <c r="B2611" s="251" t="s">
        <v>2056</v>
      </c>
      <c r="C2611" s="251" t="s">
        <v>629</v>
      </c>
      <c r="D2611" s="251">
        <v>-101.442381</v>
      </c>
      <c r="E2611" s="251">
        <v>32.299630000000001</v>
      </c>
      <c r="F2611">
        <v>0</v>
      </c>
      <c r="G2611">
        <f t="shared" si="121"/>
        <v>0</v>
      </c>
      <c r="H2611">
        <v>0</v>
      </c>
      <c r="M2611" s="277">
        <f>(M5690*10000)*TEA!$I$15*10^-6</f>
        <v>55.410538645800003</v>
      </c>
      <c r="N2611" s="277">
        <f>(N5690*10000)*TEA!$J$15*10^-6</f>
        <v>55.410538645800003</v>
      </c>
      <c r="W2611">
        <f t="shared" si="123"/>
        <v>1</v>
      </c>
      <c r="X2611" s="251">
        <v>48227</v>
      </c>
      <c r="Y2611" s="251">
        <v>0</v>
      </c>
      <c r="Z2611" s="251">
        <f t="shared" si="122"/>
        <v>0</v>
      </c>
      <c r="AA2611" s="226">
        <v>0</v>
      </c>
    </row>
    <row r="2612" spans="1:27" x14ac:dyDescent="0.25">
      <c r="A2612" s="251">
        <v>48229</v>
      </c>
      <c r="B2612" s="251" t="s">
        <v>2056</v>
      </c>
      <c r="C2612" s="251" t="s">
        <v>2129</v>
      </c>
      <c r="D2612" s="251">
        <v>-105.383814</v>
      </c>
      <c r="E2612" s="251">
        <v>31.443719999999999</v>
      </c>
      <c r="F2612">
        <v>0</v>
      </c>
      <c r="G2612">
        <f t="shared" si="121"/>
        <v>0</v>
      </c>
      <c r="H2612">
        <v>0</v>
      </c>
      <c r="M2612" s="277">
        <f>(M5691*10000)*TEA!$I$15*10^-6</f>
        <v>55.713134449799988</v>
      </c>
      <c r="N2612" s="277">
        <f>(N5691*10000)*TEA!$J$15*10^-6</f>
        <v>55.713134449799988</v>
      </c>
      <c r="W2612">
        <f t="shared" si="123"/>
        <v>1</v>
      </c>
      <c r="X2612" s="251">
        <v>48229</v>
      </c>
      <c r="Y2612" s="251">
        <v>0</v>
      </c>
      <c r="Z2612" s="251">
        <f t="shared" si="122"/>
        <v>0</v>
      </c>
      <c r="AA2612" s="226">
        <v>0</v>
      </c>
    </row>
    <row r="2613" spans="1:27" x14ac:dyDescent="0.25">
      <c r="A2613" s="251">
        <v>48231</v>
      </c>
      <c r="B2613" s="251" t="s">
        <v>2056</v>
      </c>
      <c r="C2613" s="251" t="s">
        <v>2130</v>
      </c>
      <c r="D2613" s="251">
        <v>-96.083178500000002</v>
      </c>
      <c r="E2613" s="251">
        <v>33.1342</v>
      </c>
      <c r="F2613">
        <v>2.89</v>
      </c>
      <c r="G2613">
        <f t="shared" si="121"/>
        <v>2.89</v>
      </c>
      <c r="H2613">
        <v>8.4600000000000009</v>
      </c>
      <c r="M2613" s="277">
        <f>(M5692*10000)*TEA!$I$15*10^-6</f>
        <v>54.615979664999998</v>
      </c>
      <c r="N2613" s="277">
        <f>(N5692*10000)*TEA!$J$15*10^-6</f>
        <v>54.615979664999998</v>
      </c>
      <c r="W2613">
        <f t="shared" si="123"/>
        <v>1</v>
      </c>
      <c r="X2613" s="251">
        <v>48231</v>
      </c>
      <c r="Y2613" s="251">
        <v>5444</v>
      </c>
      <c r="Z2613" s="251">
        <f t="shared" si="122"/>
        <v>5444</v>
      </c>
      <c r="AA2613" s="226">
        <v>3349</v>
      </c>
    </row>
    <row r="2614" spans="1:27" x14ac:dyDescent="0.25">
      <c r="A2614" s="251">
        <v>48233</v>
      </c>
      <c r="B2614" s="251" t="s">
        <v>2056</v>
      </c>
      <c r="C2614" s="251" t="s">
        <v>2010</v>
      </c>
      <c r="D2614" s="251">
        <v>-101.350506</v>
      </c>
      <c r="E2614" s="251">
        <v>35.833539999999999</v>
      </c>
      <c r="F2614">
        <v>0</v>
      </c>
      <c r="G2614">
        <f t="shared" si="121"/>
        <v>0</v>
      </c>
      <c r="H2614">
        <v>16.059999999999999</v>
      </c>
      <c r="M2614" s="277">
        <f>(M5693*10000)*TEA!$I$15*10^-6</f>
        <v>47.86882050194999</v>
      </c>
      <c r="N2614" s="277">
        <f>(N5693*10000)*TEA!$J$15*10^-6</f>
        <v>47.86882050194999</v>
      </c>
      <c r="W2614">
        <f t="shared" si="123"/>
        <v>1</v>
      </c>
      <c r="X2614" s="251">
        <v>48233</v>
      </c>
      <c r="Y2614" s="251">
        <v>0</v>
      </c>
      <c r="Z2614" s="251">
        <f t="shared" si="122"/>
        <v>0</v>
      </c>
      <c r="AA2614" s="226">
        <v>3786</v>
      </c>
    </row>
    <row r="2615" spans="1:27" x14ac:dyDescent="0.25">
      <c r="A2615" s="251">
        <v>48235</v>
      </c>
      <c r="B2615" s="251" t="s">
        <v>2056</v>
      </c>
      <c r="C2615" s="251" t="s">
        <v>2131</v>
      </c>
      <c r="D2615" s="251">
        <v>-100.98664599999999</v>
      </c>
      <c r="E2615" s="251">
        <v>31.29955</v>
      </c>
      <c r="F2615">
        <v>0</v>
      </c>
      <c r="G2615">
        <f t="shared" si="121"/>
        <v>0</v>
      </c>
      <c r="H2615">
        <v>0</v>
      </c>
      <c r="M2615" s="277">
        <f>(M5694*10000)*TEA!$I$15*10^-6</f>
        <v>56.934607201649989</v>
      </c>
      <c r="N2615" s="277">
        <f>(N5694*10000)*TEA!$J$15*10^-6</f>
        <v>56.934607201649989</v>
      </c>
      <c r="W2615">
        <f t="shared" si="123"/>
        <v>1</v>
      </c>
      <c r="X2615" s="251">
        <v>48235</v>
      </c>
      <c r="Y2615" s="251">
        <v>0</v>
      </c>
      <c r="Z2615" s="251">
        <f t="shared" si="122"/>
        <v>0</v>
      </c>
      <c r="AA2615" s="226">
        <v>0</v>
      </c>
    </row>
    <row r="2616" spans="1:27" x14ac:dyDescent="0.25">
      <c r="A2616" s="251">
        <v>48237</v>
      </c>
      <c r="B2616" s="251" t="s">
        <v>2056</v>
      </c>
      <c r="C2616" s="251" t="s">
        <v>2132</v>
      </c>
      <c r="D2616" s="251">
        <v>-98.173350600000006</v>
      </c>
      <c r="E2616" s="251">
        <v>33.224899999999998</v>
      </c>
      <c r="F2616">
        <v>0</v>
      </c>
      <c r="G2616">
        <f t="shared" si="121"/>
        <v>0</v>
      </c>
      <c r="H2616">
        <v>0</v>
      </c>
      <c r="M2616" s="277">
        <f>(M5695*10000)*TEA!$I$15*10^-6</f>
        <v>54.83539342169999</v>
      </c>
      <c r="N2616" s="277">
        <f>(N5695*10000)*TEA!$J$15*10^-6</f>
        <v>54.83539342169999</v>
      </c>
      <c r="W2616">
        <f t="shared" si="123"/>
        <v>1</v>
      </c>
      <c r="X2616" s="251">
        <v>48237</v>
      </c>
      <c r="Y2616" s="251">
        <v>0</v>
      </c>
      <c r="Z2616" s="251">
        <f t="shared" si="122"/>
        <v>0</v>
      </c>
      <c r="AA2616" s="226">
        <v>0</v>
      </c>
    </row>
    <row r="2617" spans="1:27" x14ac:dyDescent="0.25">
      <c r="A2617" s="251">
        <v>48239</v>
      </c>
      <c r="B2617" s="251" t="s">
        <v>2056</v>
      </c>
      <c r="C2617" s="251" t="s">
        <v>556</v>
      </c>
      <c r="D2617" s="251">
        <v>-96.575772799999996</v>
      </c>
      <c r="E2617" s="251">
        <v>28.930029999999999</v>
      </c>
      <c r="F2617">
        <v>1.93</v>
      </c>
      <c r="G2617">
        <f t="shared" si="121"/>
        <v>1.93</v>
      </c>
      <c r="H2617">
        <v>8.25</v>
      </c>
      <c r="M2617" s="277">
        <f>(M5696*10000)*TEA!$I$15*10^-6</f>
        <v>62.147546961750002</v>
      </c>
      <c r="N2617" s="277">
        <f>(N5696*10000)*TEA!$J$15*10^-6</f>
        <v>62.147546961750002</v>
      </c>
      <c r="W2617">
        <f t="shared" si="123"/>
        <v>1</v>
      </c>
      <c r="X2617" s="251">
        <v>48239</v>
      </c>
      <c r="Y2617" s="251">
        <v>976</v>
      </c>
      <c r="Z2617" s="251">
        <f t="shared" si="122"/>
        <v>976</v>
      </c>
      <c r="AA2617" s="226">
        <v>36074</v>
      </c>
    </row>
    <row r="2618" spans="1:27" x14ac:dyDescent="0.25">
      <c r="A2618" s="251">
        <v>48241</v>
      </c>
      <c r="B2618" s="251" t="s">
        <v>2056</v>
      </c>
      <c r="C2618" s="251" t="s">
        <v>898</v>
      </c>
      <c r="D2618" s="251">
        <v>-94.025648200000006</v>
      </c>
      <c r="E2618" s="251">
        <v>30.754169999999998</v>
      </c>
      <c r="F2618">
        <v>0</v>
      </c>
      <c r="G2618">
        <f t="shared" si="121"/>
        <v>0</v>
      </c>
      <c r="H2618">
        <v>4.18</v>
      </c>
      <c r="M2618" s="277">
        <f>(M5697*10000)*TEA!$I$15*10^-6</f>
        <v>60.038536687649994</v>
      </c>
      <c r="N2618" s="277">
        <f>(N5697*10000)*TEA!$J$15*10^-6</f>
        <v>60.038536687649994</v>
      </c>
      <c r="W2618">
        <f t="shared" si="123"/>
        <v>1</v>
      </c>
      <c r="X2618" s="251">
        <v>48241</v>
      </c>
      <c r="Y2618" s="251">
        <v>0</v>
      </c>
      <c r="Z2618" s="251">
        <f t="shared" si="122"/>
        <v>0</v>
      </c>
      <c r="AA2618" s="226">
        <v>7</v>
      </c>
    </row>
    <row r="2619" spans="1:27" x14ac:dyDescent="0.25">
      <c r="A2619" s="251">
        <v>48243</v>
      </c>
      <c r="B2619" s="251" t="s">
        <v>2056</v>
      </c>
      <c r="C2619" s="251" t="s">
        <v>899</v>
      </c>
      <c r="D2619" s="251">
        <v>-104.141583</v>
      </c>
      <c r="E2619" s="251">
        <v>30.7012</v>
      </c>
      <c r="F2619">
        <v>0</v>
      </c>
      <c r="G2619">
        <f t="shared" si="121"/>
        <v>0</v>
      </c>
      <c r="H2619">
        <v>0</v>
      </c>
      <c r="M2619" s="277">
        <f>(M5698*10000)*TEA!$I$15*10^-6</f>
        <v>56.686640947649998</v>
      </c>
      <c r="N2619" s="277">
        <f>(N5698*10000)*TEA!$J$15*10^-6</f>
        <v>56.686640947649998</v>
      </c>
      <c r="W2619">
        <f t="shared" si="123"/>
        <v>1</v>
      </c>
      <c r="X2619" s="251">
        <v>48243</v>
      </c>
      <c r="Y2619" s="251">
        <v>0</v>
      </c>
      <c r="Z2619" s="251">
        <f t="shared" si="122"/>
        <v>0</v>
      </c>
      <c r="AA2619" s="226">
        <v>0</v>
      </c>
    </row>
    <row r="2620" spans="1:27" x14ac:dyDescent="0.25">
      <c r="A2620" s="251">
        <v>48245</v>
      </c>
      <c r="B2620" s="251" t="s">
        <v>2056</v>
      </c>
      <c r="C2620" s="251" t="s">
        <v>557</v>
      </c>
      <c r="D2620" s="251">
        <v>-94.167768600000002</v>
      </c>
      <c r="E2620" s="251">
        <v>29.910689999999999</v>
      </c>
      <c r="F2620">
        <v>0</v>
      </c>
      <c r="G2620">
        <f t="shared" si="121"/>
        <v>0</v>
      </c>
      <c r="H2620">
        <v>0</v>
      </c>
      <c r="M2620" s="277">
        <f>(M5699*10000)*TEA!$I$15*10^-6</f>
        <v>62.586937819799992</v>
      </c>
      <c r="N2620" s="277">
        <f>(N5699*10000)*TEA!$J$15*10^-6</f>
        <v>62.586937819799992</v>
      </c>
      <c r="W2620">
        <f t="shared" si="123"/>
        <v>1</v>
      </c>
      <c r="X2620" s="251">
        <v>48245</v>
      </c>
      <c r="Y2620" s="251">
        <v>0</v>
      </c>
      <c r="Z2620" s="251">
        <f t="shared" si="122"/>
        <v>0</v>
      </c>
      <c r="AA2620" s="226">
        <v>0</v>
      </c>
    </row>
    <row r="2621" spans="1:27" x14ac:dyDescent="0.25">
      <c r="A2621" s="251">
        <v>48247</v>
      </c>
      <c r="B2621" s="251" t="s">
        <v>2056</v>
      </c>
      <c r="C2621" s="251" t="s">
        <v>2133</v>
      </c>
      <c r="D2621" s="251">
        <v>-98.705933700000003</v>
      </c>
      <c r="E2621" s="251">
        <v>27.052779999999998</v>
      </c>
      <c r="F2621">
        <v>0</v>
      </c>
      <c r="G2621">
        <f t="shared" si="121"/>
        <v>0</v>
      </c>
      <c r="H2621">
        <v>0</v>
      </c>
      <c r="M2621" s="277">
        <f>(M5700*10000)*TEA!$I$15*10^-6</f>
        <v>60.190332529949998</v>
      </c>
      <c r="N2621" s="277">
        <f>(N5700*10000)*TEA!$J$15*10^-6</f>
        <v>60.190332529949998</v>
      </c>
      <c r="W2621">
        <f t="shared" si="123"/>
        <v>1</v>
      </c>
      <c r="X2621" s="251">
        <v>48247</v>
      </c>
      <c r="Y2621" s="251">
        <v>0</v>
      </c>
      <c r="Z2621" s="251">
        <f t="shared" si="122"/>
        <v>0</v>
      </c>
      <c r="AA2621" s="226">
        <v>0</v>
      </c>
    </row>
    <row r="2622" spans="1:27" x14ac:dyDescent="0.25">
      <c r="A2622" s="251">
        <v>48249</v>
      </c>
      <c r="B2622" s="251" t="s">
        <v>2056</v>
      </c>
      <c r="C2622" s="251" t="s">
        <v>2134</v>
      </c>
      <c r="D2622" s="251">
        <v>-98.096047799999994</v>
      </c>
      <c r="E2622" s="251">
        <v>27.72683</v>
      </c>
      <c r="F2622">
        <v>0</v>
      </c>
      <c r="G2622">
        <f t="shared" si="121"/>
        <v>0</v>
      </c>
      <c r="H2622">
        <v>7.33</v>
      </c>
      <c r="M2622" s="277">
        <f>(M5701*10000)*TEA!$I$15*10^-6</f>
        <v>60.74676698535</v>
      </c>
      <c r="N2622" s="277">
        <f>(N5701*10000)*TEA!$J$15*10^-6</f>
        <v>60.74676698535</v>
      </c>
      <c r="W2622">
        <f t="shared" si="123"/>
        <v>1</v>
      </c>
      <c r="X2622" s="251">
        <v>48249</v>
      </c>
      <c r="Y2622" s="251">
        <v>0</v>
      </c>
      <c r="Z2622" s="251">
        <f t="shared" si="122"/>
        <v>0</v>
      </c>
      <c r="AA2622" s="226">
        <v>6786</v>
      </c>
    </row>
    <row r="2623" spans="1:27" x14ac:dyDescent="0.25">
      <c r="A2623" s="251">
        <v>48251</v>
      </c>
      <c r="B2623" s="251" t="s">
        <v>2056</v>
      </c>
      <c r="C2623" s="251" t="s">
        <v>632</v>
      </c>
      <c r="D2623" s="251">
        <v>-97.370309700000007</v>
      </c>
      <c r="E2623" s="251">
        <v>32.377949999999998</v>
      </c>
      <c r="F2623">
        <v>1.91</v>
      </c>
      <c r="G2623">
        <f t="shared" si="121"/>
        <v>1.91</v>
      </c>
      <c r="H2623">
        <v>6.66</v>
      </c>
      <c r="M2623" s="277">
        <f>(M5702*10000)*TEA!$I$15*10^-6</f>
        <v>55.791145874249992</v>
      </c>
      <c r="N2623" s="277">
        <f>(N5702*10000)*TEA!$J$15*10^-6</f>
        <v>55.791145874249992</v>
      </c>
      <c r="W2623">
        <f t="shared" si="123"/>
        <v>1</v>
      </c>
      <c r="X2623" s="251">
        <v>48251</v>
      </c>
      <c r="Y2623" s="251">
        <v>1641</v>
      </c>
      <c r="Z2623" s="251">
        <f t="shared" si="122"/>
        <v>1641</v>
      </c>
      <c r="AA2623" s="226">
        <v>8840</v>
      </c>
    </row>
    <row r="2624" spans="1:27" x14ac:dyDescent="0.25">
      <c r="A2624" s="251">
        <v>48253</v>
      </c>
      <c r="B2624" s="251" t="s">
        <v>2056</v>
      </c>
      <c r="C2624" s="251" t="s">
        <v>901</v>
      </c>
      <c r="D2624" s="251">
        <v>-99.886844199999999</v>
      </c>
      <c r="E2624" s="251">
        <v>32.741050000000001</v>
      </c>
      <c r="F2624">
        <v>0</v>
      </c>
      <c r="G2624">
        <f t="shared" si="121"/>
        <v>0</v>
      </c>
      <c r="H2624">
        <v>0</v>
      </c>
      <c r="M2624" s="277">
        <f>(M5703*10000)*TEA!$I$15*10^-6</f>
        <v>54.985412736000001</v>
      </c>
      <c r="N2624" s="277">
        <f>(N5703*10000)*TEA!$J$15*10^-6</f>
        <v>54.985412736000001</v>
      </c>
      <c r="W2624">
        <f t="shared" si="123"/>
        <v>1</v>
      </c>
      <c r="X2624" s="251">
        <v>48253</v>
      </c>
      <c r="Y2624" s="251">
        <v>0</v>
      </c>
      <c r="Z2624" s="251">
        <f t="shared" si="122"/>
        <v>0</v>
      </c>
      <c r="AA2624" s="226">
        <v>0</v>
      </c>
    </row>
    <row r="2625" spans="1:27" x14ac:dyDescent="0.25">
      <c r="A2625" s="251">
        <v>48255</v>
      </c>
      <c r="B2625" s="251" t="s">
        <v>2056</v>
      </c>
      <c r="C2625" s="251" t="s">
        <v>2135</v>
      </c>
      <c r="D2625" s="251">
        <v>-97.859016999999994</v>
      </c>
      <c r="E2625" s="251">
        <v>28.90399</v>
      </c>
      <c r="F2625">
        <v>0</v>
      </c>
      <c r="G2625">
        <f t="shared" si="121"/>
        <v>0</v>
      </c>
      <c r="H2625">
        <v>5.64</v>
      </c>
      <c r="M2625" s="277">
        <f>(M5704*10000)*TEA!$I$15*10^-6</f>
        <v>60.54272137844999</v>
      </c>
      <c r="N2625" s="277">
        <f>(N5704*10000)*TEA!$J$15*10^-6</f>
        <v>60.54272137844999</v>
      </c>
      <c r="W2625">
        <f t="shared" si="123"/>
        <v>1</v>
      </c>
      <c r="X2625" s="251">
        <v>48255</v>
      </c>
      <c r="Y2625" s="251">
        <v>0</v>
      </c>
      <c r="Z2625" s="251">
        <f t="shared" si="122"/>
        <v>0</v>
      </c>
      <c r="AA2625" s="226">
        <v>5501</v>
      </c>
    </row>
    <row r="2626" spans="1:27" x14ac:dyDescent="0.25">
      <c r="A2626" s="251">
        <v>48257</v>
      </c>
      <c r="B2626" s="251" t="s">
        <v>2056</v>
      </c>
      <c r="C2626" s="251" t="s">
        <v>2136</v>
      </c>
      <c r="D2626" s="251">
        <v>-96.294595700000002</v>
      </c>
      <c r="E2626" s="251">
        <v>32.610669999999999</v>
      </c>
      <c r="F2626">
        <v>2.02</v>
      </c>
      <c r="G2626">
        <f t="shared" si="121"/>
        <v>2.02</v>
      </c>
      <c r="H2626">
        <v>7.32</v>
      </c>
      <c r="M2626" s="277">
        <f>(M5705*10000)*TEA!$I$15*10^-6</f>
        <v>55.454346354600005</v>
      </c>
      <c r="N2626" s="277">
        <f>(N5705*10000)*TEA!$J$15*10^-6</f>
        <v>55.454346354600005</v>
      </c>
      <c r="W2626">
        <f t="shared" si="123"/>
        <v>1</v>
      </c>
      <c r="X2626" s="251">
        <v>48257</v>
      </c>
      <c r="Y2626" s="251">
        <v>5797</v>
      </c>
      <c r="Z2626" s="251">
        <f t="shared" si="122"/>
        <v>5797</v>
      </c>
      <c r="AA2626" s="226">
        <v>4070</v>
      </c>
    </row>
    <row r="2627" spans="1:27" x14ac:dyDescent="0.25">
      <c r="A2627" s="251">
        <v>48259</v>
      </c>
      <c r="B2627" s="251" t="s">
        <v>2056</v>
      </c>
      <c r="C2627" s="251" t="s">
        <v>1014</v>
      </c>
      <c r="D2627" s="251">
        <v>-98.711121199999994</v>
      </c>
      <c r="E2627" s="251">
        <v>29.926490000000001</v>
      </c>
      <c r="F2627">
        <v>2.19</v>
      </c>
      <c r="G2627">
        <f t="shared" si="121"/>
        <v>2.19</v>
      </c>
      <c r="H2627">
        <v>3.48</v>
      </c>
      <c r="M2627" s="277">
        <f>(M5706*10000)*TEA!$I$15*10^-6</f>
        <v>58.889315933999995</v>
      </c>
      <c r="N2627" s="277">
        <f>(N5706*10000)*TEA!$J$15*10^-6</f>
        <v>58.889315933999995</v>
      </c>
      <c r="W2627">
        <f t="shared" si="123"/>
        <v>1</v>
      </c>
      <c r="X2627" s="251">
        <v>48259</v>
      </c>
      <c r="Y2627" s="251">
        <v>146</v>
      </c>
      <c r="Z2627" s="251">
        <f t="shared" si="122"/>
        <v>146</v>
      </c>
      <c r="AA2627" s="226">
        <v>146</v>
      </c>
    </row>
    <row r="2628" spans="1:27" x14ac:dyDescent="0.25">
      <c r="A2628" s="251">
        <v>48261</v>
      </c>
      <c r="B2628" s="251" t="s">
        <v>2056</v>
      </c>
      <c r="C2628" s="251" t="s">
        <v>2137</v>
      </c>
      <c r="D2628" s="251">
        <v>-97.747742400000007</v>
      </c>
      <c r="E2628" s="251">
        <v>26.93197</v>
      </c>
      <c r="F2628">
        <v>0</v>
      </c>
      <c r="G2628">
        <f t="shared" ref="G2628:G2691" si="124">F2628</f>
        <v>0</v>
      </c>
      <c r="H2628">
        <v>0</v>
      </c>
      <c r="M2628" s="277">
        <f>(M5707*10000)*TEA!$I$15*10^-6</f>
        <v>60.995542860449994</v>
      </c>
      <c r="N2628" s="277">
        <f>(N5707*10000)*TEA!$J$15*10^-6</f>
        <v>60.995542860449994</v>
      </c>
      <c r="W2628">
        <f t="shared" si="123"/>
        <v>1</v>
      </c>
      <c r="X2628" s="251">
        <v>48261</v>
      </c>
      <c r="Y2628" s="251">
        <v>0</v>
      </c>
      <c r="Z2628" s="251">
        <f t="shared" si="122"/>
        <v>0</v>
      </c>
      <c r="AA2628" s="226">
        <v>0</v>
      </c>
    </row>
    <row r="2629" spans="1:27" x14ac:dyDescent="0.25">
      <c r="A2629" s="251">
        <v>48263</v>
      </c>
      <c r="B2629" s="251" t="s">
        <v>2056</v>
      </c>
      <c r="C2629" s="251" t="s">
        <v>785</v>
      </c>
      <c r="D2629" s="251">
        <v>-100.764197</v>
      </c>
      <c r="E2629" s="251">
        <v>33.169580000000003</v>
      </c>
      <c r="F2629">
        <v>0</v>
      </c>
      <c r="G2629">
        <f t="shared" si="124"/>
        <v>0</v>
      </c>
      <c r="H2629">
        <v>0</v>
      </c>
      <c r="M2629" s="277">
        <f>(M5708*10000)*TEA!$I$15*10^-6</f>
        <v>53.990523450449992</v>
      </c>
      <c r="N2629" s="277">
        <f>(N5708*10000)*TEA!$J$15*10^-6</f>
        <v>53.990523450449992</v>
      </c>
      <c r="W2629">
        <f t="shared" si="123"/>
        <v>1</v>
      </c>
      <c r="X2629" s="251">
        <v>48263</v>
      </c>
      <c r="Y2629" s="251">
        <v>0</v>
      </c>
      <c r="Z2629" s="251">
        <f t="shared" ref="Z2629:Z2692" si="125">Y2629</f>
        <v>0</v>
      </c>
      <c r="AA2629" s="226">
        <v>0</v>
      </c>
    </row>
    <row r="2630" spans="1:27" x14ac:dyDescent="0.25">
      <c r="A2630" s="251">
        <v>48265</v>
      </c>
      <c r="B2630" s="251" t="s">
        <v>2056</v>
      </c>
      <c r="C2630" s="251" t="s">
        <v>2138</v>
      </c>
      <c r="D2630" s="251">
        <v>-99.356415200000001</v>
      </c>
      <c r="E2630" s="251">
        <v>30.038879999999999</v>
      </c>
      <c r="F2630">
        <v>0</v>
      </c>
      <c r="G2630">
        <f t="shared" si="124"/>
        <v>0</v>
      </c>
      <c r="H2630">
        <v>0</v>
      </c>
      <c r="M2630" s="277">
        <f>(M5709*10000)*TEA!$I$15*10^-6</f>
        <v>58.514331114450002</v>
      </c>
      <c r="N2630" s="277">
        <f>(N5709*10000)*TEA!$J$15*10^-6</f>
        <v>58.514331114450002</v>
      </c>
      <c r="W2630">
        <f t="shared" si="123"/>
        <v>1</v>
      </c>
      <c r="X2630" s="251">
        <v>48265</v>
      </c>
      <c r="Y2630" s="251">
        <v>0</v>
      </c>
      <c r="Z2630" s="251">
        <f t="shared" si="125"/>
        <v>0</v>
      </c>
      <c r="AA2630" s="226">
        <v>0</v>
      </c>
    </row>
    <row r="2631" spans="1:27" x14ac:dyDescent="0.25">
      <c r="A2631" s="251">
        <v>48267</v>
      </c>
      <c r="B2631" s="251" t="s">
        <v>2056</v>
      </c>
      <c r="C2631" s="251" t="s">
        <v>2139</v>
      </c>
      <c r="D2631" s="251">
        <v>-99.744237999999996</v>
      </c>
      <c r="E2631" s="251">
        <v>30.457930000000001</v>
      </c>
      <c r="F2631">
        <v>0</v>
      </c>
      <c r="G2631">
        <f t="shared" si="124"/>
        <v>0</v>
      </c>
      <c r="H2631">
        <v>0</v>
      </c>
      <c r="M2631" s="277">
        <f>(M5710*10000)*TEA!$I$15*10^-6</f>
        <v>58.014310325399997</v>
      </c>
      <c r="N2631" s="277">
        <f>(N5710*10000)*TEA!$J$15*10^-6</f>
        <v>58.014310325399997</v>
      </c>
      <c r="W2631">
        <f t="shared" si="123"/>
        <v>1</v>
      </c>
      <c r="X2631" s="251">
        <v>48267</v>
      </c>
      <c r="Y2631" s="251">
        <v>0</v>
      </c>
      <c r="Z2631" s="251">
        <f t="shared" si="125"/>
        <v>0</v>
      </c>
      <c r="AA2631" s="226">
        <v>0</v>
      </c>
    </row>
    <row r="2632" spans="1:27" x14ac:dyDescent="0.25">
      <c r="A2632" s="251">
        <v>48269</v>
      </c>
      <c r="B2632" s="251" t="s">
        <v>2056</v>
      </c>
      <c r="C2632" s="251" t="s">
        <v>2140</v>
      </c>
      <c r="D2632" s="251">
        <v>-100.248261</v>
      </c>
      <c r="E2632" s="251">
        <v>33.610990000000001</v>
      </c>
      <c r="F2632">
        <v>0</v>
      </c>
      <c r="G2632">
        <f t="shared" si="124"/>
        <v>0</v>
      </c>
      <c r="H2632">
        <v>0</v>
      </c>
      <c r="M2632" s="277">
        <f>(M5711*10000)*TEA!$I$15*10^-6</f>
        <v>53.335070094149998</v>
      </c>
      <c r="N2632" s="277">
        <f>(N5711*10000)*TEA!$J$15*10^-6</f>
        <v>53.335070094149998</v>
      </c>
      <c r="W2632">
        <f t="shared" si="123"/>
        <v>1</v>
      </c>
      <c r="X2632" s="251">
        <v>48269</v>
      </c>
      <c r="Y2632" s="251">
        <v>0</v>
      </c>
      <c r="Z2632" s="251">
        <f t="shared" si="125"/>
        <v>0</v>
      </c>
      <c r="AA2632" s="226">
        <v>0</v>
      </c>
    </row>
    <row r="2633" spans="1:27" x14ac:dyDescent="0.25">
      <c r="A2633" s="251">
        <v>48271</v>
      </c>
      <c r="B2633" s="251" t="s">
        <v>2056</v>
      </c>
      <c r="C2633" s="251" t="s">
        <v>2141</v>
      </c>
      <c r="D2633" s="251">
        <v>-100.42521499999999</v>
      </c>
      <c r="E2633" s="251">
        <v>29.338920000000002</v>
      </c>
      <c r="F2633">
        <v>0</v>
      </c>
      <c r="G2633">
        <f t="shared" si="124"/>
        <v>0</v>
      </c>
      <c r="H2633">
        <v>0</v>
      </c>
      <c r="M2633" s="277">
        <f>(M5712*10000)*TEA!$I$15*10^-6</f>
        <v>58.591161909900009</v>
      </c>
      <c r="N2633" s="277">
        <f>(N5712*10000)*TEA!$J$15*10^-6</f>
        <v>58.591161909900009</v>
      </c>
      <c r="W2633">
        <f t="shared" si="123"/>
        <v>1</v>
      </c>
      <c r="X2633" s="251">
        <v>48271</v>
      </c>
      <c r="Y2633" s="251">
        <v>0</v>
      </c>
      <c r="Z2633" s="251">
        <f t="shared" si="125"/>
        <v>0</v>
      </c>
      <c r="AA2633" s="226">
        <v>0</v>
      </c>
    </row>
    <row r="2634" spans="1:27" x14ac:dyDescent="0.25">
      <c r="A2634" s="251">
        <v>48273</v>
      </c>
      <c r="B2634" s="251" t="s">
        <v>2056</v>
      </c>
      <c r="C2634" s="251" t="s">
        <v>2142</v>
      </c>
      <c r="D2634" s="251">
        <v>-97.766520299999996</v>
      </c>
      <c r="E2634" s="251">
        <v>27.44342</v>
      </c>
      <c r="F2634">
        <v>0</v>
      </c>
      <c r="G2634">
        <f t="shared" si="124"/>
        <v>0</v>
      </c>
      <c r="H2634">
        <v>6.06</v>
      </c>
      <c r="M2634" s="277">
        <f>(M5713*10000)*TEA!$I$15*10^-6</f>
        <v>61.068387834000006</v>
      </c>
      <c r="N2634" s="277">
        <f>(N5713*10000)*TEA!$J$15*10^-6</f>
        <v>61.068387834000006</v>
      </c>
      <c r="W2634">
        <f t="shared" si="123"/>
        <v>1</v>
      </c>
      <c r="X2634" s="251">
        <v>48273</v>
      </c>
      <c r="Y2634" s="251">
        <v>0</v>
      </c>
      <c r="Z2634" s="251">
        <f t="shared" si="125"/>
        <v>0</v>
      </c>
      <c r="AA2634" s="226">
        <v>2575</v>
      </c>
    </row>
    <row r="2635" spans="1:27" x14ac:dyDescent="0.25">
      <c r="A2635" s="251">
        <v>48275</v>
      </c>
      <c r="B2635" s="251" t="s">
        <v>2056</v>
      </c>
      <c r="C2635" s="251" t="s">
        <v>1015</v>
      </c>
      <c r="D2635" s="251">
        <v>-99.737994200000003</v>
      </c>
      <c r="E2635" s="251">
        <v>33.600299999999997</v>
      </c>
      <c r="F2635">
        <v>0</v>
      </c>
      <c r="G2635">
        <f t="shared" si="124"/>
        <v>0</v>
      </c>
      <c r="H2635">
        <v>0</v>
      </c>
      <c r="M2635" s="277">
        <f>(M5714*10000)*TEA!$I$15*10^-6</f>
        <v>53.595689084099995</v>
      </c>
      <c r="N2635" s="277">
        <f>(N5714*10000)*TEA!$J$15*10^-6</f>
        <v>53.595689084099995</v>
      </c>
      <c r="W2635">
        <f t="shared" si="123"/>
        <v>1</v>
      </c>
      <c r="X2635" s="251">
        <v>48275</v>
      </c>
      <c r="Y2635" s="251">
        <v>0</v>
      </c>
      <c r="Z2635" s="251">
        <f t="shared" si="125"/>
        <v>0</v>
      </c>
      <c r="AA2635" s="226">
        <v>0</v>
      </c>
    </row>
    <row r="2636" spans="1:27" x14ac:dyDescent="0.25">
      <c r="A2636" s="251">
        <v>48277</v>
      </c>
      <c r="B2636" s="251" t="s">
        <v>2056</v>
      </c>
      <c r="C2636" s="251" t="s">
        <v>558</v>
      </c>
      <c r="D2636" s="251">
        <v>-95.5744708</v>
      </c>
      <c r="E2636" s="251">
        <v>33.692320000000002</v>
      </c>
      <c r="F2636">
        <v>2.82</v>
      </c>
      <c r="G2636">
        <f t="shared" si="124"/>
        <v>2.82</v>
      </c>
      <c r="H2636">
        <v>8.6</v>
      </c>
      <c r="M2636" s="277">
        <f>(M5715*10000)*TEA!$I$15*10^-6</f>
        <v>53.65876384349999</v>
      </c>
      <c r="N2636" s="277">
        <f>(N5715*10000)*TEA!$J$15*10^-6</f>
        <v>53.65876384349999</v>
      </c>
      <c r="W2636">
        <f t="shared" si="123"/>
        <v>1</v>
      </c>
      <c r="X2636" s="251">
        <v>48277</v>
      </c>
      <c r="Y2636" s="251">
        <v>3864</v>
      </c>
      <c r="Z2636" s="251">
        <f t="shared" si="125"/>
        <v>3864</v>
      </c>
      <c r="AA2636" s="226">
        <v>5854</v>
      </c>
    </row>
    <row r="2637" spans="1:27" x14ac:dyDescent="0.25">
      <c r="A2637" s="251">
        <v>48279</v>
      </c>
      <c r="B2637" s="251" t="s">
        <v>2056</v>
      </c>
      <c r="C2637" s="251" t="s">
        <v>2143</v>
      </c>
      <c r="D2637" s="251">
        <v>-102.337971</v>
      </c>
      <c r="E2637" s="251">
        <v>34.066220000000001</v>
      </c>
      <c r="F2637">
        <v>3.03</v>
      </c>
      <c r="G2637">
        <f t="shared" si="124"/>
        <v>3.03</v>
      </c>
      <c r="H2637">
        <v>9.5</v>
      </c>
      <c r="M2637" s="277">
        <f>(M5716*10000)*TEA!$I$15*10^-6</f>
        <v>51.870427122599992</v>
      </c>
      <c r="N2637" s="277">
        <f>(N5716*10000)*TEA!$J$15*10^-6</f>
        <v>51.870427122599992</v>
      </c>
      <c r="W2637">
        <f t="shared" si="123"/>
        <v>1</v>
      </c>
      <c r="X2637" s="251">
        <v>48279</v>
      </c>
      <c r="Y2637" s="251">
        <v>73</v>
      </c>
      <c r="Z2637" s="251">
        <f t="shared" si="125"/>
        <v>73</v>
      </c>
      <c r="AA2637" s="226">
        <v>14182</v>
      </c>
    </row>
    <row r="2638" spans="1:27" x14ac:dyDescent="0.25">
      <c r="A2638" s="251">
        <v>48281</v>
      </c>
      <c r="B2638" s="251" t="s">
        <v>2056</v>
      </c>
      <c r="C2638" s="251" t="s">
        <v>2144</v>
      </c>
      <c r="D2638" s="251">
        <v>-98.247014399999998</v>
      </c>
      <c r="E2638" s="251">
        <v>31.19293</v>
      </c>
      <c r="F2638">
        <v>0</v>
      </c>
      <c r="G2638">
        <f t="shared" si="124"/>
        <v>0</v>
      </c>
      <c r="H2638">
        <v>0</v>
      </c>
      <c r="M2638" s="277">
        <f>(M5717*10000)*TEA!$I$15*10^-6</f>
        <v>57.229424322749992</v>
      </c>
      <c r="N2638" s="277">
        <f>(N5717*10000)*TEA!$J$15*10^-6</f>
        <v>57.229424322749992</v>
      </c>
      <c r="W2638">
        <f t="shared" si="123"/>
        <v>1</v>
      </c>
      <c r="X2638" s="251">
        <v>48281</v>
      </c>
      <c r="Y2638" s="251">
        <v>0</v>
      </c>
      <c r="Z2638" s="251">
        <f t="shared" si="125"/>
        <v>0</v>
      </c>
      <c r="AA2638" s="226">
        <v>0</v>
      </c>
    </row>
    <row r="2639" spans="1:27" x14ac:dyDescent="0.25">
      <c r="A2639" s="251">
        <v>48283</v>
      </c>
      <c r="B2639" s="251" t="s">
        <v>2056</v>
      </c>
      <c r="C2639" s="251" t="s">
        <v>2145</v>
      </c>
      <c r="D2639" s="251">
        <v>-99.110720700000002</v>
      </c>
      <c r="E2639" s="251">
        <v>28.346609999999998</v>
      </c>
      <c r="F2639">
        <v>0</v>
      </c>
      <c r="G2639">
        <f t="shared" si="124"/>
        <v>0</v>
      </c>
      <c r="H2639">
        <v>0</v>
      </c>
      <c r="M2639" s="277">
        <f>(M5718*10000)*TEA!$I$15*10^-6</f>
        <v>59.754564632699996</v>
      </c>
      <c r="N2639" s="277">
        <f>(N5718*10000)*TEA!$J$15*10^-6</f>
        <v>59.754564632699996</v>
      </c>
      <c r="W2639">
        <f t="shared" si="123"/>
        <v>1</v>
      </c>
      <c r="X2639" s="251">
        <v>48283</v>
      </c>
      <c r="Y2639" s="251">
        <v>0</v>
      </c>
      <c r="Z2639" s="251">
        <f t="shared" si="125"/>
        <v>0</v>
      </c>
      <c r="AA2639" s="226">
        <v>0</v>
      </c>
    </row>
    <row r="2640" spans="1:27" x14ac:dyDescent="0.25">
      <c r="A2640" s="251">
        <v>48285</v>
      </c>
      <c r="B2640" s="251" t="s">
        <v>2056</v>
      </c>
      <c r="C2640" s="251" t="s">
        <v>2146</v>
      </c>
      <c r="D2640" s="251">
        <v>-96.937363700000006</v>
      </c>
      <c r="E2640" s="251">
        <v>29.37481</v>
      </c>
      <c r="F2640">
        <v>0</v>
      </c>
      <c r="G2640">
        <f t="shared" si="124"/>
        <v>0</v>
      </c>
      <c r="H2640">
        <v>4.7</v>
      </c>
      <c r="M2640" s="277">
        <f>(M5719*10000)*TEA!$I$15*10^-6</f>
        <v>61.131158205300004</v>
      </c>
      <c r="N2640" s="277">
        <f>(N5719*10000)*TEA!$J$15*10^-6</f>
        <v>61.131158205300004</v>
      </c>
      <c r="W2640">
        <f t="shared" si="123"/>
        <v>1</v>
      </c>
      <c r="X2640" s="251">
        <v>48285</v>
      </c>
      <c r="Y2640" s="251">
        <v>0</v>
      </c>
      <c r="Z2640" s="251">
        <f t="shared" si="125"/>
        <v>0</v>
      </c>
      <c r="AA2640" s="226">
        <v>1274</v>
      </c>
    </row>
    <row r="2641" spans="1:27" x14ac:dyDescent="0.25">
      <c r="A2641" s="251">
        <v>48287</v>
      </c>
      <c r="B2641" s="251" t="s">
        <v>2056</v>
      </c>
      <c r="C2641" s="251" t="s">
        <v>561</v>
      </c>
      <c r="D2641" s="251">
        <v>-96.976191099999994</v>
      </c>
      <c r="E2641" s="251">
        <v>30.31213</v>
      </c>
      <c r="F2641">
        <v>0</v>
      </c>
      <c r="G2641">
        <f t="shared" si="124"/>
        <v>0</v>
      </c>
      <c r="H2641">
        <v>7.28</v>
      </c>
      <c r="M2641" s="277">
        <f>(M5720*10000)*TEA!$I$15*10^-6</f>
        <v>59.43031913475</v>
      </c>
      <c r="N2641" s="277">
        <f>(N5720*10000)*TEA!$J$15*10^-6</f>
        <v>59.43031913475</v>
      </c>
      <c r="W2641">
        <f t="shared" si="123"/>
        <v>1</v>
      </c>
      <c r="X2641" s="251">
        <v>48287</v>
      </c>
      <c r="Y2641" s="251">
        <v>0</v>
      </c>
      <c r="Z2641" s="251">
        <f t="shared" si="125"/>
        <v>0</v>
      </c>
      <c r="AA2641" s="226">
        <v>144</v>
      </c>
    </row>
    <row r="2642" spans="1:27" x14ac:dyDescent="0.25">
      <c r="A2642" s="251">
        <v>48289</v>
      </c>
      <c r="B2642" s="251" t="s">
        <v>2056</v>
      </c>
      <c r="C2642" s="251" t="s">
        <v>816</v>
      </c>
      <c r="D2642" s="251">
        <v>-96.010004300000006</v>
      </c>
      <c r="E2642" s="251">
        <v>31.31015</v>
      </c>
      <c r="F2642">
        <v>0</v>
      </c>
      <c r="G2642">
        <f t="shared" si="124"/>
        <v>0</v>
      </c>
      <c r="H2642">
        <v>0</v>
      </c>
      <c r="M2642" s="277">
        <f>(M5721*10000)*TEA!$I$15*10^-6</f>
        <v>58.035742880849995</v>
      </c>
      <c r="N2642" s="277">
        <f>(N5721*10000)*TEA!$J$15*10^-6</f>
        <v>58.035742880849995</v>
      </c>
      <c r="W2642">
        <f t="shared" si="123"/>
        <v>1</v>
      </c>
      <c r="X2642" s="251">
        <v>48289</v>
      </c>
      <c r="Y2642" s="251">
        <v>0</v>
      </c>
      <c r="Z2642" s="251">
        <f t="shared" si="125"/>
        <v>0</v>
      </c>
      <c r="AA2642" s="226">
        <v>0</v>
      </c>
    </row>
    <row r="2643" spans="1:27" x14ac:dyDescent="0.25">
      <c r="A2643" s="251">
        <v>48291</v>
      </c>
      <c r="B2643" s="251" t="s">
        <v>2056</v>
      </c>
      <c r="C2643" s="251" t="s">
        <v>818</v>
      </c>
      <c r="D2643" s="251">
        <v>-94.813887199999996</v>
      </c>
      <c r="E2643" s="251">
        <v>30.159130000000001</v>
      </c>
      <c r="F2643">
        <v>2.14</v>
      </c>
      <c r="G2643">
        <f t="shared" si="124"/>
        <v>2.14</v>
      </c>
      <c r="H2643">
        <v>0</v>
      </c>
      <c r="M2643" s="277">
        <f>(M5722*10000)*TEA!$I$15*10^-6</f>
        <v>62.133182116650005</v>
      </c>
      <c r="N2643" s="277">
        <f>(N5722*10000)*TEA!$J$15*10^-6</f>
        <v>62.133182116650005</v>
      </c>
      <c r="W2643">
        <f t="shared" si="123"/>
        <v>1</v>
      </c>
      <c r="X2643" s="251">
        <v>48291</v>
      </c>
      <c r="Y2643" s="251">
        <v>3031</v>
      </c>
      <c r="Z2643" s="251">
        <f t="shared" si="125"/>
        <v>3031</v>
      </c>
      <c r="AA2643" s="226">
        <v>0</v>
      </c>
    </row>
    <row r="2644" spans="1:27" x14ac:dyDescent="0.25">
      <c r="A2644" s="251">
        <v>48293</v>
      </c>
      <c r="B2644" s="251" t="s">
        <v>2056</v>
      </c>
      <c r="C2644" s="251" t="s">
        <v>562</v>
      </c>
      <c r="D2644" s="251">
        <v>-96.579057800000001</v>
      </c>
      <c r="E2644" s="251">
        <v>31.54984</v>
      </c>
      <c r="F2644">
        <v>0</v>
      </c>
      <c r="G2644">
        <f t="shared" si="124"/>
        <v>0</v>
      </c>
      <c r="H2644">
        <v>7.08</v>
      </c>
      <c r="M2644" s="277">
        <f>(M5723*10000)*TEA!$I$15*10^-6</f>
        <v>57.068647487550002</v>
      </c>
      <c r="N2644" s="277">
        <f>(N5723*10000)*TEA!$J$15*10^-6</f>
        <v>57.068647487550002</v>
      </c>
      <c r="W2644">
        <f t="shared" si="123"/>
        <v>1</v>
      </c>
      <c r="X2644" s="251">
        <v>48293</v>
      </c>
      <c r="Y2644" s="251">
        <v>0</v>
      </c>
      <c r="Z2644" s="251">
        <f t="shared" si="125"/>
        <v>0</v>
      </c>
      <c r="AA2644" s="226">
        <v>2879</v>
      </c>
    </row>
    <row r="2645" spans="1:27" x14ac:dyDescent="0.25">
      <c r="A2645" s="251">
        <v>48295</v>
      </c>
      <c r="B2645" s="251" t="s">
        <v>2056</v>
      </c>
      <c r="C2645" s="251" t="s">
        <v>2147</v>
      </c>
      <c r="D2645" s="251">
        <v>-100.273342</v>
      </c>
      <c r="E2645" s="251">
        <v>36.268230000000003</v>
      </c>
      <c r="F2645">
        <v>0</v>
      </c>
      <c r="G2645">
        <f t="shared" si="124"/>
        <v>0</v>
      </c>
      <c r="H2645">
        <v>15.76</v>
      </c>
      <c r="M2645" s="277">
        <f>(M5724*10000)*TEA!$I$15*10^-6</f>
        <v>47.873907028799991</v>
      </c>
      <c r="N2645" s="277">
        <f>(N5724*10000)*TEA!$J$15*10^-6</f>
        <v>47.873907028799991</v>
      </c>
      <c r="W2645">
        <f t="shared" si="123"/>
        <v>1</v>
      </c>
      <c r="X2645" s="251">
        <v>48295</v>
      </c>
      <c r="Y2645" s="251">
        <v>0</v>
      </c>
      <c r="Z2645" s="251">
        <f t="shared" si="125"/>
        <v>0</v>
      </c>
      <c r="AA2645" s="226">
        <v>4136</v>
      </c>
    </row>
    <row r="2646" spans="1:27" x14ac:dyDescent="0.25">
      <c r="A2646" s="251">
        <v>48297</v>
      </c>
      <c r="B2646" s="251" t="s">
        <v>2056</v>
      </c>
      <c r="C2646" s="251" t="s">
        <v>2148</v>
      </c>
      <c r="D2646" s="251">
        <v>-98.128557900000004</v>
      </c>
      <c r="E2646" s="251">
        <v>28.34938</v>
      </c>
      <c r="F2646">
        <v>0</v>
      </c>
      <c r="G2646">
        <f t="shared" si="124"/>
        <v>0</v>
      </c>
      <c r="H2646">
        <v>4.42</v>
      </c>
      <c r="M2646" s="277">
        <f>(M5725*10000)*TEA!$I$15*10^-6</f>
        <v>60.580828692449998</v>
      </c>
      <c r="N2646" s="277">
        <f>(N5725*10000)*TEA!$J$15*10^-6</f>
        <v>60.580828692449998</v>
      </c>
      <c r="W2646">
        <f t="shared" si="123"/>
        <v>1</v>
      </c>
      <c r="X2646" s="251">
        <v>48297</v>
      </c>
      <c r="Y2646" s="251">
        <v>0</v>
      </c>
      <c r="Z2646" s="251">
        <f t="shared" si="125"/>
        <v>0</v>
      </c>
      <c r="AA2646" s="226">
        <v>1908</v>
      </c>
    </row>
    <row r="2647" spans="1:27" x14ac:dyDescent="0.25">
      <c r="A2647" s="251">
        <v>48299</v>
      </c>
      <c r="B2647" s="251" t="s">
        <v>2056</v>
      </c>
      <c r="C2647" s="251" t="s">
        <v>2149</v>
      </c>
      <c r="D2647" s="251">
        <v>-98.689973899999998</v>
      </c>
      <c r="E2647" s="251">
        <v>30.700589999999998</v>
      </c>
      <c r="F2647">
        <v>0</v>
      </c>
      <c r="G2647">
        <f t="shared" si="124"/>
        <v>0</v>
      </c>
      <c r="H2647">
        <v>0</v>
      </c>
      <c r="M2647" s="277">
        <f>(M5726*10000)*TEA!$I$15*10^-6</f>
        <v>57.919632683399996</v>
      </c>
      <c r="N2647" s="277">
        <f>(N5726*10000)*TEA!$J$15*10^-6</f>
        <v>57.919632683399996</v>
      </c>
      <c r="W2647">
        <f t="shared" si="123"/>
        <v>1</v>
      </c>
      <c r="X2647" s="251">
        <v>48299</v>
      </c>
      <c r="Y2647" s="251">
        <v>0</v>
      </c>
      <c r="Z2647" s="251">
        <f t="shared" si="125"/>
        <v>0</v>
      </c>
      <c r="AA2647" s="226">
        <v>0</v>
      </c>
    </row>
    <row r="2648" spans="1:27" x14ac:dyDescent="0.25">
      <c r="A2648" s="251">
        <v>48301</v>
      </c>
      <c r="B2648" s="251" t="s">
        <v>2056</v>
      </c>
      <c r="C2648" s="251" t="s">
        <v>2150</v>
      </c>
      <c r="D2648" s="251">
        <v>-103.59324700000001</v>
      </c>
      <c r="E2648" s="251">
        <v>31.84891</v>
      </c>
      <c r="F2648">
        <v>0</v>
      </c>
      <c r="G2648">
        <f t="shared" si="124"/>
        <v>0</v>
      </c>
      <c r="H2648">
        <v>0</v>
      </c>
      <c r="M2648" s="277">
        <f>(M5727*10000)*TEA!$I$15*10^-6</f>
        <v>55.377548507699991</v>
      </c>
      <c r="N2648" s="277">
        <f>(N5727*10000)*TEA!$J$15*10^-6</f>
        <v>55.377548507699991</v>
      </c>
      <c r="W2648">
        <f t="shared" si="123"/>
        <v>1</v>
      </c>
      <c r="X2648" s="251">
        <v>48301</v>
      </c>
      <c r="Y2648" s="251">
        <v>0</v>
      </c>
      <c r="Z2648" s="251">
        <f t="shared" si="125"/>
        <v>0</v>
      </c>
      <c r="AA2648" s="226">
        <v>0</v>
      </c>
    </row>
    <row r="2649" spans="1:27" x14ac:dyDescent="0.25">
      <c r="A2649" s="251">
        <v>48303</v>
      </c>
      <c r="B2649" s="251" t="s">
        <v>2056</v>
      </c>
      <c r="C2649" s="251" t="s">
        <v>2151</v>
      </c>
      <c r="D2649" s="251">
        <v>-101.802599</v>
      </c>
      <c r="E2649" s="251">
        <v>33.610300000000002</v>
      </c>
      <c r="F2649">
        <v>0</v>
      </c>
      <c r="G2649">
        <f t="shared" si="124"/>
        <v>0</v>
      </c>
      <c r="H2649">
        <v>5.15</v>
      </c>
      <c r="M2649" s="277">
        <f>(M5728*10000)*TEA!$I$15*10^-6</f>
        <v>52.849265241149986</v>
      </c>
      <c r="N2649" s="277">
        <f>(N5728*10000)*TEA!$J$15*10^-6</f>
        <v>52.849265241149986</v>
      </c>
      <c r="W2649">
        <f t="shared" si="123"/>
        <v>1</v>
      </c>
      <c r="X2649" s="251">
        <v>48303</v>
      </c>
      <c r="Y2649" s="251">
        <v>0</v>
      </c>
      <c r="Z2649" s="251">
        <f t="shared" si="125"/>
        <v>0</v>
      </c>
      <c r="AA2649" s="226">
        <v>7279</v>
      </c>
    </row>
    <row r="2650" spans="1:27" x14ac:dyDescent="0.25">
      <c r="A2650" s="251">
        <v>48305</v>
      </c>
      <c r="B2650" s="251" t="s">
        <v>2056</v>
      </c>
      <c r="C2650" s="251" t="s">
        <v>2152</v>
      </c>
      <c r="D2650" s="251">
        <v>-101.80349200000001</v>
      </c>
      <c r="E2650" s="251">
        <v>33.173470000000002</v>
      </c>
      <c r="F2650">
        <v>0</v>
      </c>
      <c r="G2650">
        <f t="shared" si="124"/>
        <v>0</v>
      </c>
      <c r="H2650">
        <v>5.76</v>
      </c>
      <c r="M2650" s="277">
        <f>(M5729*10000)*TEA!$I$15*10^-6</f>
        <v>53.745471878400004</v>
      </c>
      <c r="N2650" s="277">
        <f>(N5729*10000)*TEA!$J$15*10^-6</f>
        <v>53.745471878400004</v>
      </c>
      <c r="W2650">
        <f t="shared" si="123"/>
        <v>1</v>
      </c>
      <c r="X2650" s="251">
        <v>48305</v>
      </c>
      <c r="Y2650" s="251">
        <v>0</v>
      </c>
      <c r="Z2650" s="251">
        <f t="shared" si="125"/>
        <v>0</v>
      </c>
      <c r="AA2650" s="226">
        <v>4147</v>
      </c>
    </row>
    <row r="2651" spans="1:27" x14ac:dyDescent="0.25">
      <c r="A2651" s="251">
        <v>48307</v>
      </c>
      <c r="B2651" s="251" t="s">
        <v>2056</v>
      </c>
      <c r="C2651" s="251" t="s">
        <v>2153</v>
      </c>
      <c r="D2651" s="251">
        <v>-99.365763900000005</v>
      </c>
      <c r="E2651" s="251">
        <v>31.202110000000001</v>
      </c>
      <c r="F2651">
        <v>0</v>
      </c>
      <c r="G2651">
        <f t="shared" si="124"/>
        <v>0</v>
      </c>
      <c r="H2651">
        <v>2.98</v>
      </c>
      <c r="M2651" s="277">
        <f>(M5730*10000)*TEA!$I$15*10^-6</f>
        <v>57.206745011249993</v>
      </c>
      <c r="N2651" s="277">
        <f>(N5730*10000)*TEA!$J$15*10^-6</f>
        <v>57.206745011249993</v>
      </c>
      <c r="W2651">
        <f t="shared" ref="W2651:W2714" si="126">IF(X2651=A2651,1,0)</f>
        <v>1</v>
      </c>
      <c r="X2651" s="251">
        <v>48307</v>
      </c>
      <c r="Y2651" s="251">
        <v>0</v>
      </c>
      <c r="Z2651" s="251">
        <f t="shared" si="125"/>
        <v>0</v>
      </c>
      <c r="AA2651" s="226">
        <v>364</v>
      </c>
    </row>
    <row r="2652" spans="1:27" x14ac:dyDescent="0.25">
      <c r="A2652" s="251">
        <v>48309</v>
      </c>
      <c r="B2652" s="251" t="s">
        <v>2056</v>
      </c>
      <c r="C2652" s="251" t="s">
        <v>2154</v>
      </c>
      <c r="D2652" s="251">
        <v>-97.201685999999995</v>
      </c>
      <c r="E2652" s="251">
        <v>31.558070000000001</v>
      </c>
      <c r="F2652">
        <v>0</v>
      </c>
      <c r="G2652">
        <f t="shared" si="124"/>
        <v>0</v>
      </c>
      <c r="H2652">
        <v>7.08</v>
      </c>
      <c r="M2652" s="277">
        <f>(M5731*10000)*TEA!$I$15*10^-6</f>
        <v>56.606080560299993</v>
      </c>
      <c r="N2652" s="277">
        <f>(N5731*10000)*TEA!$J$15*10^-6</f>
        <v>56.606080560299993</v>
      </c>
      <c r="W2652">
        <f t="shared" si="126"/>
        <v>1</v>
      </c>
      <c r="X2652" s="251">
        <v>48309</v>
      </c>
      <c r="Y2652" s="251">
        <v>0</v>
      </c>
      <c r="Z2652" s="251">
        <f t="shared" si="125"/>
        <v>0</v>
      </c>
      <c r="AA2652" s="226">
        <v>35739</v>
      </c>
    </row>
    <row r="2653" spans="1:27" x14ac:dyDescent="0.25">
      <c r="A2653" s="251">
        <v>48311</v>
      </c>
      <c r="B2653" s="251" t="s">
        <v>2056</v>
      </c>
      <c r="C2653" s="251" t="s">
        <v>2155</v>
      </c>
      <c r="D2653" s="251">
        <v>-98.575924700000002</v>
      </c>
      <c r="E2653" s="251">
        <v>28.351369999999999</v>
      </c>
      <c r="F2653">
        <v>0</v>
      </c>
      <c r="G2653">
        <f t="shared" si="124"/>
        <v>0</v>
      </c>
      <c r="H2653">
        <v>6.96</v>
      </c>
      <c r="M2653" s="277">
        <f>(M5732*10000)*TEA!$I$15*10^-6</f>
        <v>60.187917496500006</v>
      </c>
      <c r="N2653" s="277">
        <f>(N5732*10000)*TEA!$J$15*10^-6</f>
        <v>60.187917496500006</v>
      </c>
      <c r="W2653">
        <f t="shared" si="126"/>
        <v>1</v>
      </c>
      <c r="X2653" s="251">
        <v>48311</v>
      </c>
      <c r="Y2653" s="251">
        <v>0</v>
      </c>
      <c r="Z2653" s="251">
        <f t="shared" si="125"/>
        <v>0</v>
      </c>
      <c r="AA2653" s="226">
        <v>607</v>
      </c>
    </row>
    <row r="2654" spans="1:27" x14ac:dyDescent="0.25">
      <c r="A2654" s="251">
        <v>48313</v>
      </c>
      <c r="B2654" s="251" t="s">
        <v>2056</v>
      </c>
      <c r="C2654" s="251" t="s">
        <v>565</v>
      </c>
      <c r="D2654" s="251">
        <v>-95.942546800000002</v>
      </c>
      <c r="E2654" s="251">
        <v>30.97336</v>
      </c>
      <c r="F2654">
        <v>0</v>
      </c>
      <c r="G2654">
        <f t="shared" si="124"/>
        <v>0</v>
      </c>
      <c r="H2654">
        <v>8.07</v>
      </c>
      <c r="M2654" s="277">
        <f>(M5733*10000)*TEA!$I$15*10^-6</f>
        <v>58.968849627449998</v>
      </c>
      <c r="N2654" s="277">
        <f>(N5733*10000)*TEA!$J$15*10^-6</f>
        <v>58.968849627449998</v>
      </c>
      <c r="W2654">
        <f t="shared" si="126"/>
        <v>1</v>
      </c>
      <c r="X2654" s="251">
        <v>48313</v>
      </c>
      <c r="Y2654" s="251">
        <v>0</v>
      </c>
      <c r="Z2654" s="251">
        <f t="shared" si="125"/>
        <v>0</v>
      </c>
      <c r="AA2654" s="226">
        <v>1113</v>
      </c>
    </row>
    <row r="2655" spans="1:27" x14ac:dyDescent="0.25">
      <c r="A2655" s="251">
        <v>48315</v>
      </c>
      <c r="B2655" s="251" t="s">
        <v>2056</v>
      </c>
      <c r="C2655" s="251" t="s">
        <v>567</v>
      </c>
      <c r="D2655" s="251">
        <v>-94.368424700000006</v>
      </c>
      <c r="E2655" s="251">
        <v>32.827469999999998</v>
      </c>
      <c r="F2655">
        <v>0</v>
      </c>
      <c r="G2655">
        <f t="shared" si="124"/>
        <v>0</v>
      </c>
      <c r="H2655">
        <v>0</v>
      </c>
      <c r="M2655" s="277">
        <f>(M5734*10000)*TEA!$I$15*10^-6</f>
        <v>55.036662316649995</v>
      </c>
      <c r="N2655" s="277">
        <f>(N5734*10000)*TEA!$J$15*10^-6</f>
        <v>55.036662316649995</v>
      </c>
      <c r="W2655">
        <f t="shared" si="126"/>
        <v>1</v>
      </c>
      <c r="X2655" s="251">
        <v>48315</v>
      </c>
      <c r="Y2655" s="251">
        <v>0</v>
      </c>
      <c r="Z2655" s="251">
        <f t="shared" si="125"/>
        <v>0</v>
      </c>
      <c r="AA2655" s="226">
        <v>0</v>
      </c>
    </row>
    <row r="2656" spans="1:27" x14ac:dyDescent="0.25">
      <c r="A2656" s="251">
        <v>48317</v>
      </c>
      <c r="B2656" s="251" t="s">
        <v>2056</v>
      </c>
      <c r="C2656" s="251" t="s">
        <v>820</v>
      </c>
      <c r="D2656" s="251">
        <v>-101.95415199999999</v>
      </c>
      <c r="E2656" s="251">
        <v>32.30133</v>
      </c>
      <c r="F2656">
        <v>0</v>
      </c>
      <c r="G2656">
        <f t="shared" si="124"/>
        <v>0</v>
      </c>
      <c r="H2656">
        <v>0</v>
      </c>
      <c r="M2656" s="277">
        <f>(M5735*10000)*TEA!$I$15*10^-6</f>
        <v>55.321832838149994</v>
      </c>
      <c r="N2656" s="277">
        <f>(N5735*10000)*TEA!$J$15*10^-6</f>
        <v>55.321832838149994</v>
      </c>
      <c r="W2656">
        <f t="shared" si="126"/>
        <v>1</v>
      </c>
      <c r="X2656" s="251">
        <v>48317</v>
      </c>
      <c r="Y2656" s="251">
        <v>0</v>
      </c>
      <c r="Z2656" s="251">
        <f t="shared" si="125"/>
        <v>0</v>
      </c>
      <c r="AA2656" s="226">
        <v>0</v>
      </c>
    </row>
    <row r="2657" spans="1:27" x14ac:dyDescent="0.25">
      <c r="A2657" s="251">
        <v>48319</v>
      </c>
      <c r="B2657" s="251" t="s">
        <v>2056</v>
      </c>
      <c r="C2657" s="251" t="s">
        <v>1022</v>
      </c>
      <c r="D2657" s="251">
        <v>-99.242290600000004</v>
      </c>
      <c r="E2657" s="251">
        <v>30.712890000000002</v>
      </c>
      <c r="F2657">
        <v>0</v>
      </c>
      <c r="G2657">
        <f t="shared" si="124"/>
        <v>0</v>
      </c>
      <c r="H2657">
        <v>0</v>
      </c>
      <c r="M2657" s="277">
        <f>(M5736*10000)*TEA!$I$15*10^-6</f>
        <v>57.812541847650003</v>
      </c>
      <c r="N2657" s="277">
        <f>(N5736*10000)*TEA!$J$15*10^-6</f>
        <v>57.812541847650003</v>
      </c>
      <c r="W2657">
        <f t="shared" si="126"/>
        <v>1</v>
      </c>
      <c r="X2657" s="251">
        <v>48319</v>
      </c>
      <c r="Y2657" s="251">
        <v>0</v>
      </c>
      <c r="Z2657" s="251">
        <f t="shared" si="125"/>
        <v>0</v>
      </c>
      <c r="AA2657" s="226">
        <v>0</v>
      </c>
    </row>
    <row r="2658" spans="1:27" x14ac:dyDescent="0.25">
      <c r="A2658" s="251">
        <v>48321</v>
      </c>
      <c r="B2658" s="251" t="s">
        <v>2056</v>
      </c>
      <c r="C2658" s="251" t="s">
        <v>2156</v>
      </c>
      <c r="D2658" s="251">
        <v>-95.9962673</v>
      </c>
      <c r="E2658" s="251">
        <v>28.877140000000001</v>
      </c>
      <c r="F2658">
        <v>2.87</v>
      </c>
      <c r="G2658">
        <f t="shared" si="124"/>
        <v>2.87</v>
      </c>
      <c r="H2658">
        <v>8.7100000000000009</v>
      </c>
      <c r="M2658" s="277">
        <f>(M5737*10000)*TEA!$I$15*10^-6</f>
        <v>63.150812241749996</v>
      </c>
      <c r="N2658" s="277">
        <f>(N5737*10000)*TEA!$J$15*10^-6</f>
        <v>63.150812241749996</v>
      </c>
      <c r="W2658">
        <f t="shared" si="126"/>
        <v>1</v>
      </c>
      <c r="X2658" s="251">
        <v>48321</v>
      </c>
      <c r="Y2658" s="251">
        <v>1358</v>
      </c>
      <c r="Z2658" s="251">
        <f t="shared" si="125"/>
        <v>1358</v>
      </c>
      <c r="AA2658" s="226">
        <v>13324</v>
      </c>
    </row>
    <row r="2659" spans="1:27" x14ac:dyDescent="0.25">
      <c r="A2659" s="251">
        <v>48323</v>
      </c>
      <c r="B2659" s="251" t="s">
        <v>2056</v>
      </c>
      <c r="C2659" s="251" t="s">
        <v>2157</v>
      </c>
      <c r="D2659" s="251">
        <v>-100.322906</v>
      </c>
      <c r="E2659" s="251">
        <v>28.734529999999999</v>
      </c>
      <c r="F2659">
        <v>0</v>
      </c>
      <c r="G2659">
        <f t="shared" si="124"/>
        <v>0</v>
      </c>
      <c r="H2659">
        <v>0</v>
      </c>
      <c r="M2659" s="277">
        <f>(M5738*10000)*TEA!$I$15*10^-6</f>
        <v>58.877857656899991</v>
      </c>
      <c r="N2659" s="277">
        <f>(N5738*10000)*TEA!$J$15*10^-6</f>
        <v>58.877857656899991</v>
      </c>
      <c r="W2659">
        <f t="shared" si="126"/>
        <v>1</v>
      </c>
      <c r="X2659" s="251">
        <v>48323</v>
      </c>
      <c r="Y2659" s="251">
        <v>0</v>
      </c>
      <c r="Z2659" s="251">
        <f t="shared" si="125"/>
        <v>0</v>
      </c>
      <c r="AA2659" s="226">
        <v>0</v>
      </c>
    </row>
    <row r="2660" spans="1:27" x14ac:dyDescent="0.25">
      <c r="A2660" s="251">
        <v>48325</v>
      </c>
      <c r="B2660" s="251" t="s">
        <v>2056</v>
      </c>
      <c r="C2660" s="251" t="s">
        <v>1849</v>
      </c>
      <c r="D2660" s="251">
        <v>-99.114528000000007</v>
      </c>
      <c r="E2660" s="251">
        <v>29.351669999999999</v>
      </c>
      <c r="F2660">
        <v>0</v>
      </c>
      <c r="G2660">
        <f t="shared" si="124"/>
        <v>0</v>
      </c>
      <c r="H2660">
        <v>7.64</v>
      </c>
      <c r="M2660" s="277">
        <f>(M5739*10000)*TEA!$I$15*10^-6</f>
        <v>59.214984921000003</v>
      </c>
      <c r="N2660" s="277">
        <f>(N5739*10000)*TEA!$J$15*10^-6</f>
        <v>59.214984921000003</v>
      </c>
      <c r="W2660">
        <f t="shared" si="126"/>
        <v>1</v>
      </c>
      <c r="X2660" s="251">
        <v>48325</v>
      </c>
      <c r="Y2660" s="251">
        <v>0</v>
      </c>
      <c r="Z2660" s="251">
        <f t="shared" si="125"/>
        <v>0</v>
      </c>
      <c r="AA2660" s="226">
        <v>9939</v>
      </c>
    </row>
    <row r="2661" spans="1:27" x14ac:dyDescent="0.25">
      <c r="A2661" s="251">
        <v>48327</v>
      </c>
      <c r="B2661" s="251" t="s">
        <v>2056</v>
      </c>
      <c r="C2661" s="251" t="s">
        <v>1024</v>
      </c>
      <c r="D2661" s="251">
        <v>-99.833497399999999</v>
      </c>
      <c r="E2661" s="251">
        <v>30.878820000000001</v>
      </c>
      <c r="F2661">
        <v>0</v>
      </c>
      <c r="G2661">
        <f t="shared" si="124"/>
        <v>0</v>
      </c>
      <c r="H2661">
        <v>0</v>
      </c>
      <c r="M2661" s="277">
        <f>(M5740*10000)*TEA!$I$15*10^-6</f>
        <v>57.562765492950007</v>
      </c>
      <c r="N2661" s="277">
        <f>(N5740*10000)*TEA!$J$15*10^-6</f>
        <v>57.562765492950007</v>
      </c>
      <c r="W2661">
        <f t="shared" si="126"/>
        <v>1</v>
      </c>
      <c r="X2661" s="251">
        <v>48327</v>
      </c>
      <c r="Y2661" s="251">
        <v>0</v>
      </c>
      <c r="Z2661" s="251">
        <f t="shared" si="125"/>
        <v>0</v>
      </c>
      <c r="AA2661" s="226">
        <v>0</v>
      </c>
    </row>
    <row r="2662" spans="1:27" x14ac:dyDescent="0.25">
      <c r="A2662" s="251">
        <v>48329</v>
      </c>
      <c r="B2662" s="251" t="s">
        <v>2056</v>
      </c>
      <c r="C2662" s="251" t="s">
        <v>1403</v>
      </c>
      <c r="D2662" s="251">
        <v>-102.024444</v>
      </c>
      <c r="E2662" s="251">
        <v>31.863250000000001</v>
      </c>
      <c r="F2662">
        <v>0</v>
      </c>
      <c r="G2662">
        <f t="shared" si="124"/>
        <v>0</v>
      </c>
      <c r="H2662">
        <v>10.49</v>
      </c>
      <c r="M2662" s="277">
        <f>(M5741*10000)*TEA!$I$15*10^-6</f>
        <v>56.097143591399998</v>
      </c>
      <c r="N2662" s="277">
        <f>(N5741*10000)*TEA!$J$15*10^-6</f>
        <v>56.097143591399998</v>
      </c>
      <c r="W2662">
        <f t="shared" si="126"/>
        <v>1</v>
      </c>
      <c r="X2662" s="251">
        <v>48329</v>
      </c>
      <c r="Y2662" s="251">
        <v>0</v>
      </c>
      <c r="Z2662" s="251">
        <f t="shared" si="125"/>
        <v>0</v>
      </c>
      <c r="AA2662" s="226">
        <v>881</v>
      </c>
    </row>
    <row r="2663" spans="1:27" x14ac:dyDescent="0.25">
      <c r="A2663" s="251">
        <v>48331</v>
      </c>
      <c r="B2663" s="251" t="s">
        <v>2056</v>
      </c>
      <c r="C2663" s="251" t="s">
        <v>2158</v>
      </c>
      <c r="D2663" s="251">
        <v>-96.983288599999995</v>
      </c>
      <c r="E2663" s="251">
        <v>30.783480000000001</v>
      </c>
      <c r="F2663">
        <v>1.95</v>
      </c>
      <c r="G2663">
        <f t="shared" si="124"/>
        <v>1.95</v>
      </c>
      <c r="H2663">
        <v>7.14</v>
      </c>
      <c r="M2663" s="277">
        <f>(M5742*10000)*TEA!$I$15*10^-6</f>
        <v>58.330811205899998</v>
      </c>
      <c r="N2663" s="277">
        <f>(N5742*10000)*TEA!$J$15*10^-6</f>
        <v>58.330811205899998</v>
      </c>
      <c r="W2663">
        <f t="shared" si="126"/>
        <v>1</v>
      </c>
      <c r="X2663" s="251">
        <v>48331</v>
      </c>
      <c r="Y2663" s="251">
        <v>424</v>
      </c>
      <c r="Z2663" s="251">
        <f t="shared" si="125"/>
        <v>424</v>
      </c>
      <c r="AA2663" s="226">
        <v>18516</v>
      </c>
    </row>
    <row r="2664" spans="1:27" x14ac:dyDescent="0.25">
      <c r="A2664" s="251">
        <v>48333</v>
      </c>
      <c r="B2664" s="251" t="s">
        <v>2056</v>
      </c>
      <c r="C2664" s="251" t="s">
        <v>1113</v>
      </c>
      <c r="D2664" s="251">
        <v>-98.607098199999996</v>
      </c>
      <c r="E2664" s="251">
        <v>31.498010000000001</v>
      </c>
      <c r="F2664">
        <v>0</v>
      </c>
      <c r="G2664">
        <f t="shared" si="124"/>
        <v>0</v>
      </c>
      <c r="H2664">
        <v>0</v>
      </c>
      <c r="M2664" s="277">
        <f>(M5743*10000)*TEA!$I$15*10^-6</f>
        <v>56.852601939899998</v>
      </c>
      <c r="N2664" s="277">
        <f>(N5743*10000)*TEA!$J$15*10^-6</f>
        <v>56.852601939899998</v>
      </c>
      <c r="W2664">
        <f t="shared" si="126"/>
        <v>1</v>
      </c>
      <c r="X2664" s="251">
        <v>48333</v>
      </c>
      <c r="Y2664" s="251">
        <v>0</v>
      </c>
      <c r="Z2664" s="251">
        <f t="shared" si="125"/>
        <v>0</v>
      </c>
      <c r="AA2664" s="226">
        <v>0</v>
      </c>
    </row>
    <row r="2665" spans="1:27" x14ac:dyDescent="0.25">
      <c r="A2665" s="251">
        <v>48335</v>
      </c>
      <c r="B2665" s="251" t="s">
        <v>2056</v>
      </c>
      <c r="C2665" s="251" t="s">
        <v>909</v>
      </c>
      <c r="D2665" s="251">
        <v>-100.92019500000001</v>
      </c>
      <c r="E2665" s="251">
        <v>32.29813</v>
      </c>
      <c r="F2665">
        <v>0</v>
      </c>
      <c r="G2665">
        <f t="shared" si="124"/>
        <v>0</v>
      </c>
      <c r="H2665">
        <v>0</v>
      </c>
      <c r="M2665" s="277">
        <f>(M5744*10000)*TEA!$I$15*10^-6</f>
        <v>55.485476328600001</v>
      </c>
      <c r="N2665" s="277">
        <f>(N5744*10000)*TEA!$J$15*10^-6</f>
        <v>55.485476328600001</v>
      </c>
      <c r="W2665">
        <f t="shared" si="126"/>
        <v>1</v>
      </c>
      <c r="X2665" s="251">
        <v>48335</v>
      </c>
      <c r="Y2665" s="251">
        <v>0</v>
      </c>
      <c r="Z2665" s="251">
        <f t="shared" si="125"/>
        <v>0</v>
      </c>
      <c r="AA2665" s="226">
        <v>0</v>
      </c>
    </row>
    <row r="2666" spans="1:27" x14ac:dyDescent="0.25">
      <c r="A2666" s="251">
        <v>48337</v>
      </c>
      <c r="B2666" s="251" t="s">
        <v>2056</v>
      </c>
      <c r="C2666" s="251" t="s">
        <v>2159</v>
      </c>
      <c r="D2666" s="251">
        <v>-97.7241863</v>
      </c>
      <c r="E2666" s="251">
        <v>33.674889999999998</v>
      </c>
      <c r="F2666">
        <v>0</v>
      </c>
      <c r="G2666">
        <f t="shared" si="124"/>
        <v>0</v>
      </c>
      <c r="H2666">
        <v>0</v>
      </c>
      <c r="M2666" s="277">
        <f>(M5745*10000)*TEA!$I$15*10^-6</f>
        <v>53.983060915950006</v>
      </c>
      <c r="N2666" s="277">
        <f>(N5745*10000)*TEA!$J$15*10^-6</f>
        <v>53.983060915950006</v>
      </c>
      <c r="W2666">
        <f t="shared" si="126"/>
        <v>1</v>
      </c>
      <c r="X2666" s="251">
        <v>48337</v>
      </c>
      <c r="Y2666" s="251">
        <v>0</v>
      </c>
      <c r="Z2666" s="251">
        <f t="shared" si="125"/>
        <v>0</v>
      </c>
      <c r="AA2666" s="226">
        <v>0</v>
      </c>
    </row>
    <row r="2667" spans="1:27" x14ac:dyDescent="0.25">
      <c r="A2667" s="251">
        <v>48339</v>
      </c>
      <c r="B2667" s="251" t="s">
        <v>2056</v>
      </c>
      <c r="C2667" s="251" t="s">
        <v>571</v>
      </c>
      <c r="D2667" s="251">
        <v>-95.513741499999995</v>
      </c>
      <c r="E2667" s="251">
        <v>30.31794</v>
      </c>
      <c r="F2667">
        <v>0</v>
      </c>
      <c r="G2667">
        <f t="shared" si="124"/>
        <v>0</v>
      </c>
      <c r="H2667">
        <v>6.07</v>
      </c>
      <c r="M2667" s="277">
        <f>(M5746*10000)*TEA!$I$15*10^-6</f>
        <v>61.345950295500003</v>
      </c>
      <c r="N2667" s="277">
        <f>(N5746*10000)*TEA!$J$15*10^-6</f>
        <v>61.345950295500003</v>
      </c>
      <c r="W2667">
        <f t="shared" si="126"/>
        <v>1</v>
      </c>
      <c r="X2667" s="251">
        <v>48339</v>
      </c>
      <c r="Y2667" s="251">
        <v>0</v>
      </c>
      <c r="Z2667" s="251">
        <f t="shared" si="125"/>
        <v>0</v>
      </c>
      <c r="AA2667" s="226">
        <v>8</v>
      </c>
    </row>
    <row r="2668" spans="1:27" x14ac:dyDescent="0.25">
      <c r="A2668" s="251">
        <v>48341</v>
      </c>
      <c r="B2668" s="251" t="s">
        <v>2056</v>
      </c>
      <c r="C2668" s="251" t="s">
        <v>1772</v>
      </c>
      <c r="D2668" s="251">
        <v>-101.893975</v>
      </c>
      <c r="E2668" s="251">
        <v>35.833829999999999</v>
      </c>
      <c r="F2668">
        <v>0</v>
      </c>
      <c r="G2668">
        <f t="shared" si="124"/>
        <v>0</v>
      </c>
      <c r="H2668">
        <v>13.26</v>
      </c>
      <c r="M2668" s="277">
        <f>(M5747*10000)*TEA!$I$15*10^-6</f>
        <v>47.425926257100002</v>
      </c>
      <c r="N2668" s="277">
        <f>(N5747*10000)*TEA!$J$15*10^-6</f>
        <v>47.425926257100002</v>
      </c>
      <c r="W2668">
        <f t="shared" si="126"/>
        <v>1</v>
      </c>
      <c r="X2668" s="251">
        <v>48341</v>
      </c>
      <c r="Y2668" s="251">
        <v>0</v>
      </c>
      <c r="Z2668" s="251">
        <f t="shared" si="125"/>
        <v>0</v>
      </c>
      <c r="AA2668" s="226">
        <v>18830</v>
      </c>
    </row>
    <row r="2669" spans="1:27" x14ac:dyDescent="0.25">
      <c r="A2669" s="251">
        <v>48343</v>
      </c>
      <c r="B2669" s="251" t="s">
        <v>2056</v>
      </c>
      <c r="C2669" s="251" t="s">
        <v>1166</v>
      </c>
      <c r="D2669" s="251">
        <v>-94.732228800000001</v>
      </c>
      <c r="E2669" s="251">
        <v>33.139830000000003</v>
      </c>
      <c r="F2669">
        <v>0</v>
      </c>
      <c r="G2669">
        <f t="shared" si="124"/>
        <v>0</v>
      </c>
      <c r="H2669">
        <v>0</v>
      </c>
      <c r="M2669" s="277">
        <f>(M5748*10000)*TEA!$I$15*10^-6</f>
        <v>54.523789917750001</v>
      </c>
      <c r="N2669" s="277">
        <f>(N5748*10000)*TEA!$J$15*10^-6</f>
        <v>54.523789917750001</v>
      </c>
      <c r="W2669">
        <f t="shared" si="126"/>
        <v>1</v>
      </c>
      <c r="X2669" s="251">
        <v>48343</v>
      </c>
      <c r="Y2669" s="251">
        <v>0</v>
      </c>
      <c r="Z2669" s="251">
        <f t="shared" si="125"/>
        <v>0</v>
      </c>
      <c r="AA2669" s="226">
        <v>0</v>
      </c>
    </row>
    <row r="2670" spans="1:27" x14ac:dyDescent="0.25">
      <c r="A2670" s="251">
        <v>48345</v>
      </c>
      <c r="B2670" s="251" t="s">
        <v>2056</v>
      </c>
      <c r="C2670" s="251" t="s">
        <v>2160</v>
      </c>
      <c r="D2670" s="251">
        <v>-100.771226</v>
      </c>
      <c r="E2670" s="251">
        <v>34.07499</v>
      </c>
      <c r="F2670">
        <v>0</v>
      </c>
      <c r="G2670">
        <f t="shared" si="124"/>
        <v>0</v>
      </c>
      <c r="H2670">
        <v>0</v>
      </c>
      <c r="M2670" s="277">
        <f>(M5749*10000)*TEA!$I$15*10^-6</f>
        <v>52.208581770450003</v>
      </c>
      <c r="N2670" s="277">
        <f>(N5749*10000)*TEA!$J$15*10^-6</f>
        <v>52.208581770450003</v>
      </c>
      <c r="W2670">
        <f t="shared" si="126"/>
        <v>1</v>
      </c>
      <c r="X2670" s="251">
        <v>48345</v>
      </c>
      <c r="Y2670" s="251">
        <v>0</v>
      </c>
      <c r="Z2670" s="251">
        <f t="shared" si="125"/>
        <v>0</v>
      </c>
      <c r="AA2670" s="226">
        <v>0</v>
      </c>
    </row>
    <row r="2671" spans="1:27" x14ac:dyDescent="0.25">
      <c r="A2671" s="251">
        <v>48347</v>
      </c>
      <c r="B2671" s="251" t="s">
        <v>2056</v>
      </c>
      <c r="C2671" s="251" t="s">
        <v>2161</v>
      </c>
      <c r="D2671" s="251">
        <v>-94.629809499999993</v>
      </c>
      <c r="E2671" s="251">
        <v>31.64377</v>
      </c>
      <c r="F2671">
        <v>0</v>
      </c>
      <c r="G2671">
        <f t="shared" si="124"/>
        <v>0</v>
      </c>
      <c r="H2671">
        <v>0</v>
      </c>
      <c r="M2671" s="277">
        <f>(M5750*10000)*TEA!$I$15*10^-6</f>
        <v>57.443354954549996</v>
      </c>
      <c r="N2671" s="277">
        <f>(N5750*10000)*TEA!$J$15*10^-6</f>
        <v>57.443354954549996</v>
      </c>
      <c r="W2671">
        <f t="shared" si="126"/>
        <v>1</v>
      </c>
      <c r="X2671" s="251">
        <v>48347</v>
      </c>
      <c r="Y2671" s="251">
        <v>0</v>
      </c>
      <c r="Z2671" s="251">
        <f t="shared" si="125"/>
        <v>0</v>
      </c>
      <c r="AA2671" s="226">
        <v>0</v>
      </c>
    </row>
    <row r="2672" spans="1:27" x14ac:dyDescent="0.25">
      <c r="A2672" s="251">
        <v>48349</v>
      </c>
      <c r="B2672" s="251" t="s">
        <v>2056</v>
      </c>
      <c r="C2672" s="251" t="s">
        <v>2162</v>
      </c>
      <c r="D2672" s="251">
        <v>-96.475107800000004</v>
      </c>
      <c r="E2672" s="251">
        <v>32.050269999999998</v>
      </c>
      <c r="F2672">
        <v>0</v>
      </c>
      <c r="G2672">
        <f t="shared" si="124"/>
        <v>0</v>
      </c>
      <c r="H2672">
        <v>7.35</v>
      </c>
      <c r="M2672" s="277">
        <f>(M5751*10000)*TEA!$I$15*10^-6</f>
        <v>56.303302143149992</v>
      </c>
      <c r="N2672" s="277">
        <f>(N5751*10000)*TEA!$J$15*10^-6</f>
        <v>56.303302143149992</v>
      </c>
      <c r="W2672">
        <f t="shared" si="126"/>
        <v>1</v>
      </c>
      <c r="X2672" s="251">
        <v>48349</v>
      </c>
      <c r="Y2672" s="251">
        <v>0</v>
      </c>
      <c r="Z2672" s="251">
        <f t="shared" si="125"/>
        <v>0</v>
      </c>
      <c r="AA2672" s="226">
        <v>10573</v>
      </c>
    </row>
    <row r="2673" spans="1:27" x14ac:dyDescent="0.25">
      <c r="A2673" s="251">
        <v>48351</v>
      </c>
      <c r="B2673" s="251" t="s">
        <v>2056</v>
      </c>
      <c r="C2673" s="251" t="s">
        <v>641</v>
      </c>
      <c r="D2673" s="251">
        <v>-93.751262800000006</v>
      </c>
      <c r="E2673" s="251">
        <v>30.803789999999999</v>
      </c>
      <c r="F2673">
        <v>0</v>
      </c>
      <c r="G2673">
        <f t="shared" si="124"/>
        <v>0</v>
      </c>
      <c r="H2673">
        <v>4.18</v>
      </c>
      <c r="M2673" s="277">
        <f>(M5752*10000)*TEA!$I$15*10^-6</f>
        <v>59.947001410949994</v>
      </c>
      <c r="N2673" s="277">
        <f>(N5752*10000)*TEA!$J$15*10^-6</f>
        <v>59.947001410949994</v>
      </c>
      <c r="W2673">
        <f t="shared" si="126"/>
        <v>1</v>
      </c>
      <c r="X2673" s="251">
        <v>48351</v>
      </c>
      <c r="Y2673" s="251">
        <v>0</v>
      </c>
      <c r="Z2673" s="251">
        <f t="shared" si="125"/>
        <v>0</v>
      </c>
      <c r="AA2673" s="226">
        <v>12</v>
      </c>
    </row>
    <row r="2674" spans="1:27" x14ac:dyDescent="0.25">
      <c r="A2674" s="251">
        <v>48353</v>
      </c>
      <c r="B2674" s="251" t="s">
        <v>2056</v>
      </c>
      <c r="C2674" s="251" t="s">
        <v>2163</v>
      </c>
      <c r="D2674" s="251">
        <v>-100.398161</v>
      </c>
      <c r="E2674" s="251">
        <v>32.300820000000002</v>
      </c>
      <c r="F2674">
        <v>0</v>
      </c>
      <c r="G2674">
        <f t="shared" si="124"/>
        <v>0</v>
      </c>
      <c r="H2674">
        <v>0</v>
      </c>
      <c r="M2674" s="277">
        <f>(M5753*10000)*TEA!$I$15*10^-6</f>
        <v>55.563167728349995</v>
      </c>
      <c r="N2674" s="277">
        <f>(N5753*10000)*TEA!$J$15*10^-6</f>
        <v>55.563167728349995</v>
      </c>
      <c r="W2674">
        <f t="shared" si="126"/>
        <v>1</v>
      </c>
      <c r="X2674" s="251">
        <v>48353</v>
      </c>
      <c r="Y2674" s="251">
        <v>0</v>
      </c>
      <c r="Z2674" s="251">
        <f t="shared" si="125"/>
        <v>0</v>
      </c>
      <c r="AA2674" s="226">
        <v>0</v>
      </c>
    </row>
    <row r="2675" spans="1:27" x14ac:dyDescent="0.25">
      <c r="A2675" s="251">
        <v>48355</v>
      </c>
      <c r="B2675" s="251" t="s">
        <v>2056</v>
      </c>
      <c r="C2675" s="251" t="s">
        <v>2164</v>
      </c>
      <c r="D2675" s="251">
        <v>-97.670024900000001</v>
      </c>
      <c r="E2675" s="251">
        <v>27.733409999999999</v>
      </c>
      <c r="F2675">
        <v>0</v>
      </c>
      <c r="G2675">
        <f t="shared" si="124"/>
        <v>0</v>
      </c>
      <c r="H2675">
        <v>6.07</v>
      </c>
      <c r="M2675" s="277">
        <f>(M5754*10000)*TEA!$I$15*10^-6</f>
        <v>61.16116996529999</v>
      </c>
      <c r="N2675" s="277">
        <f>(N5754*10000)*TEA!$J$15*10^-6</f>
        <v>61.16116996529999</v>
      </c>
      <c r="W2675">
        <f t="shared" si="126"/>
        <v>1</v>
      </c>
      <c r="X2675" s="251">
        <v>48355</v>
      </c>
      <c r="Y2675" s="251">
        <v>0</v>
      </c>
      <c r="Z2675" s="251">
        <f t="shared" si="125"/>
        <v>0</v>
      </c>
      <c r="AA2675" s="226">
        <v>10045</v>
      </c>
    </row>
    <row r="2676" spans="1:27" x14ac:dyDescent="0.25">
      <c r="A2676" s="251">
        <v>48357</v>
      </c>
      <c r="B2676" s="251" t="s">
        <v>2056</v>
      </c>
      <c r="C2676" s="251" t="s">
        <v>2165</v>
      </c>
      <c r="D2676" s="251">
        <v>-100.80813000000001</v>
      </c>
      <c r="E2676" s="251">
        <v>36.269309999999997</v>
      </c>
      <c r="F2676">
        <v>2.62</v>
      </c>
      <c r="G2676">
        <f t="shared" si="124"/>
        <v>2.62</v>
      </c>
      <c r="H2676">
        <v>12.71</v>
      </c>
      <c r="M2676" s="277">
        <f>(M5755*10000)*TEA!$I$15*10^-6</f>
        <v>47.36497915935</v>
      </c>
      <c r="N2676" s="277">
        <f>(N5755*10000)*TEA!$J$15*10^-6</f>
        <v>47.36497915935</v>
      </c>
      <c r="W2676">
        <f t="shared" si="126"/>
        <v>1</v>
      </c>
      <c r="X2676" s="251">
        <v>48357</v>
      </c>
      <c r="Y2676" s="251">
        <v>1131</v>
      </c>
      <c r="Z2676" s="251">
        <f t="shared" si="125"/>
        <v>1131</v>
      </c>
      <c r="AA2676" s="226">
        <v>9250</v>
      </c>
    </row>
    <row r="2677" spans="1:27" x14ac:dyDescent="0.25">
      <c r="A2677" s="251">
        <v>48359</v>
      </c>
      <c r="B2677" s="251" t="s">
        <v>2056</v>
      </c>
      <c r="C2677" s="251" t="s">
        <v>1244</v>
      </c>
      <c r="D2677" s="251">
        <v>-102.605283</v>
      </c>
      <c r="E2677" s="251">
        <v>35.394469999999998</v>
      </c>
      <c r="F2677">
        <v>0</v>
      </c>
      <c r="G2677">
        <f t="shared" si="124"/>
        <v>0</v>
      </c>
      <c r="H2677">
        <v>0</v>
      </c>
      <c r="M2677" s="277">
        <f>(M5756*10000)*TEA!$I$15*10^-6</f>
        <v>48.41503749044999</v>
      </c>
      <c r="N2677" s="277">
        <f>(N5756*10000)*TEA!$J$15*10^-6</f>
        <v>48.41503749044999</v>
      </c>
      <c r="W2677">
        <f t="shared" si="126"/>
        <v>1</v>
      </c>
      <c r="X2677" s="251">
        <v>48359</v>
      </c>
      <c r="Y2677" s="251">
        <v>0</v>
      </c>
      <c r="Z2677" s="251">
        <f t="shared" si="125"/>
        <v>0</v>
      </c>
      <c r="AA2677" s="226">
        <v>0</v>
      </c>
    </row>
    <row r="2678" spans="1:27" x14ac:dyDescent="0.25">
      <c r="A2678" s="251">
        <v>48361</v>
      </c>
      <c r="B2678" s="251" t="s">
        <v>2056</v>
      </c>
      <c r="C2678" s="251" t="s">
        <v>691</v>
      </c>
      <c r="D2678" s="251">
        <v>-93.890098399999999</v>
      </c>
      <c r="E2678" s="251">
        <v>30.140989999999999</v>
      </c>
      <c r="F2678">
        <v>0</v>
      </c>
      <c r="G2678">
        <f t="shared" si="124"/>
        <v>0</v>
      </c>
      <c r="H2678">
        <v>4.18</v>
      </c>
      <c r="M2678" s="277">
        <f>(M5757*10000)*TEA!$I$15*10^-6</f>
        <v>61.911639154349992</v>
      </c>
      <c r="N2678" s="277">
        <f>(N5757*10000)*TEA!$J$15*10^-6</f>
        <v>61.911639154349992</v>
      </c>
      <c r="W2678">
        <f t="shared" si="126"/>
        <v>1</v>
      </c>
      <c r="X2678" s="251">
        <v>48361</v>
      </c>
      <c r="Y2678" s="251">
        <v>0</v>
      </c>
      <c r="Z2678" s="251">
        <f t="shared" si="125"/>
        <v>0</v>
      </c>
      <c r="AA2678" s="226">
        <v>2</v>
      </c>
    </row>
    <row r="2679" spans="1:27" x14ac:dyDescent="0.25">
      <c r="A2679" s="251">
        <v>48363</v>
      </c>
      <c r="B2679" s="251" t="s">
        <v>2056</v>
      </c>
      <c r="C2679" s="251" t="s">
        <v>2166</v>
      </c>
      <c r="D2679" s="251">
        <v>-98.314861100000002</v>
      </c>
      <c r="E2679" s="251">
        <v>32.752310000000001</v>
      </c>
      <c r="F2679">
        <v>0</v>
      </c>
      <c r="G2679">
        <f t="shared" si="124"/>
        <v>0</v>
      </c>
      <c r="H2679">
        <v>0</v>
      </c>
      <c r="M2679" s="277">
        <f>(M5758*10000)*TEA!$I$15*10^-6</f>
        <v>55.382090972850001</v>
      </c>
      <c r="N2679" s="277">
        <f>(N5758*10000)*TEA!$J$15*10^-6</f>
        <v>55.382090972850001</v>
      </c>
      <c r="W2679">
        <f t="shared" si="126"/>
        <v>1</v>
      </c>
      <c r="X2679" s="251">
        <v>48363</v>
      </c>
      <c r="Y2679" s="251">
        <v>0</v>
      </c>
      <c r="Z2679" s="251">
        <f t="shared" si="125"/>
        <v>0</v>
      </c>
      <c r="AA2679" s="226">
        <v>0</v>
      </c>
    </row>
    <row r="2680" spans="1:27" x14ac:dyDescent="0.25">
      <c r="A2680" s="251">
        <v>48365</v>
      </c>
      <c r="B2680" s="251" t="s">
        <v>2056</v>
      </c>
      <c r="C2680" s="251" t="s">
        <v>1508</v>
      </c>
      <c r="D2680" s="251">
        <v>-94.319484399999993</v>
      </c>
      <c r="E2680" s="251">
        <v>32.185949999999998</v>
      </c>
      <c r="F2680">
        <v>0</v>
      </c>
      <c r="G2680">
        <f t="shared" si="124"/>
        <v>0</v>
      </c>
      <c r="H2680">
        <v>0</v>
      </c>
      <c r="M2680" s="277">
        <f>(M5759*10000)*TEA!$I$15*10^-6</f>
        <v>56.229508461599998</v>
      </c>
      <c r="N2680" s="277">
        <f>(N5759*10000)*TEA!$J$15*10^-6</f>
        <v>56.229508461599998</v>
      </c>
      <c r="W2680">
        <f t="shared" si="126"/>
        <v>1</v>
      </c>
      <c r="X2680" s="251">
        <v>48365</v>
      </c>
      <c r="Y2680" s="251">
        <v>0</v>
      </c>
      <c r="Z2680" s="251">
        <f t="shared" si="125"/>
        <v>0</v>
      </c>
      <c r="AA2680" s="226">
        <v>0</v>
      </c>
    </row>
    <row r="2681" spans="1:27" x14ac:dyDescent="0.25">
      <c r="A2681" s="251">
        <v>48367</v>
      </c>
      <c r="B2681" s="251" t="s">
        <v>2056</v>
      </c>
      <c r="C2681" s="251" t="s">
        <v>2167</v>
      </c>
      <c r="D2681" s="251">
        <v>-97.805346200000002</v>
      </c>
      <c r="E2681" s="251">
        <v>32.773809999999997</v>
      </c>
      <c r="F2681">
        <v>0</v>
      </c>
      <c r="G2681">
        <f t="shared" si="124"/>
        <v>0</v>
      </c>
      <c r="H2681">
        <v>6.96</v>
      </c>
      <c r="M2681" s="277">
        <f>(M5760*10000)*TEA!$I$15*10^-6</f>
        <v>55.34649307035</v>
      </c>
      <c r="N2681" s="277">
        <f>(N5760*10000)*TEA!$J$15*10^-6</f>
        <v>55.34649307035</v>
      </c>
      <c r="W2681">
        <f t="shared" si="126"/>
        <v>1</v>
      </c>
      <c r="X2681" s="251">
        <v>48367</v>
      </c>
      <c r="Y2681" s="251">
        <v>0</v>
      </c>
      <c r="Z2681" s="251">
        <f t="shared" si="125"/>
        <v>0</v>
      </c>
      <c r="AA2681" s="226">
        <v>8</v>
      </c>
    </row>
    <row r="2682" spans="1:27" x14ac:dyDescent="0.25">
      <c r="A2682" s="251">
        <v>48369</v>
      </c>
      <c r="B2682" s="251" t="s">
        <v>2056</v>
      </c>
      <c r="C2682" s="251" t="s">
        <v>2168</v>
      </c>
      <c r="D2682" s="251">
        <v>-102.785304</v>
      </c>
      <c r="E2682" s="251">
        <v>34.519509999999997</v>
      </c>
      <c r="F2682">
        <v>0</v>
      </c>
      <c r="G2682">
        <f t="shared" si="124"/>
        <v>0</v>
      </c>
      <c r="H2682">
        <v>11.84</v>
      </c>
      <c r="M2682" s="277">
        <f>(M5761*10000)*TEA!$I$15*10^-6</f>
        <v>50.8828211091</v>
      </c>
      <c r="N2682" s="277">
        <f>(N5761*10000)*TEA!$J$15*10^-6</f>
        <v>50.8828211091</v>
      </c>
      <c r="W2682">
        <f t="shared" si="126"/>
        <v>1</v>
      </c>
      <c r="X2682" s="251">
        <v>48369</v>
      </c>
      <c r="Y2682" s="251">
        <v>0</v>
      </c>
      <c r="Z2682" s="251">
        <f t="shared" si="125"/>
        <v>0</v>
      </c>
      <c r="AA2682" s="226">
        <v>9965</v>
      </c>
    </row>
    <row r="2683" spans="1:27" x14ac:dyDescent="0.25">
      <c r="A2683" s="251">
        <v>48371</v>
      </c>
      <c r="B2683" s="251" t="s">
        <v>2056</v>
      </c>
      <c r="C2683" s="251" t="s">
        <v>2169</v>
      </c>
      <c r="D2683" s="251">
        <v>-102.72325499999999</v>
      </c>
      <c r="E2683" s="251">
        <v>30.776389999999999</v>
      </c>
      <c r="F2683">
        <v>0</v>
      </c>
      <c r="G2683">
        <f t="shared" si="124"/>
        <v>0</v>
      </c>
      <c r="H2683">
        <v>0</v>
      </c>
      <c r="M2683" s="277">
        <f>(M5762*10000)*TEA!$I$15*10^-6</f>
        <v>57.014659005300004</v>
      </c>
      <c r="N2683" s="277">
        <f>(N5762*10000)*TEA!$J$15*10^-6</f>
        <v>57.014659005300004</v>
      </c>
      <c r="W2683">
        <f t="shared" si="126"/>
        <v>1</v>
      </c>
      <c r="X2683" s="251">
        <v>48371</v>
      </c>
      <c r="Y2683" s="251">
        <v>0</v>
      </c>
      <c r="Z2683" s="251">
        <f t="shared" si="125"/>
        <v>0</v>
      </c>
      <c r="AA2683" s="226">
        <v>0</v>
      </c>
    </row>
    <row r="2684" spans="1:27" x14ac:dyDescent="0.25">
      <c r="A2684" s="251">
        <v>48373</v>
      </c>
      <c r="B2684" s="251" t="s">
        <v>2056</v>
      </c>
      <c r="C2684" s="251" t="s">
        <v>645</v>
      </c>
      <c r="D2684" s="251">
        <v>-94.840035999999998</v>
      </c>
      <c r="E2684" s="251">
        <v>30.810960000000001</v>
      </c>
      <c r="F2684">
        <v>0</v>
      </c>
      <c r="G2684">
        <f t="shared" si="124"/>
        <v>0</v>
      </c>
      <c r="H2684">
        <v>6.96</v>
      </c>
      <c r="M2684" s="277">
        <f>(M5763*10000)*TEA!$I$15*10^-6</f>
        <v>59.853898236599996</v>
      </c>
      <c r="N2684" s="277">
        <f>(N5763*10000)*TEA!$J$15*10^-6</f>
        <v>59.853898236599996</v>
      </c>
      <c r="W2684">
        <f t="shared" si="126"/>
        <v>1</v>
      </c>
      <c r="X2684" s="251">
        <v>48373</v>
      </c>
      <c r="Y2684" s="251">
        <v>0</v>
      </c>
      <c r="Z2684" s="251">
        <f t="shared" si="125"/>
        <v>0</v>
      </c>
      <c r="AA2684" s="226">
        <v>6</v>
      </c>
    </row>
    <row r="2685" spans="1:27" x14ac:dyDescent="0.25">
      <c r="A2685" s="251">
        <v>48375</v>
      </c>
      <c r="B2685" s="251" t="s">
        <v>2056</v>
      </c>
      <c r="C2685" s="251" t="s">
        <v>1953</v>
      </c>
      <c r="D2685" s="251">
        <v>-101.89255300000001</v>
      </c>
      <c r="E2685" s="251">
        <v>35.398760000000003</v>
      </c>
      <c r="F2685">
        <v>0</v>
      </c>
      <c r="G2685">
        <f t="shared" si="124"/>
        <v>0</v>
      </c>
      <c r="H2685">
        <v>0</v>
      </c>
      <c r="M2685" s="277">
        <f>(M5764*10000)*TEA!$I$15*10^-6</f>
        <v>48.620960441999991</v>
      </c>
      <c r="N2685" s="277">
        <f>(N5764*10000)*TEA!$J$15*10^-6</f>
        <v>48.620960441999991</v>
      </c>
      <c r="W2685">
        <f t="shared" si="126"/>
        <v>1</v>
      </c>
      <c r="X2685" s="251">
        <v>48375</v>
      </c>
      <c r="Y2685" s="251">
        <v>0</v>
      </c>
      <c r="Z2685" s="251">
        <f t="shared" si="125"/>
        <v>0</v>
      </c>
      <c r="AA2685" s="226">
        <v>0</v>
      </c>
    </row>
    <row r="2686" spans="1:27" x14ac:dyDescent="0.25">
      <c r="A2686" s="251">
        <v>48377</v>
      </c>
      <c r="B2686" s="251" t="s">
        <v>2056</v>
      </c>
      <c r="C2686" s="251" t="s">
        <v>2170</v>
      </c>
      <c r="D2686" s="251">
        <v>-104.240263</v>
      </c>
      <c r="E2686" s="251">
        <v>29.985019999999999</v>
      </c>
      <c r="F2686">
        <v>0</v>
      </c>
      <c r="G2686">
        <f t="shared" si="124"/>
        <v>0</v>
      </c>
      <c r="H2686">
        <v>0</v>
      </c>
      <c r="M2686" s="277">
        <f>(M5765*10000)*TEA!$I$15*10^-6</f>
        <v>57.216253246649998</v>
      </c>
      <c r="N2686" s="277">
        <f>(N5765*10000)*TEA!$J$15*10^-6</f>
        <v>57.216253246649998</v>
      </c>
      <c r="W2686">
        <f t="shared" si="126"/>
        <v>1</v>
      </c>
      <c r="X2686" s="251">
        <v>48377</v>
      </c>
      <c r="Y2686" s="251">
        <v>0</v>
      </c>
      <c r="Z2686" s="251">
        <f t="shared" si="125"/>
        <v>0</v>
      </c>
      <c r="AA2686" s="226">
        <v>0</v>
      </c>
    </row>
    <row r="2687" spans="1:27" x14ac:dyDescent="0.25">
      <c r="A2687" s="251">
        <v>48379</v>
      </c>
      <c r="B2687" s="251" t="s">
        <v>2056</v>
      </c>
      <c r="C2687" s="251" t="s">
        <v>2171</v>
      </c>
      <c r="D2687" s="251">
        <v>-95.791826999999998</v>
      </c>
      <c r="E2687" s="251">
        <v>32.884239999999998</v>
      </c>
      <c r="F2687">
        <v>0</v>
      </c>
      <c r="G2687">
        <f t="shared" si="124"/>
        <v>0</v>
      </c>
      <c r="H2687">
        <v>0</v>
      </c>
      <c r="M2687" s="277">
        <f>(M5766*10000)*TEA!$I$15*10^-6</f>
        <v>55.001794341150003</v>
      </c>
      <c r="N2687" s="277">
        <f>(N5766*10000)*TEA!$J$15*10^-6</f>
        <v>55.001794341150003</v>
      </c>
      <c r="W2687">
        <f t="shared" si="126"/>
        <v>1</v>
      </c>
      <c r="X2687" s="251">
        <v>48379</v>
      </c>
      <c r="Y2687" s="251">
        <v>0</v>
      </c>
      <c r="Z2687" s="251">
        <f t="shared" si="125"/>
        <v>0</v>
      </c>
      <c r="AA2687" s="226">
        <v>0</v>
      </c>
    </row>
    <row r="2688" spans="1:27" x14ac:dyDescent="0.25">
      <c r="A2688" s="251">
        <v>48381</v>
      </c>
      <c r="B2688" s="251" t="s">
        <v>2056</v>
      </c>
      <c r="C2688" s="251" t="s">
        <v>2172</v>
      </c>
      <c r="D2688" s="251">
        <v>-101.891352</v>
      </c>
      <c r="E2688" s="251">
        <v>34.966189999999997</v>
      </c>
      <c r="F2688">
        <v>0</v>
      </c>
      <c r="G2688">
        <f t="shared" si="124"/>
        <v>0</v>
      </c>
      <c r="H2688">
        <v>11.81</v>
      </c>
      <c r="M2688" s="277">
        <f>(M5767*10000)*TEA!$I$15*10^-6</f>
        <v>49.764549358799997</v>
      </c>
      <c r="N2688" s="277">
        <f>(N5767*10000)*TEA!$J$15*10^-6</f>
        <v>49.764549358799997</v>
      </c>
      <c r="W2688">
        <f t="shared" si="126"/>
        <v>1</v>
      </c>
      <c r="X2688" s="251">
        <v>48381</v>
      </c>
      <c r="Y2688" s="251">
        <v>0</v>
      </c>
      <c r="Z2688" s="251">
        <f t="shared" si="125"/>
        <v>0</v>
      </c>
      <c r="AA2688" s="226">
        <v>1667</v>
      </c>
    </row>
    <row r="2689" spans="1:27" x14ac:dyDescent="0.25">
      <c r="A2689" s="251">
        <v>48383</v>
      </c>
      <c r="B2689" s="251" t="s">
        <v>2056</v>
      </c>
      <c r="C2689" s="251" t="s">
        <v>2173</v>
      </c>
      <c r="D2689" s="251">
        <v>-101.51713700000001</v>
      </c>
      <c r="E2689" s="251">
        <v>31.360279999999999</v>
      </c>
      <c r="F2689">
        <v>0</v>
      </c>
      <c r="G2689">
        <f t="shared" si="124"/>
        <v>0</v>
      </c>
      <c r="H2689">
        <v>2.4900000000000002</v>
      </c>
      <c r="M2689" s="277">
        <f>(M5768*10000)*TEA!$I$15*10^-6</f>
        <v>56.814868228949997</v>
      </c>
      <c r="N2689" s="277">
        <f>(N5768*10000)*TEA!$J$15*10^-6</f>
        <v>56.814868228949997</v>
      </c>
      <c r="W2689">
        <f t="shared" si="126"/>
        <v>1</v>
      </c>
      <c r="X2689" s="251">
        <v>48383</v>
      </c>
      <c r="Y2689" s="251">
        <v>0</v>
      </c>
      <c r="Z2689" s="251">
        <f t="shared" si="125"/>
        <v>0</v>
      </c>
      <c r="AA2689" s="226">
        <v>1627</v>
      </c>
    </row>
    <row r="2690" spans="1:27" x14ac:dyDescent="0.25">
      <c r="A2690" s="251">
        <v>48385</v>
      </c>
      <c r="B2690" s="251" t="s">
        <v>2056</v>
      </c>
      <c r="C2690" s="251" t="s">
        <v>2174</v>
      </c>
      <c r="D2690" s="251">
        <v>-99.828669899999994</v>
      </c>
      <c r="E2690" s="251">
        <v>29.8203</v>
      </c>
      <c r="F2690">
        <v>0</v>
      </c>
      <c r="G2690">
        <f t="shared" si="124"/>
        <v>0</v>
      </c>
      <c r="H2690">
        <v>0</v>
      </c>
      <c r="M2690" s="277">
        <f>(M5769*10000)*TEA!$I$15*10^-6</f>
        <v>58.53904771725</v>
      </c>
      <c r="N2690" s="277">
        <f>(N5769*10000)*TEA!$J$15*10^-6</f>
        <v>58.53904771725</v>
      </c>
      <c r="W2690">
        <f t="shared" si="126"/>
        <v>1</v>
      </c>
      <c r="X2690" s="251">
        <v>48385</v>
      </c>
      <c r="Y2690" s="251">
        <v>0</v>
      </c>
      <c r="Z2690" s="251">
        <f t="shared" si="125"/>
        <v>0</v>
      </c>
      <c r="AA2690" s="226">
        <v>0</v>
      </c>
    </row>
    <row r="2691" spans="1:27" x14ac:dyDescent="0.25">
      <c r="A2691" s="251">
        <v>48387</v>
      </c>
      <c r="B2691" s="251" t="s">
        <v>2056</v>
      </c>
      <c r="C2691" s="251" t="s">
        <v>2175</v>
      </c>
      <c r="D2691" s="251">
        <v>-95.058142200000006</v>
      </c>
      <c r="E2691" s="251">
        <v>33.648650000000004</v>
      </c>
      <c r="F2691">
        <v>3.41</v>
      </c>
      <c r="G2691">
        <f t="shared" si="124"/>
        <v>3.41</v>
      </c>
      <c r="H2691">
        <v>9.56</v>
      </c>
      <c r="M2691" s="277">
        <f>(M5770*10000)*TEA!$I$15*10^-6</f>
        <v>53.706340498500005</v>
      </c>
      <c r="N2691" s="277">
        <f>(N5770*10000)*TEA!$J$15*10^-6</f>
        <v>53.706340498500005</v>
      </c>
      <c r="W2691">
        <f t="shared" si="126"/>
        <v>1</v>
      </c>
      <c r="X2691" s="251">
        <v>48387</v>
      </c>
      <c r="Y2691" s="251">
        <v>1012</v>
      </c>
      <c r="Z2691" s="251">
        <f t="shared" si="125"/>
        <v>1012</v>
      </c>
      <c r="AA2691" s="226">
        <v>196</v>
      </c>
    </row>
    <row r="2692" spans="1:27" x14ac:dyDescent="0.25">
      <c r="A2692" s="251">
        <v>48389</v>
      </c>
      <c r="B2692" s="251" t="s">
        <v>2056</v>
      </c>
      <c r="C2692" s="251" t="s">
        <v>2176</v>
      </c>
      <c r="D2692" s="251">
        <v>-103.69041</v>
      </c>
      <c r="E2692" s="251">
        <v>31.316410000000001</v>
      </c>
      <c r="F2692">
        <v>0</v>
      </c>
      <c r="G2692">
        <f t="shared" ref="G2692:G2755" si="127">F2692</f>
        <v>0</v>
      </c>
      <c r="H2692">
        <v>0</v>
      </c>
      <c r="M2692" s="277">
        <f>(M5771*10000)*TEA!$I$15*10^-6</f>
        <v>56.088585673649995</v>
      </c>
      <c r="N2692" s="277">
        <f>(N5771*10000)*TEA!$J$15*10^-6</f>
        <v>56.088585673649995</v>
      </c>
      <c r="W2692">
        <f t="shared" si="126"/>
        <v>1</v>
      </c>
      <c r="X2692" s="251">
        <v>48389</v>
      </c>
      <c r="Y2692" s="251">
        <v>0</v>
      </c>
      <c r="Z2692" s="251">
        <f t="shared" si="125"/>
        <v>0</v>
      </c>
      <c r="AA2692" s="226">
        <v>0</v>
      </c>
    </row>
    <row r="2693" spans="1:27" x14ac:dyDescent="0.25">
      <c r="A2693" s="251">
        <v>48391</v>
      </c>
      <c r="B2693" s="251" t="s">
        <v>2056</v>
      </c>
      <c r="C2693" s="251" t="s">
        <v>2177</v>
      </c>
      <c r="D2693" s="251">
        <v>-97.16619</v>
      </c>
      <c r="E2693" s="251">
        <v>28.33792</v>
      </c>
      <c r="F2693">
        <v>0</v>
      </c>
      <c r="G2693">
        <f t="shared" si="127"/>
        <v>0</v>
      </c>
      <c r="H2693">
        <v>5.74</v>
      </c>
      <c r="M2693" s="277">
        <f>(M5772*10000)*TEA!$I$15*10^-6</f>
        <v>61.629207370199993</v>
      </c>
      <c r="N2693" s="277">
        <f>(N5772*10000)*TEA!$J$15*10^-6</f>
        <v>61.629207370199993</v>
      </c>
      <c r="W2693">
        <f t="shared" si="126"/>
        <v>1</v>
      </c>
      <c r="X2693" s="251">
        <v>48391</v>
      </c>
      <c r="Y2693" s="251">
        <v>0</v>
      </c>
      <c r="Z2693" s="251">
        <f t="shared" ref="Z2693:Z2756" si="128">Y2693</f>
        <v>0</v>
      </c>
      <c r="AA2693" s="226">
        <v>1542</v>
      </c>
    </row>
    <row r="2694" spans="1:27" x14ac:dyDescent="0.25">
      <c r="A2694" s="251">
        <v>48393</v>
      </c>
      <c r="B2694" s="251" t="s">
        <v>2056</v>
      </c>
      <c r="C2694" s="251" t="s">
        <v>2020</v>
      </c>
      <c r="D2694" s="251">
        <v>-100.80965999999999</v>
      </c>
      <c r="E2694" s="251">
        <v>35.830579999999998</v>
      </c>
      <c r="F2694">
        <v>0</v>
      </c>
      <c r="G2694">
        <f t="shared" si="127"/>
        <v>0</v>
      </c>
      <c r="H2694">
        <v>0</v>
      </c>
      <c r="M2694" s="277">
        <f>(M5773*10000)*TEA!$I$15*10^-6</f>
        <v>48.353670306899993</v>
      </c>
      <c r="N2694" s="277">
        <f>(N5773*10000)*TEA!$J$15*10^-6</f>
        <v>48.353670306899993</v>
      </c>
      <c r="W2694">
        <f t="shared" si="126"/>
        <v>1</v>
      </c>
      <c r="X2694" s="251">
        <v>48393</v>
      </c>
      <c r="Y2694" s="251">
        <v>0</v>
      </c>
      <c r="Z2694" s="251">
        <f t="shared" si="128"/>
        <v>0</v>
      </c>
      <c r="AA2694" s="226">
        <v>0</v>
      </c>
    </row>
    <row r="2695" spans="1:27" x14ac:dyDescent="0.25">
      <c r="A2695" s="251">
        <v>48395</v>
      </c>
      <c r="B2695" s="251" t="s">
        <v>2056</v>
      </c>
      <c r="C2695" s="251" t="s">
        <v>1248</v>
      </c>
      <c r="D2695" s="251">
        <v>-96.520344100000003</v>
      </c>
      <c r="E2695" s="251">
        <v>31.02458</v>
      </c>
      <c r="F2695">
        <v>2.91</v>
      </c>
      <c r="G2695">
        <f t="shared" si="127"/>
        <v>2.91</v>
      </c>
      <c r="H2695">
        <v>9.91</v>
      </c>
      <c r="M2695" s="277">
        <f>(M5774*10000)*TEA!$I$15*10^-6</f>
        <v>58.237271882099989</v>
      </c>
      <c r="N2695" s="277">
        <f>(N5774*10000)*TEA!$J$15*10^-6</f>
        <v>58.237271882099989</v>
      </c>
      <c r="W2695">
        <f t="shared" si="126"/>
        <v>1</v>
      </c>
      <c r="X2695" s="251">
        <v>48395</v>
      </c>
      <c r="Y2695" s="251">
        <v>1696</v>
      </c>
      <c r="Z2695" s="251">
        <f t="shared" si="128"/>
        <v>1696</v>
      </c>
      <c r="AA2695" s="226">
        <v>7929</v>
      </c>
    </row>
    <row r="2696" spans="1:27" x14ac:dyDescent="0.25">
      <c r="A2696" s="251">
        <v>48397</v>
      </c>
      <c r="B2696" s="251" t="s">
        <v>2056</v>
      </c>
      <c r="C2696" s="251" t="s">
        <v>2178</v>
      </c>
      <c r="D2696" s="251">
        <v>-96.409817700000005</v>
      </c>
      <c r="E2696" s="251">
        <v>32.903860000000002</v>
      </c>
      <c r="F2696">
        <v>4.2300000000000004</v>
      </c>
      <c r="G2696">
        <f t="shared" si="127"/>
        <v>4.2300000000000004</v>
      </c>
      <c r="H2696">
        <v>8.19</v>
      </c>
      <c r="M2696" s="277">
        <f>(M5775*10000)*TEA!$I$15*10^-6</f>
        <v>54.984266730900003</v>
      </c>
      <c r="N2696" s="277">
        <f>(N5775*10000)*TEA!$J$15*10^-6</f>
        <v>54.984266730900003</v>
      </c>
      <c r="W2696">
        <f t="shared" si="126"/>
        <v>1</v>
      </c>
      <c r="X2696" s="251">
        <v>48397</v>
      </c>
      <c r="Y2696" s="251">
        <v>222</v>
      </c>
      <c r="Z2696" s="251">
        <f t="shared" si="128"/>
        <v>222</v>
      </c>
      <c r="AA2696" s="226">
        <v>1870</v>
      </c>
    </row>
    <row r="2697" spans="1:27" x14ac:dyDescent="0.25">
      <c r="A2697" s="251">
        <v>48399</v>
      </c>
      <c r="B2697" s="251" t="s">
        <v>2056</v>
      </c>
      <c r="C2697" s="251" t="s">
        <v>2179</v>
      </c>
      <c r="D2697" s="251">
        <v>-99.979961900000006</v>
      </c>
      <c r="E2697" s="251">
        <v>31.823029999999999</v>
      </c>
      <c r="F2697">
        <v>0</v>
      </c>
      <c r="G2697">
        <f t="shared" si="127"/>
        <v>0</v>
      </c>
      <c r="H2697">
        <v>5.0999999999999996</v>
      </c>
      <c r="M2697" s="277">
        <f>(M5776*10000)*TEA!$I$15*10^-6</f>
        <v>56.336408931599998</v>
      </c>
      <c r="N2697" s="277">
        <f>(N5776*10000)*TEA!$J$15*10^-6</f>
        <v>56.336408931599998</v>
      </c>
      <c r="W2697">
        <f t="shared" si="126"/>
        <v>1</v>
      </c>
      <c r="X2697" s="251">
        <v>48399</v>
      </c>
      <c r="Y2697" s="251">
        <v>0</v>
      </c>
      <c r="Z2697" s="251">
        <f t="shared" si="128"/>
        <v>0</v>
      </c>
      <c r="AA2697" s="226">
        <v>310</v>
      </c>
    </row>
    <row r="2698" spans="1:27" x14ac:dyDescent="0.25">
      <c r="A2698" s="251">
        <v>48401</v>
      </c>
      <c r="B2698" s="251" t="s">
        <v>2056</v>
      </c>
      <c r="C2698" s="251" t="s">
        <v>2180</v>
      </c>
      <c r="D2698" s="251">
        <v>-94.7720719</v>
      </c>
      <c r="E2698" s="251">
        <v>32.130679999999998</v>
      </c>
      <c r="F2698">
        <v>0</v>
      </c>
      <c r="G2698">
        <f t="shared" si="127"/>
        <v>0</v>
      </c>
      <c r="H2698">
        <v>1.55</v>
      </c>
      <c r="M2698" s="277">
        <f>(M5777*10000)*TEA!$I$15*10^-6</f>
        <v>56.375254746449997</v>
      </c>
      <c r="N2698" s="277">
        <f>(N5777*10000)*TEA!$J$15*10^-6</f>
        <v>56.375254746449997</v>
      </c>
      <c r="W2698">
        <f t="shared" si="126"/>
        <v>1</v>
      </c>
      <c r="X2698" s="251">
        <v>48401</v>
      </c>
      <c r="Y2698" s="251">
        <v>0</v>
      </c>
      <c r="Z2698" s="251">
        <f t="shared" si="128"/>
        <v>0</v>
      </c>
      <c r="AA2698" s="226">
        <v>11</v>
      </c>
    </row>
    <row r="2699" spans="1:27" x14ac:dyDescent="0.25">
      <c r="A2699" s="251">
        <v>48403</v>
      </c>
      <c r="B2699" s="251" t="s">
        <v>2056</v>
      </c>
      <c r="C2699" s="251" t="s">
        <v>2181</v>
      </c>
      <c r="D2699" s="251">
        <v>-93.8669826</v>
      </c>
      <c r="E2699" s="251">
        <v>31.357140000000001</v>
      </c>
      <c r="F2699">
        <v>0</v>
      </c>
      <c r="G2699">
        <f t="shared" si="127"/>
        <v>0</v>
      </c>
      <c r="H2699">
        <v>0</v>
      </c>
      <c r="M2699" s="277">
        <f>(M5778*10000)*TEA!$I$15*10^-6</f>
        <v>58.282708950900002</v>
      </c>
      <c r="N2699" s="277">
        <f>(N5778*10000)*TEA!$J$15*10^-6</f>
        <v>58.282708950900002</v>
      </c>
      <c r="W2699">
        <f t="shared" si="126"/>
        <v>1</v>
      </c>
      <c r="X2699" s="251">
        <v>48403</v>
      </c>
      <c r="Y2699" s="251">
        <v>0</v>
      </c>
      <c r="Z2699" s="251">
        <f t="shared" si="128"/>
        <v>0</v>
      </c>
      <c r="AA2699" s="226">
        <v>0</v>
      </c>
    </row>
    <row r="2700" spans="1:27" x14ac:dyDescent="0.25">
      <c r="A2700" s="251">
        <v>48405</v>
      </c>
      <c r="B2700" s="251" t="s">
        <v>2056</v>
      </c>
      <c r="C2700" s="251" t="s">
        <v>2182</v>
      </c>
      <c r="D2700" s="251">
        <v>-94.182655400000002</v>
      </c>
      <c r="E2700" s="251">
        <v>31.423249999999999</v>
      </c>
      <c r="F2700">
        <v>0</v>
      </c>
      <c r="G2700">
        <f t="shared" si="127"/>
        <v>0</v>
      </c>
      <c r="H2700">
        <v>3.32</v>
      </c>
      <c r="M2700" s="277">
        <f>(M5779*10000)*TEA!$I$15*10^-6</f>
        <v>57.986960138100002</v>
      </c>
      <c r="N2700" s="277">
        <f>(N5779*10000)*TEA!$J$15*10^-6</f>
        <v>57.986960138100002</v>
      </c>
      <c r="W2700">
        <f t="shared" si="126"/>
        <v>1</v>
      </c>
      <c r="X2700" s="251">
        <v>48405</v>
      </c>
      <c r="Y2700" s="251">
        <v>0</v>
      </c>
      <c r="Z2700" s="251">
        <f t="shared" si="128"/>
        <v>0</v>
      </c>
      <c r="AA2700" s="226">
        <v>5</v>
      </c>
    </row>
    <row r="2701" spans="1:27" x14ac:dyDescent="0.25">
      <c r="A2701" s="251">
        <v>48407</v>
      </c>
      <c r="B2701" s="251" t="s">
        <v>2056</v>
      </c>
      <c r="C2701" s="251" t="s">
        <v>2183</v>
      </c>
      <c r="D2701" s="251">
        <v>-95.183754199999996</v>
      </c>
      <c r="E2701" s="251">
        <v>30.602139999999999</v>
      </c>
      <c r="F2701">
        <v>0</v>
      </c>
      <c r="G2701">
        <f t="shared" si="127"/>
        <v>0</v>
      </c>
      <c r="H2701">
        <v>0</v>
      </c>
      <c r="M2701" s="277">
        <f>(M5780*10000)*TEA!$I$15*10^-6</f>
        <v>60.595232924699999</v>
      </c>
      <c r="N2701" s="277">
        <f>(N5780*10000)*TEA!$J$15*10^-6</f>
        <v>60.595232924699999</v>
      </c>
      <c r="W2701">
        <f t="shared" si="126"/>
        <v>1</v>
      </c>
      <c r="X2701" s="251">
        <v>48407</v>
      </c>
      <c r="Y2701" s="251">
        <v>0</v>
      </c>
      <c r="Z2701" s="251">
        <f t="shared" si="128"/>
        <v>0</v>
      </c>
      <c r="AA2701" s="226">
        <v>0</v>
      </c>
    </row>
    <row r="2702" spans="1:27" x14ac:dyDescent="0.25">
      <c r="A2702" s="251">
        <v>48409</v>
      </c>
      <c r="B2702" s="251" t="s">
        <v>2056</v>
      </c>
      <c r="C2702" s="251" t="s">
        <v>2184</v>
      </c>
      <c r="D2702" s="251">
        <v>-97.522663600000001</v>
      </c>
      <c r="E2702" s="251">
        <v>28.019469999999998</v>
      </c>
      <c r="F2702">
        <v>0</v>
      </c>
      <c r="G2702">
        <f t="shared" si="127"/>
        <v>0</v>
      </c>
      <c r="H2702">
        <v>7.39</v>
      </c>
      <c r="M2702" s="277">
        <f>(M5781*10000)*TEA!$I$15*10^-6</f>
        <v>61.299702324449989</v>
      </c>
      <c r="N2702" s="277">
        <f>(N5781*10000)*TEA!$J$15*10^-6</f>
        <v>61.299702324449989</v>
      </c>
      <c r="W2702">
        <f t="shared" si="126"/>
        <v>1</v>
      </c>
      <c r="X2702" s="251">
        <v>48409</v>
      </c>
      <c r="Y2702" s="251">
        <v>0</v>
      </c>
      <c r="Z2702" s="251">
        <f t="shared" si="128"/>
        <v>0</v>
      </c>
      <c r="AA2702" s="226">
        <v>7995</v>
      </c>
    </row>
    <row r="2703" spans="1:27" x14ac:dyDescent="0.25">
      <c r="A2703" s="251">
        <v>48411</v>
      </c>
      <c r="B2703" s="251" t="s">
        <v>2056</v>
      </c>
      <c r="C2703" s="251" t="s">
        <v>2185</v>
      </c>
      <c r="D2703" s="251">
        <v>-98.818540200000001</v>
      </c>
      <c r="E2703" s="251">
        <v>31.153479999999998</v>
      </c>
      <c r="F2703">
        <v>0</v>
      </c>
      <c r="G2703">
        <f t="shared" si="127"/>
        <v>0</v>
      </c>
      <c r="H2703">
        <v>0</v>
      </c>
      <c r="M2703" s="277">
        <f>(M5782*10000)*TEA!$I$15*10^-6</f>
        <v>57.306311554499999</v>
      </c>
      <c r="N2703" s="277">
        <f>(N5782*10000)*TEA!$J$15*10^-6</f>
        <v>57.306311554499999</v>
      </c>
      <c r="W2703">
        <f t="shared" si="126"/>
        <v>1</v>
      </c>
      <c r="X2703" s="251">
        <v>48411</v>
      </c>
      <c r="Y2703" s="251">
        <v>0</v>
      </c>
      <c r="Z2703" s="251">
        <f t="shared" si="128"/>
        <v>0</v>
      </c>
      <c r="AA2703" s="226">
        <v>0</v>
      </c>
    </row>
    <row r="2704" spans="1:27" x14ac:dyDescent="0.25">
      <c r="A2704" s="251">
        <v>48413</v>
      </c>
      <c r="B2704" s="251" t="s">
        <v>2056</v>
      </c>
      <c r="C2704" s="251" t="s">
        <v>2186</v>
      </c>
      <c r="D2704" s="251">
        <v>-100.544219</v>
      </c>
      <c r="E2704" s="251">
        <v>30.885570000000001</v>
      </c>
      <c r="F2704">
        <v>0</v>
      </c>
      <c r="G2704">
        <f t="shared" si="127"/>
        <v>0</v>
      </c>
      <c r="H2704">
        <v>0</v>
      </c>
      <c r="M2704" s="277">
        <f>(M5783*10000)*TEA!$I$15*10^-6</f>
        <v>57.468056939100002</v>
      </c>
      <c r="N2704" s="277">
        <f>(N5783*10000)*TEA!$J$15*10^-6</f>
        <v>57.468056939100002</v>
      </c>
      <c r="W2704">
        <f t="shared" si="126"/>
        <v>1</v>
      </c>
      <c r="X2704" s="251">
        <v>48413</v>
      </c>
      <c r="Y2704" s="251">
        <v>0</v>
      </c>
      <c r="Z2704" s="251">
        <f t="shared" si="128"/>
        <v>0</v>
      </c>
      <c r="AA2704" s="226">
        <v>0</v>
      </c>
    </row>
    <row r="2705" spans="1:27" x14ac:dyDescent="0.25">
      <c r="A2705" s="251">
        <v>48415</v>
      </c>
      <c r="B2705" s="251" t="s">
        <v>2056</v>
      </c>
      <c r="C2705" s="251" t="s">
        <v>2187</v>
      </c>
      <c r="D2705" s="251">
        <v>-100.917074</v>
      </c>
      <c r="E2705" s="251">
        <v>32.737969999999997</v>
      </c>
      <c r="F2705">
        <v>0</v>
      </c>
      <c r="G2705">
        <f t="shared" si="127"/>
        <v>0</v>
      </c>
      <c r="H2705">
        <v>0</v>
      </c>
      <c r="M2705" s="277">
        <f>(M5784*10000)*TEA!$I$15*10^-6</f>
        <v>54.740576824199998</v>
      </c>
      <c r="N2705" s="277">
        <f>(N5784*10000)*TEA!$J$15*10^-6</f>
        <v>54.740576824199998</v>
      </c>
      <c r="W2705">
        <f t="shared" si="126"/>
        <v>1</v>
      </c>
      <c r="X2705" s="251">
        <v>48415</v>
      </c>
      <c r="Y2705" s="251">
        <v>0</v>
      </c>
      <c r="Z2705" s="251">
        <f t="shared" si="128"/>
        <v>0</v>
      </c>
      <c r="AA2705" s="226">
        <v>0</v>
      </c>
    </row>
    <row r="2706" spans="1:27" x14ac:dyDescent="0.25">
      <c r="A2706" s="251">
        <v>48417</v>
      </c>
      <c r="B2706" s="251" t="s">
        <v>2056</v>
      </c>
      <c r="C2706" s="251" t="s">
        <v>2188</v>
      </c>
      <c r="D2706" s="251">
        <v>-99.359076200000004</v>
      </c>
      <c r="E2706" s="251">
        <v>32.741259999999997</v>
      </c>
      <c r="F2706">
        <v>0</v>
      </c>
      <c r="G2706">
        <f t="shared" si="127"/>
        <v>0</v>
      </c>
      <c r="H2706">
        <v>0</v>
      </c>
      <c r="M2706" s="277">
        <f>(M5785*10000)*TEA!$I$15*10^-6</f>
        <v>55.128311648549989</v>
      </c>
      <c r="N2706" s="277">
        <f>(N5785*10000)*TEA!$J$15*10^-6</f>
        <v>55.128311648549989</v>
      </c>
      <c r="W2706">
        <f t="shared" si="126"/>
        <v>1</v>
      </c>
      <c r="X2706" s="251">
        <v>48417</v>
      </c>
      <c r="Y2706" s="251">
        <v>0</v>
      </c>
      <c r="Z2706" s="251">
        <f t="shared" si="128"/>
        <v>0</v>
      </c>
      <c r="AA2706" s="226">
        <v>0</v>
      </c>
    </row>
    <row r="2707" spans="1:27" x14ac:dyDescent="0.25">
      <c r="A2707" s="251">
        <v>48419</v>
      </c>
      <c r="B2707" s="251" t="s">
        <v>2056</v>
      </c>
      <c r="C2707" s="251" t="s">
        <v>579</v>
      </c>
      <c r="D2707" s="251">
        <v>-94.150985599999998</v>
      </c>
      <c r="E2707" s="251">
        <v>31.81016</v>
      </c>
      <c r="F2707">
        <v>0</v>
      </c>
      <c r="G2707">
        <f t="shared" si="127"/>
        <v>0</v>
      </c>
      <c r="H2707">
        <v>0</v>
      </c>
      <c r="M2707" s="277">
        <f>(M5786*10000)*TEA!$I$15*10^-6</f>
        <v>57.073294514250001</v>
      </c>
      <c r="N2707" s="277">
        <f>(N5786*10000)*TEA!$J$15*10^-6</f>
        <v>57.073294514250001</v>
      </c>
      <c r="W2707">
        <f t="shared" si="126"/>
        <v>1</v>
      </c>
      <c r="X2707" s="251">
        <v>48419</v>
      </c>
      <c r="Y2707" s="251">
        <v>0</v>
      </c>
      <c r="Z2707" s="251">
        <f t="shared" si="128"/>
        <v>0</v>
      </c>
      <c r="AA2707" s="226">
        <v>0</v>
      </c>
    </row>
    <row r="2708" spans="1:27" x14ac:dyDescent="0.25">
      <c r="A2708" s="251">
        <v>48421</v>
      </c>
      <c r="B2708" s="251" t="s">
        <v>2056</v>
      </c>
      <c r="C2708" s="251" t="s">
        <v>1187</v>
      </c>
      <c r="D2708" s="251">
        <v>-101.892805</v>
      </c>
      <c r="E2708" s="251">
        <v>36.272129999999997</v>
      </c>
      <c r="F2708">
        <v>3.49</v>
      </c>
      <c r="G2708">
        <f t="shared" si="127"/>
        <v>3.49</v>
      </c>
      <c r="H2708">
        <v>14.23</v>
      </c>
      <c r="M2708" s="277">
        <f>(M5787*10000)*TEA!$I$15*10^-6</f>
        <v>46.127717810550003</v>
      </c>
      <c r="N2708" s="277">
        <f>(N5787*10000)*TEA!$J$15*10^-6</f>
        <v>46.127717810550003</v>
      </c>
      <c r="W2708">
        <f t="shared" si="126"/>
        <v>1</v>
      </c>
      <c r="X2708" s="251">
        <v>48421</v>
      </c>
      <c r="Y2708" s="251">
        <v>418</v>
      </c>
      <c r="Z2708" s="251">
        <f t="shared" si="128"/>
        <v>418</v>
      </c>
      <c r="AA2708" s="226">
        <v>42731</v>
      </c>
    </row>
    <row r="2709" spans="1:27" x14ac:dyDescent="0.25">
      <c r="A2709" s="251">
        <v>48423</v>
      </c>
      <c r="B2709" s="251" t="s">
        <v>2056</v>
      </c>
      <c r="C2709" s="251" t="s">
        <v>1188</v>
      </c>
      <c r="D2709" s="251">
        <v>-95.277675299999999</v>
      </c>
      <c r="E2709" s="251">
        <v>32.395359999999997</v>
      </c>
      <c r="F2709">
        <v>0</v>
      </c>
      <c r="G2709">
        <f t="shared" si="127"/>
        <v>0</v>
      </c>
      <c r="H2709">
        <v>2.16</v>
      </c>
      <c r="M2709" s="277">
        <f>(M5788*10000)*TEA!$I$15*10^-6</f>
        <v>55.882639365749995</v>
      </c>
      <c r="N2709" s="277">
        <f>(N5788*10000)*TEA!$J$15*10^-6</f>
        <v>55.882639365749995</v>
      </c>
      <c r="W2709">
        <f t="shared" si="126"/>
        <v>1</v>
      </c>
      <c r="X2709" s="251">
        <v>48423</v>
      </c>
      <c r="Y2709" s="251">
        <v>0</v>
      </c>
      <c r="Z2709" s="251">
        <f t="shared" si="128"/>
        <v>0</v>
      </c>
      <c r="AA2709" s="226">
        <v>7</v>
      </c>
    </row>
    <row r="2710" spans="1:27" x14ac:dyDescent="0.25">
      <c r="A2710" s="251">
        <v>48425</v>
      </c>
      <c r="B2710" s="251" t="s">
        <v>2056</v>
      </c>
      <c r="C2710" s="251" t="s">
        <v>2189</v>
      </c>
      <c r="D2710" s="251">
        <v>-97.770523699999998</v>
      </c>
      <c r="E2710" s="251">
        <v>32.229799999999997</v>
      </c>
      <c r="F2710">
        <v>0</v>
      </c>
      <c r="G2710">
        <f t="shared" si="127"/>
        <v>0</v>
      </c>
      <c r="H2710">
        <v>0</v>
      </c>
      <c r="M2710" s="277">
        <f>(M5789*10000)*TEA!$I$15*10^-6</f>
        <v>55.936054024199997</v>
      </c>
      <c r="N2710" s="277">
        <f>(N5789*10000)*TEA!$J$15*10^-6</f>
        <v>55.936054024199997</v>
      </c>
      <c r="W2710">
        <f t="shared" si="126"/>
        <v>1</v>
      </c>
      <c r="X2710" s="251">
        <v>48425</v>
      </c>
      <c r="Y2710" s="251">
        <v>0</v>
      </c>
      <c r="Z2710" s="251">
        <f t="shared" si="128"/>
        <v>0</v>
      </c>
      <c r="AA2710" s="226">
        <v>0</v>
      </c>
    </row>
    <row r="2711" spans="1:27" x14ac:dyDescent="0.25">
      <c r="A2711" s="251">
        <v>48427</v>
      </c>
      <c r="B2711" s="251" t="s">
        <v>2056</v>
      </c>
      <c r="C2711" s="251" t="s">
        <v>2190</v>
      </c>
      <c r="D2711" s="251">
        <v>-98.744762899999998</v>
      </c>
      <c r="E2711" s="251">
        <v>26.569179999999999</v>
      </c>
      <c r="F2711">
        <v>0</v>
      </c>
      <c r="G2711">
        <f t="shared" si="127"/>
        <v>0</v>
      </c>
      <c r="H2711">
        <v>3.37</v>
      </c>
      <c r="M2711" s="277">
        <f>(M5790*10000)*TEA!$I$15*10^-6</f>
        <v>60.068347898399992</v>
      </c>
      <c r="N2711" s="277">
        <f>(N5790*10000)*TEA!$J$15*10^-6</f>
        <v>60.068347898399992</v>
      </c>
      <c r="W2711">
        <f t="shared" si="126"/>
        <v>1</v>
      </c>
      <c r="X2711" s="251">
        <v>48427</v>
      </c>
      <c r="Y2711" s="251">
        <v>0</v>
      </c>
      <c r="Z2711" s="251">
        <f t="shared" si="128"/>
        <v>0</v>
      </c>
      <c r="AA2711" s="226">
        <v>2556</v>
      </c>
    </row>
    <row r="2712" spans="1:27" x14ac:dyDescent="0.25">
      <c r="A2712" s="251">
        <v>48429</v>
      </c>
      <c r="B2712" s="251" t="s">
        <v>2056</v>
      </c>
      <c r="C2712" s="251" t="s">
        <v>924</v>
      </c>
      <c r="D2712" s="251">
        <v>-98.834834099999995</v>
      </c>
      <c r="E2712" s="251">
        <v>32.744129999999998</v>
      </c>
      <c r="F2712">
        <v>0</v>
      </c>
      <c r="G2712">
        <f t="shared" si="127"/>
        <v>0</v>
      </c>
      <c r="H2712">
        <v>0</v>
      </c>
      <c r="M2712" s="277">
        <f>(M5791*10000)*TEA!$I$15*10^-6</f>
        <v>55.282294578149994</v>
      </c>
      <c r="N2712" s="277">
        <f>(N5791*10000)*TEA!$J$15*10^-6</f>
        <v>55.282294578149994</v>
      </c>
      <c r="W2712">
        <f t="shared" si="126"/>
        <v>1</v>
      </c>
      <c r="X2712" s="251">
        <v>48429</v>
      </c>
      <c r="Y2712" s="251">
        <v>0</v>
      </c>
      <c r="Z2712" s="251">
        <f t="shared" si="128"/>
        <v>0</v>
      </c>
      <c r="AA2712" s="226">
        <v>0</v>
      </c>
    </row>
    <row r="2713" spans="1:27" x14ac:dyDescent="0.25">
      <c r="A2713" s="251">
        <v>48431</v>
      </c>
      <c r="B2713" s="251" t="s">
        <v>2056</v>
      </c>
      <c r="C2713" s="251" t="s">
        <v>2191</v>
      </c>
      <c r="D2713" s="251">
        <v>-101.051559</v>
      </c>
      <c r="E2713" s="251">
        <v>31.822099999999999</v>
      </c>
      <c r="F2713">
        <v>0</v>
      </c>
      <c r="G2713">
        <f t="shared" si="127"/>
        <v>0</v>
      </c>
      <c r="H2713">
        <v>0</v>
      </c>
      <c r="M2713" s="277">
        <f>(M5792*10000)*TEA!$I$15*10^-6</f>
        <v>56.251143077399995</v>
      </c>
      <c r="N2713" s="277">
        <f>(N5792*10000)*TEA!$J$15*10^-6</f>
        <v>56.251143077399995</v>
      </c>
      <c r="W2713">
        <f t="shared" si="126"/>
        <v>1</v>
      </c>
      <c r="X2713" s="251">
        <v>48431</v>
      </c>
      <c r="Y2713" s="251">
        <v>0</v>
      </c>
      <c r="Z2713" s="251">
        <f t="shared" si="128"/>
        <v>0</v>
      </c>
      <c r="AA2713" s="226">
        <v>0</v>
      </c>
    </row>
    <row r="2714" spans="1:27" x14ac:dyDescent="0.25">
      <c r="A2714" s="251">
        <v>48433</v>
      </c>
      <c r="B2714" s="251" t="s">
        <v>2056</v>
      </c>
      <c r="C2714" s="251" t="s">
        <v>2192</v>
      </c>
      <c r="D2714" s="251">
        <v>-100.24533700000001</v>
      </c>
      <c r="E2714" s="251">
        <v>33.171790000000001</v>
      </c>
      <c r="F2714">
        <v>0</v>
      </c>
      <c r="G2714">
        <f t="shared" si="127"/>
        <v>0</v>
      </c>
      <c r="H2714">
        <v>0</v>
      </c>
      <c r="M2714" s="277">
        <f>(M5793*10000)*TEA!$I$15*10^-6</f>
        <v>54.164181559050007</v>
      </c>
      <c r="N2714" s="277">
        <f>(N5793*10000)*TEA!$J$15*10^-6</f>
        <v>54.164181559050007</v>
      </c>
      <c r="W2714">
        <f t="shared" si="126"/>
        <v>1</v>
      </c>
      <c r="X2714" s="251">
        <v>48433</v>
      </c>
      <c r="Y2714" s="251">
        <v>0</v>
      </c>
      <c r="Z2714" s="251">
        <f t="shared" si="128"/>
        <v>0</v>
      </c>
      <c r="AA2714" s="226">
        <v>0</v>
      </c>
    </row>
    <row r="2715" spans="1:27" x14ac:dyDescent="0.25">
      <c r="A2715" s="251">
        <v>48435</v>
      </c>
      <c r="B2715" s="251" t="s">
        <v>2056</v>
      </c>
      <c r="C2715" s="251" t="s">
        <v>2193</v>
      </c>
      <c r="D2715" s="251">
        <v>-100.542962</v>
      </c>
      <c r="E2715" s="251">
        <v>30.471329999999998</v>
      </c>
      <c r="F2715">
        <v>0</v>
      </c>
      <c r="G2715">
        <f t="shared" si="127"/>
        <v>0</v>
      </c>
      <c r="H2715">
        <v>0</v>
      </c>
      <c r="M2715" s="277">
        <f>(M5794*10000)*TEA!$I$15*10^-6</f>
        <v>57.83272160264999</v>
      </c>
      <c r="N2715" s="277">
        <f>(N5794*10000)*TEA!$J$15*10^-6</f>
        <v>57.83272160264999</v>
      </c>
      <c r="W2715">
        <f t="shared" ref="W2715:W2778" si="129">IF(X2715=A2715,1,0)</f>
        <v>1</v>
      </c>
      <c r="X2715" s="251">
        <v>48435</v>
      </c>
      <c r="Y2715" s="251">
        <v>0</v>
      </c>
      <c r="Z2715" s="251">
        <f t="shared" si="128"/>
        <v>0</v>
      </c>
      <c r="AA2715" s="226">
        <v>0</v>
      </c>
    </row>
    <row r="2716" spans="1:27" x14ac:dyDescent="0.25">
      <c r="A2716" s="251">
        <v>48437</v>
      </c>
      <c r="B2716" s="251" t="s">
        <v>2056</v>
      </c>
      <c r="C2716" s="251" t="s">
        <v>2194</v>
      </c>
      <c r="D2716" s="251">
        <v>-101.764011</v>
      </c>
      <c r="E2716" s="251">
        <v>34.527700000000003</v>
      </c>
      <c r="F2716">
        <v>0</v>
      </c>
      <c r="G2716">
        <f t="shared" si="127"/>
        <v>0</v>
      </c>
      <c r="H2716">
        <v>12.69</v>
      </c>
      <c r="M2716" s="277">
        <f>(M5795*10000)*TEA!$I$15*10^-6</f>
        <v>50.907282336000002</v>
      </c>
      <c r="N2716" s="277">
        <f>(N5795*10000)*TEA!$J$15*10^-6</f>
        <v>50.907282336000002</v>
      </c>
      <c r="W2716">
        <f t="shared" si="129"/>
        <v>1</v>
      </c>
      <c r="X2716" s="251">
        <v>48437</v>
      </c>
      <c r="Y2716" s="251">
        <v>0</v>
      </c>
      <c r="Z2716" s="251">
        <f t="shared" si="128"/>
        <v>0</v>
      </c>
      <c r="AA2716" s="226">
        <v>2502</v>
      </c>
    </row>
    <row r="2717" spans="1:27" x14ac:dyDescent="0.25">
      <c r="A2717" s="251">
        <v>48439</v>
      </c>
      <c r="B2717" s="251" t="s">
        <v>2056</v>
      </c>
      <c r="C2717" s="251" t="s">
        <v>2195</v>
      </c>
      <c r="D2717" s="251">
        <v>-97.291324399999993</v>
      </c>
      <c r="E2717" s="251">
        <v>32.766689999999997</v>
      </c>
      <c r="F2717">
        <v>0</v>
      </c>
      <c r="G2717">
        <f t="shared" si="127"/>
        <v>0</v>
      </c>
      <c r="H2717">
        <v>0</v>
      </c>
      <c r="M2717" s="277">
        <f>(M5796*10000)*TEA!$I$15*10^-6</f>
        <v>55.295898617250003</v>
      </c>
      <c r="N2717" s="277">
        <f>(N5796*10000)*TEA!$J$15*10^-6</f>
        <v>55.295898617250003</v>
      </c>
      <c r="W2717">
        <f t="shared" si="129"/>
        <v>1</v>
      </c>
      <c r="X2717" s="251">
        <v>48439</v>
      </c>
      <c r="Y2717" s="251">
        <v>0</v>
      </c>
      <c r="Z2717" s="251">
        <f t="shared" si="128"/>
        <v>0</v>
      </c>
      <c r="AA2717" s="226">
        <v>0</v>
      </c>
    </row>
    <row r="2718" spans="1:27" x14ac:dyDescent="0.25">
      <c r="A2718" s="251">
        <v>48441</v>
      </c>
      <c r="B2718" s="251" t="s">
        <v>2056</v>
      </c>
      <c r="C2718" s="251" t="s">
        <v>836</v>
      </c>
      <c r="D2718" s="251">
        <v>-99.886598599999999</v>
      </c>
      <c r="E2718" s="251">
        <v>32.297629999999998</v>
      </c>
      <c r="F2718">
        <v>0</v>
      </c>
      <c r="G2718">
        <f t="shared" si="127"/>
        <v>0</v>
      </c>
      <c r="H2718">
        <v>0</v>
      </c>
      <c r="M2718" s="277">
        <f>(M5797*10000)*TEA!$I$15*10^-6</f>
        <v>55.638102027599984</v>
      </c>
      <c r="N2718" s="277">
        <f>(N5797*10000)*TEA!$J$15*10^-6</f>
        <v>55.638102027599984</v>
      </c>
      <c r="W2718">
        <f t="shared" si="129"/>
        <v>1</v>
      </c>
      <c r="X2718" s="251">
        <v>48441</v>
      </c>
      <c r="Y2718" s="251">
        <v>0</v>
      </c>
      <c r="Z2718" s="251">
        <f t="shared" si="128"/>
        <v>0</v>
      </c>
      <c r="AA2718" s="226">
        <v>0</v>
      </c>
    </row>
    <row r="2719" spans="1:27" x14ac:dyDescent="0.25">
      <c r="A2719" s="251">
        <v>48443</v>
      </c>
      <c r="B2719" s="251" t="s">
        <v>2056</v>
      </c>
      <c r="C2719" s="251" t="s">
        <v>930</v>
      </c>
      <c r="D2719" s="251">
        <v>-102.073972</v>
      </c>
      <c r="E2719" s="251">
        <v>30.213080000000001</v>
      </c>
      <c r="F2719">
        <v>0</v>
      </c>
      <c r="G2719">
        <f t="shared" si="127"/>
        <v>0</v>
      </c>
      <c r="H2719">
        <v>0</v>
      </c>
      <c r="M2719" s="277">
        <f>(M5798*10000)*TEA!$I$15*10^-6</f>
        <v>57.606104530799996</v>
      </c>
      <c r="N2719" s="277">
        <f>(N5798*10000)*TEA!$J$15*10^-6</f>
        <v>57.606104530799996</v>
      </c>
      <c r="W2719">
        <f t="shared" si="129"/>
        <v>1</v>
      </c>
      <c r="X2719" s="251">
        <v>48443</v>
      </c>
      <c r="Y2719" s="251">
        <v>0</v>
      </c>
      <c r="Z2719" s="251">
        <f t="shared" si="128"/>
        <v>0</v>
      </c>
      <c r="AA2719" s="226">
        <v>0</v>
      </c>
    </row>
    <row r="2720" spans="1:27" x14ac:dyDescent="0.25">
      <c r="A2720" s="251">
        <v>48445</v>
      </c>
      <c r="B2720" s="251" t="s">
        <v>2056</v>
      </c>
      <c r="C2720" s="251" t="s">
        <v>2196</v>
      </c>
      <c r="D2720" s="251">
        <v>-102.329235</v>
      </c>
      <c r="E2720" s="251">
        <v>33.175829999999998</v>
      </c>
      <c r="F2720">
        <v>0</v>
      </c>
      <c r="G2720">
        <f t="shared" si="127"/>
        <v>0</v>
      </c>
      <c r="H2720">
        <v>11.29</v>
      </c>
      <c r="M2720" s="277">
        <f>(M5799*10000)*TEA!$I$15*10^-6</f>
        <v>53.623915775099988</v>
      </c>
      <c r="N2720" s="277">
        <f>(N5799*10000)*TEA!$J$15*10^-6</f>
        <v>53.623915775099988</v>
      </c>
      <c r="W2720">
        <f t="shared" si="129"/>
        <v>1</v>
      </c>
      <c r="X2720" s="251">
        <v>48445</v>
      </c>
      <c r="Y2720" s="251">
        <v>35</v>
      </c>
      <c r="Z2720" s="251">
        <f t="shared" si="128"/>
        <v>35</v>
      </c>
      <c r="AA2720" s="226">
        <v>1618</v>
      </c>
    </row>
    <row r="2721" spans="1:27" x14ac:dyDescent="0.25">
      <c r="A2721" s="251">
        <v>48447</v>
      </c>
      <c r="B2721" s="251" t="s">
        <v>2056</v>
      </c>
      <c r="C2721" s="251" t="s">
        <v>2197</v>
      </c>
      <c r="D2721" s="251">
        <v>-99.209466199999994</v>
      </c>
      <c r="E2721" s="251">
        <v>33.17427</v>
      </c>
      <c r="F2721">
        <v>0</v>
      </c>
      <c r="G2721">
        <f t="shared" si="127"/>
        <v>0</v>
      </c>
      <c r="H2721">
        <v>0</v>
      </c>
      <c r="M2721" s="277">
        <f>(M5800*10000)*TEA!$I$15*10^-6</f>
        <v>54.56068684065</v>
      </c>
      <c r="N2721" s="277">
        <f>(N5800*10000)*TEA!$J$15*10^-6</f>
        <v>54.56068684065</v>
      </c>
      <c r="W2721">
        <f t="shared" si="129"/>
        <v>1</v>
      </c>
      <c r="X2721" s="251">
        <v>48447</v>
      </c>
      <c r="Y2721" s="251">
        <v>0</v>
      </c>
      <c r="Z2721" s="251">
        <f t="shared" si="128"/>
        <v>0</v>
      </c>
      <c r="AA2721" s="226">
        <v>0</v>
      </c>
    </row>
    <row r="2722" spans="1:27" x14ac:dyDescent="0.25">
      <c r="A2722" s="251">
        <v>48449</v>
      </c>
      <c r="B2722" s="251" t="s">
        <v>2056</v>
      </c>
      <c r="C2722" s="251" t="s">
        <v>2198</v>
      </c>
      <c r="D2722" s="251">
        <v>-94.9695052</v>
      </c>
      <c r="E2722" s="251">
        <v>33.245370000000001</v>
      </c>
      <c r="F2722">
        <v>2.36</v>
      </c>
      <c r="G2722">
        <f t="shared" si="127"/>
        <v>2.36</v>
      </c>
      <c r="H2722">
        <v>0</v>
      </c>
      <c r="M2722" s="277">
        <f>(M5801*10000)*TEA!$I$15*10^-6</f>
        <v>54.359625524849996</v>
      </c>
      <c r="N2722" s="277">
        <f>(N5801*10000)*TEA!$J$15*10^-6</f>
        <v>54.359625524849996</v>
      </c>
      <c r="W2722">
        <f t="shared" si="129"/>
        <v>1</v>
      </c>
      <c r="X2722" s="251">
        <v>48449</v>
      </c>
      <c r="Y2722" s="251">
        <v>165</v>
      </c>
      <c r="Z2722" s="251">
        <f t="shared" si="128"/>
        <v>165</v>
      </c>
      <c r="AA2722" s="226">
        <v>0</v>
      </c>
    </row>
    <row r="2723" spans="1:27" x14ac:dyDescent="0.25">
      <c r="A2723" s="251">
        <v>48451</v>
      </c>
      <c r="B2723" s="251" t="s">
        <v>2056</v>
      </c>
      <c r="C2723" s="251" t="s">
        <v>2199</v>
      </c>
      <c r="D2723" s="251">
        <v>-100.46859499999999</v>
      </c>
      <c r="E2723" s="251">
        <v>31.401319999999998</v>
      </c>
      <c r="F2723">
        <v>0</v>
      </c>
      <c r="G2723">
        <f t="shared" si="127"/>
        <v>0</v>
      </c>
      <c r="H2723">
        <v>8.2899999999999991</v>
      </c>
      <c r="M2723" s="277">
        <f>(M5802*10000)*TEA!$I$15*10^-6</f>
        <v>56.919393742500006</v>
      </c>
      <c r="N2723" s="277">
        <f>(N5802*10000)*TEA!$J$15*10^-6</f>
        <v>56.919393742500006</v>
      </c>
      <c r="W2723">
        <f t="shared" si="129"/>
        <v>1</v>
      </c>
      <c r="X2723" s="251">
        <v>48451</v>
      </c>
      <c r="Y2723" s="251">
        <v>0</v>
      </c>
      <c r="Z2723" s="251">
        <f t="shared" si="128"/>
        <v>0</v>
      </c>
      <c r="AA2723" s="226">
        <v>1083</v>
      </c>
    </row>
    <row r="2724" spans="1:27" x14ac:dyDescent="0.25">
      <c r="A2724" s="251">
        <v>48453</v>
      </c>
      <c r="B2724" s="251" t="s">
        <v>2056</v>
      </c>
      <c r="C2724" s="251" t="s">
        <v>2200</v>
      </c>
      <c r="D2724" s="251">
        <v>-97.776996800000006</v>
      </c>
      <c r="E2724" s="251">
        <v>30.328679999999999</v>
      </c>
      <c r="F2724">
        <v>0</v>
      </c>
      <c r="G2724">
        <f t="shared" si="127"/>
        <v>0</v>
      </c>
      <c r="H2724">
        <v>5.33</v>
      </c>
      <c r="M2724" s="277">
        <f>(M5803*10000)*TEA!$I$15*10^-6</f>
        <v>58.728760606349994</v>
      </c>
      <c r="N2724" s="277">
        <f>(N5803*10000)*TEA!$J$15*10^-6</f>
        <v>58.728760606349994</v>
      </c>
      <c r="W2724">
        <f t="shared" si="129"/>
        <v>1</v>
      </c>
      <c r="X2724" s="251">
        <v>48453</v>
      </c>
      <c r="Y2724" s="251">
        <v>0</v>
      </c>
      <c r="Z2724" s="251">
        <f t="shared" si="128"/>
        <v>0</v>
      </c>
      <c r="AA2724" s="226">
        <v>6001</v>
      </c>
    </row>
    <row r="2725" spans="1:27" x14ac:dyDescent="0.25">
      <c r="A2725" s="251">
        <v>48455</v>
      </c>
      <c r="B2725" s="251" t="s">
        <v>2056</v>
      </c>
      <c r="C2725" s="251" t="s">
        <v>713</v>
      </c>
      <c r="D2725" s="251">
        <v>-95.142481900000007</v>
      </c>
      <c r="E2725" s="251">
        <v>31.10341</v>
      </c>
      <c r="F2725">
        <v>0</v>
      </c>
      <c r="G2725">
        <f t="shared" si="127"/>
        <v>0</v>
      </c>
      <c r="H2725">
        <v>0</v>
      </c>
      <c r="M2725" s="277">
        <f>(M5804*10000)*TEA!$I$15*10^-6</f>
        <v>58.932937876049998</v>
      </c>
      <c r="N2725" s="277">
        <f>(N5804*10000)*TEA!$J$15*10^-6</f>
        <v>58.932937876049998</v>
      </c>
      <c r="W2725">
        <f t="shared" si="129"/>
        <v>1</v>
      </c>
      <c r="X2725" s="251">
        <v>48455</v>
      </c>
      <c r="Y2725" s="251">
        <v>0</v>
      </c>
      <c r="Z2725" s="251">
        <f t="shared" si="128"/>
        <v>0</v>
      </c>
      <c r="AA2725" s="226">
        <v>0</v>
      </c>
    </row>
    <row r="2726" spans="1:27" x14ac:dyDescent="0.25">
      <c r="A2726" s="251">
        <v>48457</v>
      </c>
      <c r="B2726" s="251" t="s">
        <v>2056</v>
      </c>
      <c r="C2726" s="251" t="s">
        <v>2201</v>
      </c>
      <c r="D2726" s="251">
        <v>-94.386832799999993</v>
      </c>
      <c r="E2726" s="251">
        <v>30.79083</v>
      </c>
      <c r="F2726">
        <v>0</v>
      </c>
      <c r="G2726">
        <f t="shared" si="127"/>
        <v>0</v>
      </c>
      <c r="H2726">
        <v>0</v>
      </c>
      <c r="M2726" s="277">
        <f>(M5805*10000)*TEA!$I$15*10^-6</f>
        <v>59.839388424449993</v>
      </c>
      <c r="N2726" s="277">
        <f>(N5805*10000)*TEA!$J$15*10^-6</f>
        <v>59.839388424449993</v>
      </c>
      <c r="W2726">
        <f t="shared" si="129"/>
        <v>1</v>
      </c>
      <c r="X2726" s="251">
        <v>48457</v>
      </c>
      <c r="Y2726" s="251">
        <v>0</v>
      </c>
      <c r="Z2726" s="251">
        <f t="shared" si="128"/>
        <v>0</v>
      </c>
      <c r="AA2726" s="226">
        <v>0</v>
      </c>
    </row>
    <row r="2727" spans="1:27" x14ac:dyDescent="0.25">
      <c r="A2727" s="251">
        <v>48459</v>
      </c>
      <c r="B2727" s="251" t="s">
        <v>2056</v>
      </c>
      <c r="C2727" s="251" t="s">
        <v>2202</v>
      </c>
      <c r="D2727" s="251">
        <v>-94.946638699999994</v>
      </c>
      <c r="E2727" s="251">
        <v>32.764679999999998</v>
      </c>
      <c r="F2727">
        <v>0</v>
      </c>
      <c r="G2727">
        <f t="shared" si="127"/>
        <v>0</v>
      </c>
      <c r="H2727">
        <v>0</v>
      </c>
      <c r="M2727" s="277">
        <f>(M5806*10000)*TEA!$I$15*10^-6</f>
        <v>55.173239148149996</v>
      </c>
      <c r="N2727" s="277">
        <f>(N5806*10000)*TEA!$J$15*10^-6</f>
        <v>55.173239148149996</v>
      </c>
      <c r="W2727">
        <f t="shared" si="129"/>
        <v>1</v>
      </c>
      <c r="X2727" s="251">
        <v>48459</v>
      </c>
      <c r="Y2727" s="251">
        <v>0</v>
      </c>
      <c r="Z2727" s="251">
        <f t="shared" si="128"/>
        <v>0</v>
      </c>
      <c r="AA2727" s="226">
        <v>0</v>
      </c>
    </row>
    <row r="2728" spans="1:27" x14ac:dyDescent="0.25">
      <c r="A2728" s="251">
        <v>48461</v>
      </c>
      <c r="B2728" s="251" t="s">
        <v>2056</v>
      </c>
      <c r="C2728" s="251" t="s">
        <v>2203</v>
      </c>
      <c r="D2728" s="251">
        <v>-102.034223</v>
      </c>
      <c r="E2728" s="251">
        <v>31.359960000000001</v>
      </c>
      <c r="F2728">
        <v>0</v>
      </c>
      <c r="G2728">
        <f t="shared" si="127"/>
        <v>0</v>
      </c>
      <c r="H2728">
        <v>6.96</v>
      </c>
      <c r="M2728" s="277">
        <f>(M5807*10000)*TEA!$I$15*10^-6</f>
        <v>56.765597138099992</v>
      </c>
      <c r="N2728" s="277">
        <f>(N5807*10000)*TEA!$J$15*10^-6</f>
        <v>56.765597138099992</v>
      </c>
      <c r="W2728">
        <f t="shared" si="129"/>
        <v>1</v>
      </c>
      <c r="X2728" s="251">
        <v>48461</v>
      </c>
      <c r="Y2728" s="251">
        <v>0</v>
      </c>
      <c r="Z2728" s="251">
        <f t="shared" si="128"/>
        <v>0</v>
      </c>
      <c r="AA2728" s="226">
        <v>243</v>
      </c>
    </row>
    <row r="2729" spans="1:27" x14ac:dyDescent="0.25">
      <c r="A2729" s="251">
        <v>48463</v>
      </c>
      <c r="B2729" s="251" t="s">
        <v>2056</v>
      </c>
      <c r="C2729" s="251" t="s">
        <v>2204</v>
      </c>
      <c r="D2729" s="251">
        <v>-99.764672399999995</v>
      </c>
      <c r="E2729" s="251">
        <v>29.346889999999998</v>
      </c>
      <c r="F2729">
        <v>0</v>
      </c>
      <c r="G2729">
        <f t="shared" si="127"/>
        <v>0</v>
      </c>
      <c r="H2729">
        <v>10.8</v>
      </c>
      <c r="M2729" s="277">
        <f>(M5808*10000)*TEA!$I$15*10^-6</f>
        <v>58.87922267295</v>
      </c>
      <c r="N2729" s="277">
        <f>(N5808*10000)*TEA!$J$15*10^-6</f>
        <v>58.87922267295</v>
      </c>
      <c r="W2729">
        <f t="shared" si="129"/>
        <v>1</v>
      </c>
      <c r="X2729" s="251">
        <v>48463</v>
      </c>
      <c r="Y2729" s="251">
        <v>0</v>
      </c>
      <c r="Z2729" s="251">
        <f t="shared" si="128"/>
        <v>0</v>
      </c>
      <c r="AA2729" s="226">
        <v>6137</v>
      </c>
    </row>
    <row r="2730" spans="1:27" x14ac:dyDescent="0.25">
      <c r="A2730" s="251">
        <v>48465</v>
      </c>
      <c r="B2730" s="251" t="s">
        <v>2056</v>
      </c>
      <c r="C2730" s="251" t="s">
        <v>2205</v>
      </c>
      <c r="D2730" s="251">
        <v>-101.150628</v>
      </c>
      <c r="E2730" s="251">
        <v>29.875070000000001</v>
      </c>
      <c r="F2730">
        <v>0</v>
      </c>
      <c r="G2730">
        <f t="shared" si="127"/>
        <v>0</v>
      </c>
      <c r="H2730">
        <v>0</v>
      </c>
      <c r="M2730" s="277">
        <f>(M5809*10000)*TEA!$I$15*10^-6</f>
        <v>58.066435982699993</v>
      </c>
      <c r="N2730" s="277">
        <f>(N5809*10000)*TEA!$J$15*10^-6</f>
        <v>58.066435982699993</v>
      </c>
      <c r="W2730">
        <f t="shared" si="129"/>
        <v>1</v>
      </c>
      <c r="X2730" s="251">
        <v>48465</v>
      </c>
      <c r="Y2730" s="251">
        <v>0</v>
      </c>
      <c r="Z2730" s="251">
        <f t="shared" si="128"/>
        <v>0</v>
      </c>
      <c r="AA2730" s="226">
        <v>0</v>
      </c>
    </row>
    <row r="2731" spans="1:27" x14ac:dyDescent="0.25">
      <c r="A2731" s="251">
        <v>48467</v>
      </c>
      <c r="B2731" s="251" t="s">
        <v>2056</v>
      </c>
      <c r="C2731" s="251" t="s">
        <v>2206</v>
      </c>
      <c r="D2731" s="251">
        <v>-95.846742399999997</v>
      </c>
      <c r="E2731" s="251">
        <v>32.584409999999998</v>
      </c>
      <c r="F2731">
        <v>0</v>
      </c>
      <c r="G2731">
        <f t="shared" si="127"/>
        <v>0</v>
      </c>
      <c r="H2731">
        <v>0</v>
      </c>
      <c r="M2731" s="277">
        <f>(M5810*10000)*TEA!$I$15*10^-6</f>
        <v>55.518930440100007</v>
      </c>
      <c r="N2731" s="277">
        <f>(N5810*10000)*TEA!$J$15*10^-6</f>
        <v>55.518930440100007</v>
      </c>
      <c r="W2731">
        <f t="shared" si="129"/>
        <v>1</v>
      </c>
      <c r="X2731" s="251">
        <v>48467</v>
      </c>
      <c r="Y2731" s="251">
        <v>0</v>
      </c>
      <c r="Z2731" s="251">
        <f t="shared" si="128"/>
        <v>0</v>
      </c>
      <c r="AA2731" s="226">
        <v>0</v>
      </c>
    </row>
    <row r="2732" spans="1:27" x14ac:dyDescent="0.25">
      <c r="A2732" s="251">
        <v>48469</v>
      </c>
      <c r="B2732" s="251" t="s">
        <v>2056</v>
      </c>
      <c r="C2732" s="251" t="s">
        <v>2207</v>
      </c>
      <c r="D2732" s="251">
        <v>-96.977435700000001</v>
      </c>
      <c r="E2732" s="251">
        <v>28.79016</v>
      </c>
      <c r="F2732">
        <v>2.5</v>
      </c>
      <c r="G2732">
        <f t="shared" si="127"/>
        <v>2.5</v>
      </c>
      <c r="H2732">
        <v>8.67</v>
      </c>
      <c r="M2732" s="277">
        <f>(M5811*10000)*TEA!$I$15*10^-6</f>
        <v>61.6568188464</v>
      </c>
      <c r="N2732" s="277">
        <f>(N5811*10000)*TEA!$J$15*10^-6</f>
        <v>61.6568188464</v>
      </c>
      <c r="W2732">
        <f t="shared" si="129"/>
        <v>1</v>
      </c>
      <c r="X2732" s="251">
        <v>48469</v>
      </c>
      <c r="Y2732" s="251">
        <v>2648</v>
      </c>
      <c r="Z2732" s="251">
        <f t="shared" si="128"/>
        <v>2648</v>
      </c>
      <c r="AA2732" s="226">
        <v>10127</v>
      </c>
    </row>
    <row r="2733" spans="1:27" x14ac:dyDescent="0.25">
      <c r="A2733" s="251">
        <v>48471</v>
      </c>
      <c r="B2733" s="251" t="s">
        <v>2056</v>
      </c>
      <c r="C2733" s="251" t="s">
        <v>584</v>
      </c>
      <c r="D2733" s="251">
        <v>-95.592668599999996</v>
      </c>
      <c r="E2733" s="251">
        <v>30.7545</v>
      </c>
      <c r="F2733">
        <v>0</v>
      </c>
      <c r="G2733">
        <f t="shared" si="127"/>
        <v>0</v>
      </c>
      <c r="H2733">
        <v>0</v>
      </c>
      <c r="M2733" s="277">
        <f>(M5812*10000)*TEA!$I$15*10^-6</f>
        <v>59.880620824650002</v>
      </c>
      <c r="N2733" s="277">
        <f>(N5812*10000)*TEA!$J$15*10^-6</f>
        <v>59.880620824650002</v>
      </c>
      <c r="W2733">
        <f t="shared" si="129"/>
        <v>1</v>
      </c>
      <c r="X2733" s="251">
        <v>48471</v>
      </c>
      <c r="Y2733" s="251">
        <v>0</v>
      </c>
      <c r="Z2733" s="251">
        <f t="shared" si="128"/>
        <v>0</v>
      </c>
      <c r="AA2733" s="226">
        <v>0</v>
      </c>
    </row>
    <row r="2734" spans="1:27" x14ac:dyDescent="0.25">
      <c r="A2734" s="251">
        <v>48473</v>
      </c>
      <c r="B2734" s="251" t="s">
        <v>2056</v>
      </c>
      <c r="C2734" s="251" t="s">
        <v>2208</v>
      </c>
      <c r="D2734" s="251">
        <v>-95.991703099999995</v>
      </c>
      <c r="E2734" s="251">
        <v>30.00816</v>
      </c>
      <c r="F2734">
        <v>3.05</v>
      </c>
      <c r="G2734">
        <f t="shared" si="127"/>
        <v>3.05</v>
      </c>
      <c r="H2734">
        <v>8.14</v>
      </c>
      <c r="M2734" s="277">
        <f>(M5813*10000)*TEA!$I$15*10^-6</f>
        <v>61.565065478549997</v>
      </c>
      <c r="N2734" s="277">
        <f>(N5813*10000)*TEA!$J$15*10^-6</f>
        <v>61.565065478549997</v>
      </c>
      <c r="W2734">
        <f t="shared" si="129"/>
        <v>1</v>
      </c>
      <c r="X2734" s="251">
        <v>48473</v>
      </c>
      <c r="Y2734" s="251">
        <v>586</v>
      </c>
      <c r="Z2734" s="251">
        <f t="shared" si="128"/>
        <v>586</v>
      </c>
      <c r="AA2734" s="226">
        <v>1780</v>
      </c>
    </row>
    <row r="2735" spans="1:27" x14ac:dyDescent="0.25">
      <c r="A2735" s="251">
        <v>48475</v>
      </c>
      <c r="B2735" s="251" t="s">
        <v>2056</v>
      </c>
      <c r="C2735" s="251" t="s">
        <v>1827</v>
      </c>
      <c r="D2735" s="251">
        <v>-103.111953</v>
      </c>
      <c r="E2735" s="251">
        <v>31.5137</v>
      </c>
      <c r="F2735">
        <v>0</v>
      </c>
      <c r="G2735">
        <f t="shared" si="127"/>
        <v>0</v>
      </c>
      <c r="H2735">
        <v>0</v>
      </c>
      <c r="M2735" s="277">
        <f>(M5814*10000)*TEA!$I$15*10^-6</f>
        <v>56.109256766100003</v>
      </c>
      <c r="N2735" s="277">
        <f>(N5814*10000)*TEA!$J$15*10^-6</f>
        <v>56.109256766100003</v>
      </c>
      <c r="W2735">
        <f t="shared" si="129"/>
        <v>1</v>
      </c>
      <c r="X2735" s="251">
        <v>48475</v>
      </c>
      <c r="Y2735" s="251">
        <v>0</v>
      </c>
      <c r="Z2735" s="251">
        <f t="shared" si="128"/>
        <v>0</v>
      </c>
      <c r="AA2735" s="226">
        <v>0</v>
      </c>
    </row>
    <row r="2736" spans="1:27" x14ac:dyDescent="0.25">
      <c r="A2736" s="251">
        <v>48477</v>
      </c>
      <c r="B2736" s="251" t="s">
        <v>2056</v>
      </c>
      <c r="C2736" s="251" t="s">
        <v>585</v>
      </c>
      <c r="D2736" s="251">
        <v>-96.402188800000005</v>
      </c>
      <c r="E2736" s="251">
        <v>30.218699999999998</v>
      </c>
      <c r="F2736">
        <v>0</v>
      </c>
      <c r="G2736">
        <f t="shared" si="127"/>
        <v>0</v>
      </c>
      <c r="H2736">
        <v>3.94</v>
      </c>
      <c r="M2736" s="277">
        <f>(M5815*10000)*TEA!$I$15*10^-6</f>
        <v>60.405114830849996</v>
      </c>
      <c r="N2736" s="277">
        <f>(N5815*10000)*TEA!$J$15*10^-6</f>
        <v>60.405114830849996</v>
      </c>
      <c r="W2736">
        <f t="shared" si="129"/>
        <v>1</v>
      </c>
      <c r="X2736" s="251">
        <v>48477</v>
      </c>
      <c r="Y2736" s="251">
        <v>0</v>
      </c>
      <c r="Z2736" s="251">
        <f t="shared" si="128"/>
        <v>0</v>
      </c>
      <c r="AA2736" s="226">
        <v>19</v>
      </c>
    </row>
    <row r="2737" spans="1:27" x14ac:dyDescent="0.25">
      <c r="A2737" s="251">
        <v>48479</v>
      </c>
      <c r="B2737" s="251" t="s">
        <v>2056</v>
      </c>
      <c r="C2737" s="251" t="s">
        <v>2209</v>
      </c>
      <c r="D2737" s="251">
        <v>-99.345161399999995</v>
      </c>
      <c r="E2737" s="251">
        <v>27.763500000000001</v>
      </c>
      <c r="F2737">
        <v>0</v>
      </c>
      <c r="G2737">
        <f t="shared" si="127"/>
        <v>0</v>
      </c>
      <c r="H2737">
        <v>0</v>
      </c>
      <c r="M2737" s="277">
        <f>(M5816*10000)*TEA!$I$15*10^-6</f>
        <v>59.705483874749994</v>
      </c>
      <c r="N2737" s="277">
        <f>(N5816*10000)*TEA!$J$15*10^-6</f>
        <v>59.705483874749994</v>
      </c>
      <c r="W2737">
        <f t="shared" si="129"/>
        <v>1</v>
      </c>
      <c r="X2737" s="251">
        <v>48479</v>
      </c>
      <c r="Y2737" s="251">
        <v>0</v>
      </c>
      <c r="Z2737" s="251">
        <f t="shared" si="128"/>
        <v>0</v>
      </c>
      <c r="AA2737" s="226">
        <v>0</v>
      </c>
    </row>
    <row r="2738" spans="1:27" x14ac:dyDescent="0.25">
      <c r="A2738" s="251">
        <v>48481</v>
      </c>
      <c r="B2738" s="251" t="s">
        <v>2056</v>
      </c>
      <c r="C2738" s="251" t="s">
        <v>2210</v>
      </c>
      <c r="D2738" s="251">
        <v>-96.242168500000005</v>
      </c>
      <c r="E2738" s="251">
        <v>29.278670000000002</v>
      </c>
      <c r="F2738">
        <v>3.04</v>
      </c>
      <c r="G2738">
        <f t="shared" si="127"/>
        <v>3.04</v>
      </c>
      <c r="H2738">
        <v>8.75</v>
      </c>
      <c r="M2738" s="277">
        <f>(M5817*10000)*TEA!$I$15*10^-6</f>
        <v>62.4339533988</v>
      </c>
      <c r="N2738" s="277">
        <f>(N5817*10000)*TEA!$J$15*10^-6</f>
        <v>62.4339533988</v>
      </c>
      <c r="W2738">
        <f t="shared" si="129"/>
        <v>1</v>
      </c>
      <c r="X2738" s="251">
        <v>48481</v>
      </c>
      <c r="Y2738" s="251">
        <v>5380</v>
      </c>
      <c r="Z2738" s="251">
        <f t="shared" si="128"/>
        <v>5380</v>
      </c>
      <c r="AA2738" s="226">
        <v>28126</v>
      </c>
    </row>
    <row r="2739" spans="1:27" x14ac:dyDescent="0.25">
      <c r="A2739" s="251">
        <v>48483</v>
      </c>
      <c r="B2739" s="251" t="s">
        <v>2056</v>
      </c>
      <c r="C2739" s="251" t="s">
        <v>944</v>
      </c>
      <c r="D2739" s="251">
        <v>-100.271907</v>
      </c>
      <c r="E2739" s="251">
        <v>35.397359999999999</v>
      </c>
      <c r="F2739">
        <v>0</v>
      </c>
      <c r="G2739">
        <f t="shared" si="127"/>
        <v>0</v>
      </c>
      <c r="H2739">
        <v>14.06</v>
      </c>
      <c r="M2739" s="277">
        <f>(M5818*10000)*TEA!$I$15*10^-6</f>
        <v>49.6676139363</v>
      </c>
      <c r="N2739" s="277">
        <f>(N5818*10000)*TEA!$J$15*10^-6</f>
        <v>49.6676139363</v>
      </c>
      <c r="W2739">
        <f t="shared" si="129"/>
        <v>1</v>
      </c>
      <c r="X2739" s="251">
        <v>48483</v>
      </c>
      <c r="Y2739" s="251">
        <v>0</v>
      </c>
      <c r="Z2739" s="251">
        <f t="shared" si="128"/>
        <v>0</v>
      </c>
      <c r="AA2739" s="226">
        <v>389</v>
      </c>
    </row>
    <row r="2740" spans="1:27" x14ac:dyDescent="0.25">
      <c r="A2740" s="251">
        <v>48485</v>
      </c>
      <c r="B2740" s="251" t="s">
        <v>2056</v>
      </c>
      <c r="C2740" s="251" t="s">
        <v>1196</v>
      </c>
      <c r="D2740" s="251">
        <v>-98.699529999999996</v>
      </c>
      <c r="E2740" s="251">
        <v>33.989409999999999</v>
      </c>
      <c r="F2740">
        <v>1.78</v>
      </c>
      <c r="G2740">
        <f t="shared" si="127"/>
        <v>1.78</v>
      </c>
      <c r="H2740">
        <v>4.53</v>
      </c>
      <c r="M2740" s="277">
        <f>(M5819*10000)*TEA!$I$15*10^-6</f>
        <v>53.363187756000002</v>
      </c>
      <c r="N2740" s="277">
        <f>(N5819*10000)*TEA!$J$15*10^-6</f>
        <v>53.363187756000002</v>
      </c>
      <c r="W2740">
        <f t="shared" si="129"/>
        <v>1</v>
      </c>
      <c r="X2740" s="251">
        <v>48485</v>
      </c>
      <c r="Y2740" s="251">
        <v>31</v>
      </c>
      <c r="Z2740" s="251">
        <f t="shared" si="128"/>
        <v>31</v>
      </c>
      <c r="AA2740" s="226">
        <v>279</v>
      </c>
    </row>
    <row r="2741" spans="1:27" x14ac:dyDescent="0.25">
      <c r="A2741" s="251">
        <v>48487</v>
      </c>
      <c r="B2741" s="251" t="s">
        <v>2056</v>
      </c>
      <c r="C2741" s="251" t="s">
        <v>2211</v>
      </c>
      <c r="D2741" s="251">
        <v>-99.237075399999995</v>
      </c>
      <c r="E2741" s="251">
        <v>34.080179999999999</v>
      </c>
      <c r="F2741">
        <v>0</v>
      </c>
      <c r="G2741">
        <f t="shared" si="127"/>
        <v>0</v>
      </c>
      <c r="H2741">
        <v>3.98</v>
      </c>
      <c r="M2741" s="277">
        <f>(M5820*10000)*TEA!$I$15*10^-6</f>
        <v>52.9165470015</v>
      </c>
      <c r="N2741" s="277">
        <f>(N5820*10000)*TEA!$J$15*10^-6</f>
        <v>52.9165470015</v>
      </c>
      <c r="W2741">
        <f t="shared" si="129"/>
        <v>1</v>
      </c>
      <c r="X2741" s="251">
        <v>48487</v>
      </c>
      <c r="Y2741" s="251">
        <v>0</v>
      </c>
      <c r="Z2741" s="251">
        <f t="shared" si="128"/>
        <v>0</v>
      </c>
      <c r="AA2741" s="226">
        <v>77</v>
      </c>
    </row>
    <row r="2742" spans="1:27" x14ac:dyDescent="0.25">
      <c r="A2742" s="251">
        <v>48489</v>
      </c>
      <c r="B2742" s="251" t="s">
        <v>2056</v>
      </c>
      <c r="C2742" s="251" t="s">
        <v>2212</v>
      </c>
      <c r="D2742" s="251">
        <v>-97.695546199999995</v>
      </c>
      <c r="E2742" s="251">
        <v>26.481470000000002</v>
      </c>
      <c r="F2742">
        <v>0</v>
      </c>
      <c r="G2742">
        <f t="shared" si="127"/>
        <v>0</v>
      </c>
      <c r="H2742">
        <v>6.16</v>
      </c>
      <c r="M2742" s="277">
        <f>(M5821*10000)*TEA!$I$15*10^-6</f>
        <v>60.915073303349999</v>
      </c>
      <c r="N2742" s="277">
        <f>(N5821*10000)*TEA!$J$15*10^-6</f>
        <v>60.915073303349999</v>
      </c>
      <c r="W2742">
        <f t="shared" si="129"/>
        <v>1</v>
      </c>
      <c r="X2742" s="251">
        <v>48489</v>
      </c>
      <c r="Y2742" s="251">
        <v>0</v>
      </c>
      <c r="Z2742" s="251">
        <f t="shared" si="128"/>
        <v>0</v>
      </c>
      <c r="AA2742" s="226">
        <v>6814</v>
      </c>
    </row>
    <row r="2743" spans="1:27" x14ac:dyDescent="0.25">
      <c r="A2743" s="251">
        <v>48491</v>
      </c>
      <c r="B2743" s="251" t="s">
        <v>2056</v>
      </c>
      <c r="C2743" s="251" t="s">
        <v>1041</v>
      </c>
      <c r="D2743" s="251">
        <v>-97.605384700000002</v>
      </c>
      <c r="E2743" s="251">
        <v>30.6493</v>
      </c>
      <c r="F2743">
        <v>0</v>
      </c>
      <c r="G2743">
        <f t="shared" si="127"/>
        <v>0</v>
      </c>
      <c r="H2743">
        <v>7.28</v>
      </c>
      <c r="M2743" s="277">
        <f>(M5822*10000)*TEA!$I$15*10^-6</f>
        <v>58.233235635449994</v>
      </c>
      <c r="N2743" s="277">
        <f>(N5822*10000)*TEA!$J$15*10^-6</f>
        <v>58.233235635449994</v>
      </c>
      <c r="W2743">
        <f t="shared" si="129"/>
        <v>1</v>
      </c>
      <c r="X2743" s="251">
        <v>48491</v>
      </c>
      <c r="Y2743" s="251">
        <v>0</v>
      </c>
      <c r="Z2743" s="251">
        <f t="shared" si="128"/>
        <v>0</v>
      </c>
      <c r="AA2743" s="226">
        <v>43878</v>
      </c>
    </row>
    <row r="2744" spans="1:27" x14ac:dyDescent="0.25">
      <c r="A2744" s="251">
        <v>48493</v>
      </c>
      <c r="B2744" s="251" t="s">
        <v>2056</v>
      </c>
      <c r="C2744" s="251" t="s">
        <v>1197</v>
      </c>
      <c r="D2744" s="251">
        <v>-98.083596</v>
      </c>
      <c r="E2744" s="251">
        <v>29.178619999999999</v>
      </c>
      <c r="F2744">
        <v>0</v>
      </c>
      <c r="G2744">
        <f t="shared" si="127"/>
        <v>0</v>
      </c>
      <c r="H2744">
        <v>8.56</v>
      </c>
      <c r="M2744" s="277">
        <f>(M5823*10000)*TEA!$I$15*10^-6</f>
        <v>60.118232035949994</v>
      </c>
      <c r="N2744" s="277">
        <f>(N5823*10000)*TEA!$J$15*10^-6</f>
        <v>60.118232035949994</v>
      </c>
      <c r="W2744">
        <f t="shared" si="129"/>
        <v>1</v>
      </c>
      <c r="X2744" s="251">
        <v>48493</v>
      </c>
      <c r="Y2744" s="251">
        <v>0</v>
      </c>
      <c r="Z2744" s="251">
        <f t="shared" si="128"/>
        <v>0</v>
      </c>
      <c r="AA2744" s="226">
        <v>2833</v>
      </c>
    </row>
    <row r="2745" spans="1:27" x14ac:dyDescent="0.25">
      <c r="A2745" s="251">
        <v>48495</v>
      </c>
      <c r="B2745" s="251" t="s">
        <v>2056</v>
      </c>
      <c r="C2745" s="251" t="s">
        <v>2213</v>
      </c>
      <c r="D2745" s="251">
        <v>-103.07016299999999</v>
      </c>
      <c r="E2745" s="251">
        <v>31.845890000000001</v>
      </c>
      <c r="F2745">
        <v>0</v>
      </c>
      <c r="G2745">
        <f t="shared" si="127"/>
        <v>0</v>
      </c>
      <c r="H2745">
        <v>0</v>
      </c>
      <c r="M2745" s="277">
        <f>(M5824*10000)*TEA!$I$15*10^-6</f>
        <v>55.642959557099992</v>
      </c>
      <c r="N2745" s="277">
        <f>(N5824*10000)*TEA!$J$15*10^-6</f>
        <v>55.642959557099992</v>
      </c>
      <c r="W2745">
        <f t="shared" si="129"/>
        <v>1</v>
      </c>
      <c r="X2745" s="251">
        <v>48495</v>
      </c>
      <c r="Y2745" s="251">
        <v>0</v>
      </c>
      <c r="Z2745" s="251">
        <f t="shared" si="128"/>
        <v>0</v>
      </c>
      <c r="AA2745" s="226">
        <v>0</v>
      </c>
    </row>
    <row r="2746" spans="1:27" x14ac:dyDescent="0.25">
      <c r="A2746" s="251">
        <v>48497</v>
      </c>
      <c r="B2746" s="251" t="s">
        <v>2056</v>
      </c>
      <c r="C2746" s="251" t="s">
        <v>2214</v>
      </c>
      <c r="D2746" s="251">
        <v>-97.657154199999994</v>
      </c>
      <c r="E2746" s="251">
        <v>33.212479999999999</v>
      </c>
      <c r="F2746">
        <v>0</v>
      </c>
      <c r="G2746">
        <f t="shared" si="127"/>
        <v>0</v>
      </c>
      <c r="H2746">
        <v>6.96</v>
      </c>
      <c r="M2746" s="277">
        <f>(M5825*10000)*TEA!$I$15*10^-6</f>
        <v>54.727806813750007</v>
      </c>
      <c r="N2746" s="277">
        <f>(N5825*10000)*TEA!$J$15*10^-6</f>
        <v>54.727806813750007</v>
      </c>
      <c r="W2746">
        <f t="shared" si="129"/>
        <v>1</v>
      </c>
      <c r="X2746" s="251">
        <v>48497</v>
      </c>
      <c r="Y2746" s="251">
        <v>0</v>
      </c>
      <c r="Z2746" s="251">
        <f t="shared" si="128"/>
        <v>0</v>
      </c>
      <c r="AA2746" s="226">
        <v>6</v>
      </c>
    </row>
    <row r="2747" spans="1:27" x14ac:dyDescent="0.25">
      <c r="A2747" s="251">
        <v>48499</v>
      </c>
      <c r="B2747" s="251" t="s">
        <v>2056</v>
      </c>
      <c r="C2747" s="251" t="s">
        <v>1863</v>
      </c>
      <c r="D2747" s="251">
        <v>-95.382785499999997</v>
      </c>
      <c r="E2747" s="251">
        <v>32.80894</v>
      </c>
      <c r="F2747">
        <v>0</v>
      </c>
      <c r="G2747">
        <f t="shared" si="127"/>
        <v>0</v>
      </c>
      <c r="H2747">
        <v>0</v>
      </c>
      <c r="M2747" s="277">
        <f>(M5826*10000)*TEA!$I$15*10^-6</f>
        <v>55.124921068649989</v>
      </c>
      <c r="N2747" s="277">
        <f>(N5826*10000)*TEA!$J$15*10^-6</f>
        <v>55.124921068649989</v>
      </c>
      <c r="W2747">
        <f t="shared" si="129"/>
        <v>1</v>
      </c>
      <c r="X2747" s="251">
        <v>48499</v>
      </c>
      <c r="Y2747" s="251">
        <v>0</v>
      </c>
      <c r="Z2747" s="251">
        <f t="shared" si="128"/>
        <v>0</v>
      </c>
      <c r="AA2747" s="226">
        <v>0</v>
      </c>
    </row>
    <row r="2748" spans="1:27" x14ac:dyDescent="0.25">
      <c r="A2748" s="251">
        <v>48501</v>
      </c>
      <c r="B2748" s="251" t="s">
        <v>2056</v>
      </c>
      <c r="C2748" s="251" t="s">
        <v>2215</v>
      </c>
      <c r="D2748" s="251">
        <v>-102.830647</v>
      </c>
      <c r="E2748" s="251">
        <v>33.168619999999997</v>
      </c>
      <c r="F2748">
        <v>0</v>
      </c>
      <c r="G2748">
        <f t="shared" si="127"/>
        <v>0</v>
      </c>
      <c r="H2748">
        <v>7.47</v>
      </c>
      <c r="M2748" s="277">
        <f>(M5827*10000)*TEA!$I$15*10^-6</f>
        <v>53.450649994050003</v>
      </c>
      <c r="N2748" s="277">
        <f>(N5827*10000)*TEA!$J$15*10^-6</f>
        <v>53.450649994050003</v>
      </c>
      <c r="W2748">
        <f t="shared" si="129"/>
        <v>1</v>
      </c>
      <c r="X2748" s="251">
        <v>48501</v>
      </c>
      <c r="Y2748" s="251">
        <v>0</v>
      </c>
      <c r="Z2748" s="251">
        <f t="shared" si="128"/>
        <v>0</v>
      </c>
      <c r="AA2748" s="226">
        <v>2984</v>
      </c>
    </row>
    <row r="2749" spans="1:27" x14ac:dyDescent="0.25">
      <c r="A2749" s="251">
        <v>48503</v>
      </c>
      <c r="B2749" s="251" t="s">
        <v>2056</v>
      </c>
      <c r="C2749" s="251" t="s">
        <v>2216</v>
      </c>
      <c r="D2749" s="251">
        <v>-98.684747400000006</v>
      </c>
      <c r="E2749" s="251">
        <v>33.17944</v>
      </c>
      <c r="F2749">
        <v>0</v>
      </c>
      <c r="G2749">
        <f t="shared" si="127"/>
        <v>0</v>
      </c>
      <c r="H2749">
        <v>0</v>
      </c>
      <c r="M2749" s="277">
        <f>(M5828*10000)*TEA!$I$15*10^-6</f>
        <v>54.781748024850003</v>
      </c>
      <c r="N2749" s="277">
        <f>(N5828*10000)*TEA!$J$15*10^-6</f>
        <v>54.781748024850003</v>
      </c>
      <c r="W2749">
        <f t="shared" si="129"/>
        <v>1</v>
      </c>
      <c r="X2749" s="251">
        <v>48503</v>
      </c>
      <c r="Y2749" s="251">
        <v>0</v>
      </c>
      <c r="Z2749" s="251">
        <f t="shared" si="128"/>
        <v>0</v>
      </c>
      <c r="AA2749" s="226">
        <v>0</v>
      </c>
    </row>
    <row r="2750" spans="1:27" x14ac:dyDescent="0.25">
      <c r="A2750" s="251">
        <v>48505</v>
      </c>
      <c r="B2750" s="251" t="s">
        <v>2056</v>
      </c>
      <c r="C2750" s="251" t="s">
        <v>2217</v>
      </c>
      <c r="D2750" s="251">
        <v>-99.177587399999993</v>
      </c>
      <c r="E2750" s="251">
        <v>27.008289999999999</v>
      </c>
      <c r="F2750">
        <v>0</v>
      </c>
      <c r="G2750">
        <f t="shared" si="127"/>
        <v>0</v>
      </c>
      <c r="H2750">
        <v>0</v>
      </c>
      <c r="M2750" s="277">
        <f>(M5829*10000)*TEA!$I$15*10^-6</f>
        <v>59.815699501049998</v>
      </c>
      <c r="N2750" s="277">
        <f>(N5829*10000)*TEA!$J$15*10^-6</f>
        <v>59.815699501049998</v>
      </c>
      <c r="W2750">
        <f t="shared" si="129"/>
        <v>1</v>
      </c>
      <c r="X2750" s="251">
        <v>48505</v>
      </c>
      <c r="Y2750" s="251">
        <v>0</v>
      </c>
      <c r="Z2750" s="251">
        <f t="shared" si="128"/>
        <v>0</v>
      </c>
      <c r="AA2750" s="226">
        <v>0</v>
      </c>
    </row>
    <row r="2751" spans="1:27" x14ac:dyDescent="0.25">
      <c r="A2751" s="251">
        <v>48507</v>
      </c>
      <c r="B2751" s="251" t="s">
        <v>2056</v>
      </c>
      <c r="C2751" s="251" t="s">
        <v>2218</v>
      </c>
      <c r="D2751" s="251">
        <v>-99.762638300000006</v>
      </c>
      <c r="E2751" s="251">
        <v>28.858460000000001</v>
      </c>
      <c r="F2751">
        <v>0</v>
      </c>
      <c r="G2751">
        <f t="shared" si="127"/>
        <v>0</v>
      </c>
      <c r="H2751">
        <v>13.14</v>
      </c>
      <c r="M2751" s="277">
        <f>(M5830*10000)*TEA!$I$15*10^-6</f>
        <v>59.131754945549993</v>
      </c>
      <c r="N2751" s="277">
        <f>(N5830*10000)*TEA!$J$15*10^-6</f>
        <v>59.131754945549993</v>
      </c>
      <c r="W2751">
        <f t="shared" si="129"/>
        <v>1</v>
      </c>
      <c r="X2751" s="251">
        <v>48507</v>
      </c>
      <c r="Y2751" s="251">
        <v>0</v>
      </c>
      <c r="Z2751" s="251">
        <f t="shared" si="128"/>
        <v>0</v>
      </c>
      <c r="AA2751" s="226">
        <v>2370</v>
      </c>
    </row>
    <row r="2752" spans="1:27" x14ac:dyDescent="0.25">
      <c r="A2752" s="251">
        <v>49001</v>
      </c>
      <c r="B2752" s="251" t="s">
        <v>2219</v>
      </c>
      <c r="C2752" s="251" t="s">
        <v>1868</v>
      </c>
      <c r="D2752" s="251">
        <v>-113.234195</v>
      </c>
      <c r="E2752" s="251">
        <v>38.36777</v>
      </c>
      <c r="F2752">
        <v>0</v>
      </c>
      <c r="G2752">
        <f t="shared" si="127"/>
        <v>0</v>
      </c>
      <c r="H2752">
        <v>13.04</v>
      </c>
      <c r="M2752" s="277">
        <f>(M5831*10000)*TEA!$I$15*10^-6</f>
        <v>38.270341421549993</v>
      </c>
      <c r="N2752" s="277">
        <f>(N5831*10000)*TEA!$J$15*10^-6</f>
        <v>38.270341421549993</v>
      </c>
      <c r="W2752">
        <f t="shared" si="129"/>
        <v>1</v>
      </c>
      <c r="X2752" s="251">
        <v>49001</v>
      </c>
      <c r="Y2752" s="251">
        <v>0</v>
      </c>
      <c r="Z2752" s="251">
        <f t="shared" si="128"/>
        <v>0</v>
      </c>
      <c r="AA2752" s="226">
        <v>866</v>
      </c>
    </row>
    <row r="2753" spans="1:27" x14ac:dyDescent="0.25">
      <c r="A2753" s="251">
        <v>49003</v>
      </c>
      <c r="B2753" s="251" t="s">
        <v>2219</v>
      </c>
      <c r="C2753" s="251" t="s">
        <v>2220</v>
      </c>
      <c r="D2753" s="251">
        <v>-113.093853</v>
      </c>
      <c r="E2753" s="251">
        <v>41.525260000000003</v>
      </c>
      <c r="F2753">
        <v>0</v>
      </c>
      <c r="G2753">
        <f t="shared" si="127"/>
        <v>0</v>
      </c>
      <c r="H2753">
        <v>11.89</v>
      </c>
      <c r="M2753" s="277">
        <f>(M5832*10000)*TEA!$I$15*10^-6</f>
        <v>29.369131017614997</v>
      </c>
      <c r="N2753" s="277">
        <f>(N5832*10000)*TEA!$J$15*10^-6</f>
        <v>29.369131017614997</v>
      </c>
      <c r="W2753">
        <f t="shared" si="129"/>
        <v>1</v>
      </c>
      <c r="X2753" s="251">
        <v>49003</v>
      </c>
      <c r="Y2753" s="251">
        <v>0</v>
      </c>
      <c r="Z2753" s="251">
        <f t="shared" si="128"/>
        <v>0</v>
      </c>
      <c r="AA2753" s="226">
        <v>4158</v>
      </c>
    </row>
    <row r="2754" spans="1:27" x14ac:dyDescent="0.25">
      <c r="A2754" s="251">
        <v>49005</v>
      </c>
      <c r="B2754" s="251" t="s">
        <v>2219</v>
      </c>
      <c r="C2754" s="251" t="s">
        <v>2221</v>
      </c>
      <c r="D2754" s="251">
        <v>-111.753142</v>
      </c>
      <c r="E2754" s="251">
        <v>41.726880000000001</v>
      </c>
      <c r="F2754">
        <v>0</v>
      </c>
      <c r="G2754">
        <f t="shared" si="127"/>
        <v>0</v>
      </c>
      <c r="H2754">
        <v>12.27</v>
      </c>
      <c r="M2754" s="277">
        <f>(M5833*10000)*TEA!$I$15*10^-6</f>
        <v>29.402845021889998</v>
      </c>
      <c r="N2754" s="277">
        <f>(N5833*10000)*TEA!$J$15*10^-6</f>
        <v>29.402845021889998</v>
      </c>
      <c r="W2754">
        <f t="shared" si="129"/>
        <v>1</v>
      </c>
      <c r="X2754" s="251">
        <v>49005</v>
      </c>
      <c r="Y2754" s="251">
        <v>0</v>
      </c>
      <c r="Z2754" s="251">
        <f t="shared" si="128"/>
        <v>0</v>
      </c>
      <c r="AA2754" s="226">
        <v>783</v>
      </c>
    </row>
    <row r="2755" spans="1:27" x14ac:dyDescent="0.25">
      <c r="A2755" s="251">
        <v>49007</v>
      </c>
      <c r="B2755" s="251" t="s">
        <v>2219</v>
      </c>
      <c r="C2755" s="251" t="s">
        <v>1569</v>
      </c>
      <c r="D2755" s="251">
        <v>-110.593289</v>
      </c>
      <c r="E2755" s="251">
        <v>39.650260000000003</v>
      </c>
      <c r="F2755">
        <v>0</v>
      </c>
      <c r="G2755">
        <f t="shared" si="127"/>
        <v>0</v>
      </c>
      <c r="H2755">
        <v>0</v>
      </c>
      <c r="M2755" s="277">
        <f>(M5834*10000)*TEA!$I$15*10^-6</f>
        <v>32.406948305100002</v>
      </c>
      <c r="N2755" s="277">
        <f>(N5834*10000)*TEA!$J$15*10^-6</f>
        <v>32.406948305100002</v>
      </c>
      <c r="W2755">
        <f t="shared" si="129"/>
        <v>1</v>
      </c>
      <c r="X2755" s="251">
        <v>49007</v>
      </c>
      <c r="Y2755" s="251">
        <v>0</v>
      </c>
      <c r="Z2755" s="251">
        <f t="shared" si="128"/>
        <v>0</v>
      </c>
      <c r="AA2755" s="226">
        <v>0</v>
      </c>
    </row>
    <row r="2756" spans="1:27" x14ac:dyDescent="0.25">
      <c r="A2756" s="251">
        <v>49009</v>
      </c>
      <c r="B2756" s="251" t="s">
        <v>2219</v>
      </c>
      <c r="C2756" s="251" t="s">
        <v>2222</v>
      </c>
      <c r="D2756" s="251">
        <v>-109.512456</v>
      </c>
      <c r="E2756" s="251">
        <v>40.880839999999999</v>
      </c>
      <c r="F2756">
        <v>0</v>
      </c>
      <c r="G2756">
        <f t="shared" ref="G2756:G2819" si="130">F2756</f>
        <v>0</v>
      </c>
      <c r="H2756">
        <v>0</v>
      </c>
      <c r="M2756" s="277">
        <f>(M5835*10000)*TEA!$I$15*10^-6</f>
        <v>30.046259612025001</v>
      </c>
      <c r="N2756" s="277">
        <f>(N5835*10000)*TEA!$J$15*10^-6</f>
        <v>30.046259612025001</v>
      </c>
      <c r="W2756">
        <f t="shared" si="129"/>
        <v>1</v>
      </c>
      <c r="X2756" s="251">
        <v>49009</v>
      </c>
      <c r="Y2756" s="251">
        <v>0</v>
      </c>
      <c r="Z2756" s="251">
        <f t="shared" si="128"/>
        <v>0</v>
      </c>
      <c r="AA2756" s="226">
        <v>0</v>
      </c>
    </row>
    <row r="2757" spans="1:27" x14ac:dyDescent="0.25">
      <c r="A2757" s="251">
        <v>49011</v>
      </c>
      <c r="B2757" s="251" t="s">
        <v>2219</v>
      </c>
      <c r="C2757" s="251" t="s">
        <v>1098</v>
      </c>
      <c r="D2757" s="251">
        <v>-112.118028</v>
      </c>
      <c r="E2757" s="251">
        <v>40.99427</v>
      </c>
      <c r="F2757">
        <v>0</v>
      </c>
      <c r="G2757">
        <f t="shared" si="130"/>
        <v>0</v>
      </c>
      <c r="H2757">
        <v>0</v>
      </c>
      <c r="M2757" s="277">
        <f>(M5836*10000)*TEA!$I$15*10^-6</f>
        <v>29.538648731924997</v>
      </c>
      <c r="N2757" s="277">
        <f>(N5836*10000)*TEA!$J$15*10^-6</f>
        <v>29.538648731924997</v>
      </c>
      <c r="W2757">
        <f t="shared" si="129"/>
        <v>1</v>
      </c>
      <c r="X2757" s="251">
        <v>49011</v>
      </c>
      <c r="Y2757" s="251">
        <v>0</v>
      </c>
      <c r="Z2757" s="251">
        <f t="shared" ref="Z2757:Z2820" si="131">Y2757</f>
        <v>0</v>
      </c>
      <c r="AA2757" s="226">
        <v>0</v>
      </c>
    </row>
    <row r="2758" spans="1:27" x14ac:dyDescent="0.25">
      <c r="A2758" s="251">
        <v>49013</v>
      </c>
      <c r="B2758" s="251" t="s">
        <v>2219</v>
      </c>
      <c r="C2758" s="251" t="s">
        <v>2223</v>
      </c>
      <c r="D2758" s="251">
        <v>-110.435152</v>
      </c>
      <c r="E2758" s="251">
        <v>40.301380000000002</v>
      </c>
      <c r="F2758">
        <v>0</v>
      </c>
      <c r="G2758">
        <f t="shared" si="130"/>
        <v>0</v>
      </c>
      <c r="H2758">
        <v>11.52</v>
      </c>
      <c r="M2758" s="277">
        <f>(M5837*10000)*TEA!$I$15*10^-6</f>
        <v>30.800765133134998</v>
      </c>
      <c r="N2758" s="277">
        <f>(N5837*10000)*TEA!$J$15*10^-6</f>
        <v>30.800765133134998</v>
      </c>
      <c r="W2758">
        <f t="shared" si="129"/>
        <v>1</v>
      </c>
      <c r="X2758" s="251">
        <v>49013</v>
      </c>
      <c r="Y2758" s="251">
        <v>0</v>
      </c>
      <c r="Z2758" s="251">
        <f t="shared" si="131"/>
        <v>0</v>
      </c>
      <c r="AA2758" s="226">
        <v>862</v>
      </c>
    </row>
    <row r="2759" spans="1:27" x14ac:dyDescent="0.25">
      <c r="A2759" s="251">
        <v>49015</v>
      </c>
      <c r="B2759" s="251" t="s">
        <v>2219</v>
      </c>
      <c r="C2759" s="251" t="s">
        <v>2224</v>
      </c>
      <c r="D2759" s="251">
        <v>-110.69973400000001</v>
      </c>
      <c r="E2759" s="251">
        <v>38.995539999999998</v>
      </c>
      <c r="F2759">
        <v>0</v>
      </c>
      <c r="G2759">
        <f t="shared" si="130"/>
        <v>0</v>
      </c>
      <c r="H2759">
        <v>0</v>
      </c>
      <c r="M2759" s="277">
        <f>(M5838*10000)*TEA!$I$15*10^-6</f>
        <v>34.597935130050004</v>
      </c>
      <c r="N2759" s="277">
        <f>(N5838*10000)*TEA!$J$15*10^-6</f>
        <v>34.597935130050004</v>
      </c>
      <c r="W2759">
        <f t="shared" si="129"/>
        <v>1</v>
      </c>
      <c r="X2759" s="251">
        <v>49015</v>
      </c>
      <c r="Y2759" s="251">
        <v>0</v>
      </c>
      <c r="Z2759" s="251">
        <f t="shared" si="131"/>
        <v>0</v>
      </c>
      <c r="AA2759" s="226">
        <v>0</v>
      </c>
    </row>
    <row r="2760" spans="1:27" x14ac:dyDescent="0.25">
      <c r="A2760" s="251">
        <v>49017</v>
      </c>
      <c r="B2760" s="251" t="s">
        <v>2219</v>
      </c>
      <c r="C2760" s="251" t="s">
        <v>743</v>
      </c>
      <c r="D2760" s="251">
        <v>-111.43268</v>
      </c>
      <c r="E2760" s="251">
        <v>37.856760000000001</v>
      </c>
      <c r="F2760">
        <v>0</v>
      </c>
      <c r="G2760">
        <f t="shared" si="130"/>
        <v>0</v>
      </c>
      <c r="H2760">
        <v>0</v>
      </c>
      <c r="M2760" s="277">
        <f>(M5839*10000)*TEA!$I$15*10^-6</f>
        <v>39.139321091849993</v>
      </c>
      <c r="N2760" s="277">
        <f>(N5839*10000)*TEA!$J$15*10^-6</f>
        <v>39.139321091849993</v>
      </c>
      <c r="W2760">
        <f t="shared" si="129"/>
        <v>1</v>
      </c>
      <c r="X2760" s="251">
        <v>49017</v>
      </c>
      <c r="Y2760" s="251">
        <v>0</v>
      </c>
      <c r="Z2760" s="251">
        <f t="shared" si="131"/>
        <v>0</v>
      </c>
      <c r="AA2760" s="226">
        <v>0</v>
      </c>
    </row>
    <row r="2761" spans="1:27" x14ac:dyDescent="0.25">
      <c r="A2761" s="251">
        <v>49019</v>
      </c>
      <c r="B2761" s="251" t="s">
        <v>2219</v>
      </c>
      <c r="C2761" s="251" t="s">
        <v>745</v>
      </c>
      <c r="D2761" s="251">
        <v>-109.573543</v>
      </c>
      <c r="E2761" s="251">
        <v>38.987670000000001</v>
      </c>
      <c r="F2761">
        <v>0</v>
      </c>
      <c r="G2761">
        <f t="shared" si="130"/>
        <v>0</v>
      </c>
      <c r="H2761">
        <v>0</v>
      </c>
      <c r="M2761" s="277">
        <f>(M5840*10000)*TEA!$I$15*10^-6</f>
        <v>34.581963262949991</v>
      </c>
      <c r="N2761" s="277">
        <f>(N5840*10000)*TEA!$J$15*10^-6</f>
        <v>34.581963262949991</v>
      </c>
      <c r="W2761">
        <f t="shared" si="129"/>
        <v>1</v>
      </c>
      <c r="X2761" s="251">
        <v>49019</v>
      </c>
      <c r="Y2761" s="251">
        <v>0</v>
      </c>
      <c r="Z2761" s="251">
        <f t="shared" si="131"/>
        <v>0</v>
      </c>
      <c r="AA2761" s="226">
        <v>0</v>
      </c>
    </row>
    <row r="2762" spans="1:27" x14ac:dyDescent="0.25">
      <c r="A2762" s="251">
        <v>49021</v>
      </c>
      <c r="B2762" s="251" t="s">
        <v>2219</v>
      </c>
      <c r="C2762" s="251" t="s">
        <v>1388</v>
      </c>
      <c r="D2762" s="251">
        <v>-113.290085</v>
      </c>
      <c r="E2762" s="251">
        <v>37.863939999999999</v>
      </c>
      <c r="F2762">
        <v>0</v>
      </c>
      <c r="G2762">
        <f t="shared" si="130"/>
        <v>0</v>
      </c>
      <c r="H2762">
        <v>11.47</v>
      </c>
      <c r="M2762" s="277">
        <f>(M5841*10000)*TEA!$I$15*10^-6</f>
        <v>39.384177830550001</v>
      </c>
      <c r="N2762" s="277">
        <f>(N5841*10000)*TEA!$J$15*10^-6</f>
        <v>39.384177830550001</v>
      </c>
      <c r="W2762">
        <f t="shared" si="129"/>
        <v>1</v>
      </c>
      <c r="X2762" s="251">
        <v>49021</v>
      </c>
      <c r="Y2762" s="251">
        <v>0</v>
      </c>
      <c r="Z2762" s="251">
        <f t="shared" si="131"/>
        <v>0</v>
      </c>
      <c r="AA2762" s="226">
        <v>609</v>
      </c>
    </row>
    <row r="2763" spans="1:27" x14ac:dyDescent="0.25">
      <c r="A2763" s="251">
        <v>49023</v>
      </c>
      <c r="B2763" s="251" t="s">
        <v>2219</v>
      </c>
      <c r="C2763" s="251" t="s">
        <v>2225</v>
      </c>
      <c r="D2763" s="251">
        <v>-112.785314</v>
      </c>
      <c r="E2763" s="251">
        <v>39.702129999999997</v>
      </c>
      <c r="F2763">
        <v>0</v>
      </c>
      <c r="G2763">
        <f t="shared" si="130"/>
        <v>0</v>
      </c>
      <c r="H2763">
        <v>10.97</v>
      </c>
      <c r="M2763" s="277">
        <f>(M5842*10000)*TEA!$I$15*10^-6</f>
        <v>33.114108514049995</v>
      </c>
      <c r="N2763" s="277">
        <f>(N5842*10000)*TEA!$J$15*10^-6</f>
        <v>33.114108514049995</v>
      </c>
      <c r="W2763">
        <f t="shared" si="129"/>
        <v>1</v>
      </c>
      <c r="X2763" s="251">
        <v>49023</v>
      </c>
      <c r="Y2763" s="251">
        <v>0</v>
      </c>
      <c r="Z2763" s="251">
        <f t="shared" si="131"/>
        <v>0</v>
      </c>
      <c r="AA2763" s="226">
        <v>297</v>
      </c>
    </row>
    <row r="2764" spans="1:27" x14ac:dyDescent="0.25">
      <c r="A2764" s="251">
        <v>49025</v>
      </c>
      <c r="B2764" s="251" t="s">
        <v>2219</v>
      </c>
      <c r="C2764" s="251" t="s">
        <v>1012</v>
      </c>
      <c r="D2764" s="251">
        <v>-111.887112</v>
      </c>
      <c r="E2764" s="251">
        <v>37.283079999999998</v>
      </c>
      <c r="F2764">
        <v>0</v>
      </c>
      <c r="G2764">
        <f t="shared" si="130"/>
        <v>0</v>
      </c>
      <c r="H2764">
        <v>0</v>
      </c>
      <c r="M2764" s="277">
        <f>(M5843*10000)*TEA!$I$15*10^-6</f>
        <v>41.437399606649997</v>
      </c>
      <c r="N2764" s="277">
        <f>(N5843*10000)*TEA!$J$15*10^-6</f>
        <v>41.437399606649997</v>
      </c>
      <c r="W2764">
        <f t="shared" si="129"/>
        <v>1</v>
      </c>
      <c r="X2764" s="251">
        <v>49025</v>
      </c>
      <c r="Y2764" s="251">
        <v>0</v>
      </c>
      <c r="Z2764" s="251">
        <f t="shared" si="131"/>
        <v>0</v>
      </c>
      <c r="AA2764" s="226">
        <v>0</v>
      </c>
    </row>
    <row r="2765" spans="1:27" x14ac:dyDescent="0.25">
      <c r="A2765" s="251">
        <v>49027</v>
      </c>
      <c r="B2765" s="251" t="s">
        <v>2219</v>
      </c>
      <c r="C2765" s="251" t="s">
        <v>2226</v>
      </c>
      <c r="D2765" s="251">
        <v>-113.099401</v>
      </c>
      <c r="E2765" s="251">
        <v>39.076140000000002</v>
      </c>
      <c r="F2765">
        <v>0</v>
      </c>
      <c r="G2765">
        <f t="shared" si="130"/>
        <v>0</v>
      </c>
      <c r="H2765">
        <v>13.38</v>
      </c>
      <c r="M2765" s="277">
        <f>(M5844*10000)*TEA!$I$15*10^-6</f>
        <v>35.981474375249995</v>
      </c>
      <c r="N2765" s="277">
        <f>(N5844*10000)*TEA!$J$15*10^-6</f>
        <v>35.981474375249995</v>
      </c>
      <c r="W2765">
        <f t="shared" si="129"/>
        <v>1</v>
      </c>
      <c r="X2765" s="251">
        <v>49027</v>
      </c>
      <c r="Y2765" s="251">
        <v>0</v>
      </c>
      <c r="Z2765" s="251">
        <f t="shared" si="131"/>
        <v>0</v>
      </c>
      <c r="AA2765" s="226">
        <v>2439</v>
      </c>
    </row>
    <row r="2766" spans="1:27" x14ac:dyDescent="0.25">
      <c r="A2766" s="251">
        <v>49029</v>
      </c>
      <c r="B2766" s="251" t="s">
        <v>2219</v>
      </c>
      <c r="C2766" s="251" t="s">
        <v>572</v>
      </c>
      <c r="D2766" s="251">
        <v>-111.587566</v>
      </c>
      <c r="E2766" s="251">
        <v>41.088880000000003</v>
      </c>
      <c r="F2766">
        <v>0</v>
      </c>
      <c r="G2766">
        <f t="shared" si="130"/>
        <v>0</v>
      </c>
      <c r="H2766">
        <v>0</v>
      </c>
      <c r="M2766" s="277">
        <f>(M5845*10000)*TEA!$I$15*10^-6</f>
        <v>29.194866925065003</v>
      </c>
      <c r="N2766" s="277">
        <f>(N5845*10000)*TEA!$J$15*10^-6</f>
        <v>29.194866925065003</v>
      </c>
      <c r="W2766">
        <f t="shared" si="129"/>
        <v>1</v>
      </c>
      <c r="X2766" s="251">
        <v>49029</v>
      </c>
      <c r="Y2766" s="251">
        <v>0</v>
      </c>
      <c r="Z2766" s="251">
        <f t="shared" si="131"/>
        <v>0</v>
      </c>
      <c r="AA2766" s="226">
        <v>0</v>
      </c>
    </row>
    <row r="2767" spans="1:27" x14ac:dyDescent="0.25">
      <c r="A2767" s="251">
        <v>49031</v>
      </c>
      <c r="B2767" s="251" t="s">
        <v>2219</v>
      </c>
      <c r="C2767" s="251" t="s">
        <v>2227</v>
      </c>
      <c r="D2767" s="251">
        <v>-112.122506</v>
      </c>
      <c r="E2767" s="251">
        <v>38.339880000000001</v>
      </c>
      <c r="F2767">
        <v>0</v>
      </c>
      <c r="G2767">
        <f t="shared" si="130"/>
        <v>0</v>
      </c>
      <c r="H2767">
        <v>0</v>
      </c>
      <c r="M2767" s="277">
        <f>(M5846*10000)*TEA!$I$15*10^-6</f>
        <v>37.576624549499996</v>
      </c>
      <c r="N2767" s="277">
        <f>(N5846*10000)*TEA!$J$15*10^-6</f>
        <v>37.576624549499996</v>
      </c>
      <c r="W2767">
        <f t="shared" si="129"/>
        <v>1</v>
      </c>
      <c r="X2767" s="251">
        <v>49031</v>
      </c>
      <c r="Y2767" s="251">
        <v>0</v>
      </c>
      <c r="Z2767" s="251">
        <f t="shared" si="131"/>
        <v>0</v>
      </c>
      <c r="AA2767" s="226">
        <v>0</v>
      </c>
    </row>
    <row r="2768" spans="1:27" x14ac:dyDescent="0.25">
      <c r="A2768" s="251">
        <v>49033</v>
      </c>
      <c r="B2768" s="251" t="s">
        <v>2219</v>
      </c>
      <c r="C2768" s="251" t="s">
        <v>2228</v>
      </c>
      <c r="D2768" s="251">
        <v>-111.25327299999999</v>
      </c>
      <c r="E2768" s="251">
        <v>41.633139999999997</v>
      </c>
      <c r="F2768">
        <v>0</v>
      </c>
      <c r="G2768">
        <f t="shared" si="130"/>
        <v>0</v>
      </c>
      <c r="H2768">
        <v>0</v>
      </c>
      <c r="M2768" s="277">
        <f>(M5847*10000)*TEA!$I$15*10^-6</f>
        <v>29.11453962489</v>
      </c>
      <c r="N2768" s="277">
        <f>(N5847*10000)*TEA!$J$15*10^-6</f>
        <v>29.11453962489</v>
      </c>
      <c r="W2768">
        <f t="shared" si="129"/>
        <v>1</v>
      </c>
      <c r="X2768" s="251">
        <v>49033</v>
      </c>
      <c r="Y2768" s="251">
        <v>0</v>
      </c>
      <c r="Z2768" s="251">
        <f t="shared" si="131"/>
        <v>0</v>
      </c>
      <c r="AA2768" s="226">
        <v>0</v>
      </c>
    </row>
    <row r="2769" spans="1:27" x14ac:dyDescent="0.25">
      <c r="A2769" s="251">
        <v>49035</v>
      </c>
      <c r="B2769" s="251" t="s">
        <v>2219</v>
      </c>
      <c r="C2769" s="251" t="s">
        <v>2229</v>
      </c>
      <c r="D2769" s="251">
        <v>-111.927198</v>
      </c>
      <c r="E2769" s="251">
        <v>40.677410000000002</v>
      </c>
      <c r="F2769">
        <v>0</v>
      </c>
      <c r="G2769">
        <f t="shared" si="130"/>
        <v>0</v>
      </c>
      <c r="H2769">
        <v>0</v>
      </c>
      <c r="M2769" s="277">
        <f>(M5848*10000)*TEA!$I$15*10^-6</f>
        <v>29.547654286769998</v>
      </c>
      <c r="N2769" s="277">
        <f>(N5848*10000)*TEA!$J$15*10^-6</f>
        <v>29.547654286769998</v>
      </c>
      <c r="W2769">
        <f t="shared" si="129"/>
        <v>1</v>
      </c>
      <c r="X2769" s="251">
        <v>49035</v>
      </c>
      <c r="Y2769" s="251">
        <v>0</v>
      </c>
      <c r="Z2769" s="251">
        <f t="shared" si="131"/>
        <v>0</v>
      </c>
      <c r="AA2769" s="226">
        <v>0</v>
      </c>
    </row>
    <row r="2770" spans="1:27" x14ac:dyDescent="0.25">
      <c r="A2770" s="251">
        <v>49037</v>
      </c>
      <c r="B2770" s="251" t="s">
        <v>2219</v>
      </c>
      <c r="C2770" s="251" t="s">
        <v>769</v>
      </c>
      <c r="D2770" s="251">
        <v>-109.79697400000001</v>
      </c>
      <c r="E2770" s="251">
        <v>37.625459999999997</v>
      </c>
      <c r="F2770">
        <v>0</v>
      </c>
      <c r="G2770">
        <f t="shared" si="130"/>
        <v>0</v>
      </c>
      <c r="H2770">
        <v>0</v>
      </c>
      <c r="M2770" s="277">
        <f>(M5849*10000)*TEA!$I$15*10^-6</f>
        <v>39.20966424225</v>
      </c>
      <c r="N2770" s="277">
        <f>(N5849*10000)*TEA!$J$15*10^-6</f>
        <v>39.20966424225</v>
      </c>
      <c r="W2770">
        <f t="shared" si="129"/>
        <v>1</v>
      </c>
      <c r="X2770" s="251">
        <v>49037</v>
      </c>
      <c r="Y2770" s="251">
        <v>0</v>
      </c>
      <c r="Z2770" s="251">
        <f t="shared" si="131"/>
        <v>0</v>
      </c>
      <c r="AA2770" s="226">
        <v>0</v>
      </c>
    </row>
    <row r="2771" spans="1:27" x14ac:dyDescent="0.25">
      <c r="A2771" s="251">
        <v>49039</v>
      </c>
      <c r="B2771" s="251" t="s">
        <v>2219</v>
      </c>
      <c r="C2771" s="251" t="s">
        <v>2230</v>
      </c>
      <c r="D2771" s="251">
        <v>-111.57840400000001</v>
      </c>
      <c r="E2771" s="251">
        <v>39.38138</v>
      </c>
      <c r="F2771">
        <v>0</v>
      </c>
      <c r="G2771">
        <f t="shared" si="130"/>
        <v>0</v>
      </c>
      <c r="H2771">
        <v>0</v>
      </c>
      <c r="M2771" s="277">
        <f>(M5850*10000)*TEA!$I$15*10^-6</f>
        <v>33.343198895249998</v>
      </c>
      <c r="N2771" s="277">
        <f>(N5850*10000)*TEA!$J$15*10^-6</f>
        <v>33.343198895249998</v>
      </c>
      <c r="W2771">
        <f t="shared" si="129"/>
        <v>1</v>
      </c>
      <c r="X2771" s="251">
        <v>49039</v>
      </c>
      <c r="Y2771" s="251">
        <v>0</v>
      </c>
      <c r="Z2771" s="251">
        <f t="shared" si="131"/>
        <v>0</v>
      </c>
      <c r="AA2771" s="226">
        <v>0</v>
      </c>
    </row>
    <row r="2772" spans="1:27" x14ac:dyDescent="0.25">
      <c r="A2772" s="251">
        <v>49041</v>
      </c>
      <c r="B2772" s="251" t="s">
        <v>2219</v>
      </c>
      <c r="C2772" s="251" t="s">
        <v>654</v>
      </c>
      <c r="D2772" s="251">
        <v>-111.80673</v>
      </c>
      <c r="E2772" s="251">
        <v>38.74868</v>
      </c>
      <c r="F2772">
        <v>0</v>
      </c>
      <c r="G2772">
        <f t="shared" si="130"/>
        <v>0</v>
      </c>
      <c r="H2772">
        <v>11.77</v>
      </c>
      <c r="M2772" s="277">
        <f>(M5851*10000)*TEA!$I$15*10^-6</f>
        <v>35.877746295450002</v>
      </c>
      <c r="N2772" s="277">
        <f>(N5851*10000)*TEA!$J$15*10^-6</f>
        <v>35.877746295450002</v>
      </c>
      <c r="W2772">
        <f t="shared" si="129"/>
        <v>1</v>
      </c>
      <c r="X2772" s="251">
        <v>49041</v>
      </c>
      <c r="Y2772" s="251">
        <v>0</v>
      </c>
      <c r="Z2772" s="251">
        <f t="shared" si="131"/>
        <v>0</v>
      </c>
      <c r="AA2772" s="226">
        <v>910</v>
      </c>
    </row>
    <row r="2773" spans="1:27" x14ac:dyDescent="0.25">
      <c r="A2773" s="251">
        <v>49043</v>
      </c>
      <c r="B2773" s="251" t="s">
        <v>2219</v>
      </c>
      <c r="C2773" s="251" t="s">
        <v>772</v>
      </c>
      <c r="D2773" s="251">
        <v>-110.961371</v>
      </c>
      <c r="E2773" s="251">
        <v>40.871659999999999</v>
      </c>
      <c r="F2773">
        <v>0</v>
      </c>
      <c r="G2773">
        <f t="shared" si="130"/>
        <v>0</v>
      </c>
      <c r="H2773">
        <v>0</v>
      </c>
      <c r="M2773" s="277">
        <f>(M5852*10000)*TEA!$I$15*10^-6</f>
        <v>29.408350566914997</v>
      </c>
      <c r="N2773" s="277">
        <f>(N5852*10000)*TEA!$J$15*10^-6</f>
        <v>29.408350566914997</v>
      </c>
      <c r="W2773">
        <f t="shared" si="129"/>
        <v>1</v>
      </c>
      <c r="X2773" s="251">
        <v>49043</v>
      </c>
      <c r="Y2773" s="251">
        <v>0</v>
      </c>
      <c r="Z2773" s="251">
        <f t="shared" si="131"/>
        <v>0</v>
      </c>
      <c r="AA2773" s="226">
        <v>0</v>
      </c>
    </row>
    <row r="2774" spans="1:27" x14ac:dyDescent="0.25">
      <c r="A2774" s="251">
        <v>49045</v>
      </c>
      <c r="B2774" s="251" t="s">
        <v>2219</v>
      </c>
      <c r="C2774" s="251" t="s">
        <v>2231</v>
      </c>
      <c r="D2774" s="251">
        <v>-113.128254</v>
      </c>
      <c r="E2774" s="251">
        <v>40.451799999999999</v>
      </c>
      <c r="F2774">
        <v>0</v>
      </c>
      <c r="G2774">
        <f t="shared" si="130"/>
        <v>0</v>
      </c>
      <c r="H2774">
        <v>0</v>
      </c>
      <c r="M2774" s="277">
        <f>(M5853*10000)*TEA!$I$15*10^-6</f>
        <v>30.717853168680001</v>
      </c>
      <c r="N2774" s="277">
        <f>(N5853*10000)*TEA!$J$15*10^-6</f>
        <v>30.717853168680001</v>
      </c>
      <c r="W2774">
        <f t="shared" si="129"/>
        <v>1</v>
      </c>
      <c r="X2774" s="251">
        <v>49045</v>
      </c>
      <c r="Y2774" s="251">
        <v>0</v>
      </c>
      <c r="Z2774" s="251">
        <f t="shared" si="131"/>
        <v>0</v>
      </c>
      <c r="AA2774" s="226">
        <v>0</v>
      </c>
    </row>
    <row r="2775" spans="1:27" x14ac:dyDescent="0.25">
      <c r="A2775" s="251">
        <v>49047</v>
      </c>
      <c r="B2775" s="251" t="s">
        <v>2219</v>
      </c>
      <c r="C2775" s="251" t="s">
        <v>2232</v>
      </c>
      <c r="D2775" s="251">
        <v>-109.527039</v>
      </c>
      <c r="E2775" s="251">
        <v>40.12323</v>
      </c>
      <c r="F2775">
        <v>0</v>
      </c>
      <c r="G2775">
        <f t="shared" si="130"/>
        <v>0</v>
      </c>
      <c r="H2775">
        <v>10.46</v>
      </c>
      <c r="M2775" s="277">
        <f>(M5854*10000)*TEA!$I$15*10^-6</f>
        <v>31.634456889959996</v>
      </c>
      <c r="N2775" s="277">
        <f>(N5854*10000)*TEA!$J$15*10^-6</f>
        <v>31.634456889959996</v>
      </c>
      <c r="W2775">
        <f t="shared" si="129"/>
        <v>1</v>
      </c>
      <c r="X2775" s="251">
        <v>49047</v>
      </c>
      <c r="Y2775" s="251">
        <v>0</v>
      </c>
      <c r="Z2775" s="251">
        <f t="shared" si="131"/>
        <v>0</v>
      </c>
      <c r="AA2775" s="226">
        <v>1155</v>
      </c>
    </row>
    <row r="2776" spans="1:27" x14ac:dyDescent="0.25">
      <c r="A2776" s="251">
        <v>49049</v>
      </c>
      <c r="B2776" s="251" t="s">
        <v>2219</v>
      </c>
      <c r="C2776" s="251" t="s">
        <v>2233</v>
      </c>
      <c r="D2776" s="251">
        <v>-111.675982</v>
      </c>
      <c r="E2776" s="251">
        <v>40.125369999999997</v>
      </c>
      <c r="F2776">
        <v>0</v>
      </c>
      <c r="G2776">
        <f t="shared" si="130"/>
        <v>0</v>
      </c>
      <c r="H2776">
        <v>12.51</v>
      </c>
      <c r="M2776" s="277">
        <f>(M5855*10000)*TEA!$I$15*10^-6</f>
        <v>30.648509561654997</v>
      </c>
      <c r="N2776" s="277">
        <f>(N5855*10000)*TEA!$J$15*10^-6</f>
        <v>30.648509561654997</v>
      </c>
      <c r="W2776">
        <f t="shared" si="129"/>
        <v>1</v>
      </c>
      <c r="X2776" s="251">
        <v>49049</v>
      </c>
      <c r="Y2776" s="251">
        <v>0</v>
      </c>
      <c r="Z2776" s="251">
        <f t="shared" si="131"/>
        <v>0</v>
      </c>
      <c r="AA2776" s="226">
        <v>1108</v>
      </c>
    </row>
    <row r="2777" spans="1:27" x14ac:dyDescent="0.25">
      <c r="A2777" s="251">
        <v>49051</v>
      </c>
      <c r="B2777" s="251" t="s">
        <v>2219</v>
      </c>
      <c r="C2777" s="251" t="s">
        <v>2234</v>
      </c>
      <c r="D2777" s="251">
        <v>-111.180651</v>
      </c>
      <c r="E2777" s="251">
        <v>40.331339999999997</v>
      </c>
      <c r="F2777">
        <v>0</v>
      </c>
      <c r="G2777">
        <f t="shared" si="130"/>
        <v>0</v>
      </c>
      <c r="H2777">
        <v>0</v>
      </c>
      <c r="M2777" s="277">
        <f>(M5856*10000)*TEA!$I$15*10^-6</f>
        <v>30.037018562099998</v>
      </c>
      <c r="N2777" s="277">
        <f>(N5856*10000)*TEA!$J$15*10^-6</f>
        <v>30.037018562099998</v>
      </c>
      <c r="W2777">
        <f t="shared" si="129"/>
        <v>1</v>
      </c>
      <c r="X2777" s="251">
        <v>49051</v>
      </c>
      <c r="Y2777" s="251">
        <v>0</v>
      </c>
      <c r="Z2777" s="251">
        <f t="shared" si="131"/>
        <v>0</v>
      </c>
      <c r="AA2777" s="226">
        <v>0</v>
      </c>
    </row>
    <row r="2778" spans="1:27" x14ac:dyDescent="0.25">
      <c r="A2778" s="251">
        <v>49053</v>
      </c>
      <c r="B2778" s="251" t="s">
        <v>2219</v>
      </c>
      <c r="C2778" s="251" t="s">
        <v>585</v>
      </c>
      <c r="D2778" s="251">
        <v>-113.501802</v>
      </c>
      <c r="E2778" s="251">
        <v>37.281849999999999</v>
      </c>
      <c r="F2778">
        <v>0</v>
      </c>
      <c r="G2778">
        <f t="shared" si="130"/>
        <v>0</v>
      </c>
      <c r="H2778">
        <v>0</v>
      </c>
      <c r="M2778" s="277">
        <f>(M5857*10000)*TEA!$I$15*10^-6</f>
        <v>40.728488886899996</v>
      </c>
      <c r="N2778" s="277">
        <f>(N5857*10000)*TEA!$J$15*10^-6</f>
        <v>40.728488886899996</v>
      </c>
      <c r="W2778">
        <f t="shared" si="129"/>
        <v>1</v>
      </c>
      <c r="X2778" s="251">
        <v>49053</v>
      </c>
      <c r="Y2778" s="251">
        <v>0</v>
      </c>
      <c r="Z2778" s="251">
        <f t="shared" si="131"/>
        <v>0</v>
      </c>
      <c r="AA2778" s="226">
        <v>0</v>
      </c>
    </row>
    <row r="2779" spans="1:27" x14ac:dyDescent="0.25">
      <c r="A2779" s="251">
        <v>49055</v>
      </c>
      <c r="B2779" s="251" t="s">
        <v>2219</v>
      </c>
      <c r="C2779" s="251" t="s">
        <v>942</v>
      </c>
      <c r="D2779" s="251">
        <v>-110.902582</v>
      </c>
      <c r="E2779" s="251">
        <v>38.3247</v>
      </c>
      <c r="F2779">
        <v>0</v>
      </c>
      <c r="G2779">
        <f t="shared" si="130"/>
        <v>0</v>
      </c>
      <c r="H2779">
        <v>0</v>
      </c>
      <c r="M2779" s="277">
        <f>(M5858*10000)*TEA!$I$15*10^-6</f>
        <v>37.179294338700004</v>
      </c>
      <c r="N2779" s="277">
        <f>(N5858*10000)*TEA!$J$15*10^-6</f>
        <v>37.179294338700004</v>
      </c>
      <c r="W2779">
        <f t="shared" ref="W2779:W2842" si="132">IF(X2779=A2779,1,0)</f>
        <v>1</v>
      </c>
      <c r="X2779" s="251">
        <v>49055</v>
      </c>
      <c r="Y2779" s="251">
        <v>0</v>
      </c>
      <c r="Z2779" s="251">
        <f t="shared" si="131"/>
        <v>0</v>
      </c>
      <c r="AA2779" s="226">
        <v>0</v>
      </c>
    </row>
    <row r="2780" spans="1:27" x14ac:dyDescent="0.25">
      <c r="A2780" s="251">
        <v>49057</v>
      </c>
      <c r="B2780" s="251" t="s">
        <v>2219</v>
      </c>
      <c r="C2780" s="251" t="s">
        <v>2235</v>
      </c>
      <c r="D2780" s="251">
        <v>-111.94192200000001</v>
      </c>
      <c r="E2780" s="251">
        <v>41.269379999999998</v>
      </c>
      <c r="F2780">
        <v>0</v>
      </c>
      <c r="G2780">
        <f t="shared" si="130"/>
        <v>0</v>
      </c>
      <c r="H2780">
        <v>14.19</v>
      </c>
      <c r="M2780" s="277">
        <f>(M5859*10000)*TEA!$I$15*10^-6</f>
        <v>29.407870983195</v>
      </c>
      <c r="N2780" s="277">
        <f>(N5859*10000)*TEA!$J$15*10^-6</f>
        <v>29.407870983195</v>
      </c>
      <c r="W2780">
        <f t="shared" si="132"/>
        <v>1</v>
      </c>
      <c r="X2780" s="251">
        <v>49057</v>
      </c>
      <c r="Y2780" s="251">
        <v>0</v>
      </c>
      <c r="Z2780" s="251">
        <f t="shared" si="131"/>
        <v>0</v>
      </c>
      <c r="AA2780" s="226">
        <v>36</v>
      </c>
    </row>
    <row r="2781" spans="1:27" x14ac:dyDescent="0.25">
      <c r="A2781" s="251">
        <v>50001</v>
      </c>
      <c r="B2781" s="251" t="s">
        <v>2236</v>
      </c>
      <c r="C2781" s="251" t="s">
        <v>2237</v>
      </c>
      <c r="D2781" s="251">
        <v>-73.146295100000003</v>
      </c>
      <c r="E2781" s="251">
        <v>44.032060000000001</v>
      </c>
      <c r="F2781">
        <v>2.98</v>
      </c>
      <c r="G2781">
        <f t="shared" si="130"/>
        <v>2.98</v>
      </c>
      <c r="H2781">
        <v>7.08</v>
      </c>
      <c r="M2781" s="277">
        <f>(M5860*10000)*TEA!$I$15*10^-6</f>
        <v>25.422897598695002</v>
      </c>
      <c r="N2781" s="277">
        <f>(N5860*10000)*TEA!$J$15*10^-6</f>
        <v>25.422897598695002</v>
      </c>
      <c r="W2781">
        <f t="shared" si="132"/>
        <v>1</v>
      </c>
      <c r="X2781" s="251">
        <v>50001</v>
      </c>
      <c r="Y2781" s="251">
        <v>1462</v>
      </c>
      <c r="Z2781" s="251">
        <f t="shared" si="131"/>
        <v>1462</v>
      </c>
      <c r="AA2781" s="226">
        <v>250</v>
      </c>
    </row>
    <row r="2782" spans="1:27" x14ac:dyDescent="0.25">
      <c r="A2782" s="251">
        <v>50003</v>
      </c>
      <c r="B2782" s="251" t="s">
        <v>2236</v>
      </c>
      <c r="C2782" s="251" t="s">
        <v>2238</v>
      </c>
      <c r="D2782" s="251">
        <v>-73.097202499999995</v>
      </c>
      <c r="E2782" s="251">
        <v>43.03698</v>
      </c>
      <c r="F2782">
        <v>0</v>
      </c>
      <c r="G2782">
        <f t="shared" si="130"/>
        <v>0</v>
      </c>
      <c r="H2782">
        <v>0</v>
      </c>
      <c r="M2782" s="277">
        <f>(M5861*10000)*TEA!$I$15*10^-6</f>
        <v>29.312486175959997</v>
      </c>
      <c r="N2782" s="277">
        <f>(N5861*10000)*TEA!$J$15*10^-6</f>
        <v>29.312486175959997</v>
      </c>
      <c r="W2782">
        <f t="shared" si="132"/>
        <v>1</v>
      </c>
      <c r="X2782" s="251">
        <v>50003</v>
      </c>
      <c r="Y2782" s="251">
        <v>0</v>
      </c>
      <c r="Z2782" s="251">
        <f t="shared" si="131"/>
        <v>0</v>
      </c>
      <c r="AA2782" s="226">
        <v>0</v>
      </c>
    </row>
    <row r="2783" spans="1:27" x14ac:dyDescent="0.25">
      <c r="A2783" s="251">
        <v>50005</v>
      </c>
      <c r="B2783" s="251" t="s">
        <v>2236</v>
      </c>
      <c r="C2783" s="251" t="s">
        <v>2239</v>
      </c>
      <c r="D2783" s="251">
        <v>-72.095002300000004</v>
      </c>
      <c r="E2783" s="251">
        <v>44.461069999999999</v>
      </c>
      <c r="F2783">
        <v>0</v>
      </c>
      <c r="G2783">
        <f t="shared" si="130"/>
        <v>0</v>
      </c>
      <c r="H2783">
        <v>6.43</v>
      </c>
      <c r="M2783" s="277">
        <f>(M5862*10000)*TEA!$I$15*10^-6</f>
        <v>26.558923377869995</v>
      </c>
      <c r="N2783" s="277">
        <f>(N5862*10000)*TEA!$J$15*10^-6</f>
        <v>26.558923377869995</v>
      </c>
      <c r="W2783">
        <f t="shared" si="132"/>
        <v>1</v>
      </c>
      <c r="X2783" s="251">
        <v>50005</v>
      </c>
      <c r="Y2783" s="251">
        <v>0</v>
      </c>
      <c r="Z2783" s="251">
        <f t="shared" si="131"/>
        <v>0</v>
      </c>
      <c r="AA2783" s="226">
        <v>100</v>
      </c>
    </row>
    <row r="2784" spans="1:27" x14ac:dyDescent="0.25">
      <c r="A2784" s="251">
        <v>50007</v>
      </c>
      <c r="B2784" s="251" t="s">
        <v>2236</v>
      </c>
      <c r="C2784" s="251" t="s">
        <v>2240</v>
      </c>
      <c r="D2784" s="251">
        <v>-73.095156000000003</v>
      </c>
      <c r="E2784" s="251">
        <v>44.461730000000003</v>
      </c>
      <c r="F2784">
        <v>2.27</v>
      </c>
      <c r="G2784">
        <f t="shared" si="130"/>
        <v>2.27</v>
      </c>
      <c r="H2784">
        <v>0</v>
      </c>
      <c r="M2784" s="277">
        <f>(M5863*10000)*TEA!$I$15*10^-6</f>
        <v>24.691091486714999</v>
      </c>
      <c r="N2784" s="277">
        <f>(N5863*10000)*TEA!$J$15*10^-6</f>
        <v>24.691091486714999</v>
      </c>
      <c r="W2784">
        <f t="shared" si="132"/>
        <v>1</v>
      </c>
      <c r="X2784" s="251">
        <v>50007</v>
      </c>
      <c r="Y2784" s="251">
        <v>293</v>
      </c>
      <c r="Z2784" s="251">
        <f t="shared" si="131"/>
        <v>293</v>
      </c>
      <c r="AA2784" s="226">
        <v>96</v>
      </c>
    </row>
    <row r="2785" spans="1:27" x14ac:dyDescent="0.25">
      <c r="A2785" s="251">
        <v>50009</v>
      </c>
      <c r="B2785" s="251" t="s">
        <v>2236</v>
      </c>
      <c r="C2785" s="251" t="s">
        <v>1355</v>
      </c>
      <c r="D2785" s="251">
        <v>-71.7405112</v>
      </c>
      <c r="E2785" s="251">
        <v>44.722709999999999</v>
      </c>
      <c r="F2785">
        <v>0</v>
      </c>
      <c r="G2785">
        <f t="shared" si="130"/>
        <v>0</v>
      </c>
      <c r="H2785">
        <v>8.6999999999999993</v>
      </c>
      <c r="M2785" s="277">
        <f>(M5864*10000)*TEA!$I$15*10^-6</f>
        <v>26.593309282904997</v>
      </c>
      <c r="N2785" s="277">
        <f>(N5864*10000)*TEA!$J$15*10^-6</f>
        <v>26.593309282904997</v>
      </c>
      <c r="W2785">
        <f t="shared" si="132"/>
        <v>1</v>
      </c>
      <c r="X2785" s="251">
        <v>50009</v>
      </c>
      <c r="Y2785" s="251">
        <v>0</v>
      </c>
      <c r="Z2785" s="251">
        <f t="shared" si="131"/>
        <v>0</v>
      </c>
      <c r="AA2785" s="226">
        <v>140</v>
      </c>
    </row>
    <row r="2786" spans="1:27" x14ac:dyDescent="0.25">
      <c r="A2786" s="251">
        <v>50011</v>
      </c>
      <c r="B2786" s="251" t="s">
        <v>2236</v>
      </c>
      <c r="C2786" s="251" t="s">
        <v>550</v>
      </c>
      <c r="D2786" s="251">
        <v>-72.916203300000006</v>
      </c>
      <c r="E2786" s="251">
        <v>44.854669999999999</v>
      </c>
      <c r="F2786">
        <v>2.52</v>
      </c>
      <c r="G2786">
        <f t="shared" si="130"/>
        <v>2.52</v>
      </c>
      <c r="H2786">
        <v>9.4</v>
      </c>
      <c r="M2786" s="277">
        <f>(M5865*10000)*TEA!$I$15*10^-6</f>
        <v>24.722316774989995</v>
      </c>
      <c r="N2786" s="277">
        <f>(N5865*10000)*TEA!$J$15*10^-6</f>
        <v>24.722316774989995</v>
      </c>
      <c r="W2786">
        <f t="shared" si="132"/>
        <v>1</v>
      </c>
      <c r="X2786" s="251">
        <v>50011</v>
      </c>
      <c r="Y2786" s="251">
        <v>116</v>
      </c>
      <c r="Z2786" s="251">
        <f t="shared" si="131"/>
        <v>116</v>
      </c>
      <c r="AA2786" s="226">
        <v>2237</v>
      </c>
    </row>
    <row r="2787" spans="1:27" x14ac:dyDescent="0.25">
      <c r="A2787" s="251">
        <v>50013</v>
      </c>
      <c r="B2787" s="251" t="s">
        <v>2236</v>
      </c>
      <c r="C2787" s="251" t="s">
        <v>2241</v>
      </c>
      <c r="D2787" s="251">
        <v>-73.302884199999994</v>
      </c>
      <c r="E2787" s="251">
        <v>44.803629999999998</v>
      </c>
      <c r="F2787">
        <v>0</v>
      </c>
      <c r="G2787">
        <f t="shared" si="130"/>
        <v>0</v>
      </c>
      <c r="H2787">
        <v>0</v>
      </c>
      <c r="M2787" s="277">
        <f>(M5866*10000)*TEA!$I$15*10^-6</f>
        <v>24.169304793554996</v>
      </c>
      <c r="N2787" s="277">
        <f>(N5866*10000)*TEA!$J$15*10^-6</f>
        <v>24.169304793554996</v>
      </c>
      <c r="W2787">
        <f t="shared" si="132"/>
        <v>1</v>
      </c>
      <c r="X2787" s="251">
        <v>50013</v>
      </c>
      <c r="Y2787" s="251">
        <v>0</v>
      </c>
      <c r="Z2787" s="251">
        <f t="shared" si="131"/>
        <v>0</v>
      </c>
      <c r="AA2787" s="226">
        <v>0</v>
      </c>
    </row>
    <row r="2788" spans="1:27" x14ac:dyDescent="0.25">
      <c r="A2788" s="251">
        <v>50015</v>
      </c>
      <c r="B2788" s="251" t="s">
        <v>2236</v>
      </c>
      <c r="C2788" s="251" t="s">
        <v>2242</v>
      </c>
      <c r="D2788" s="251">
        <v>-72.6414817</v>
      </c>
      <c r="E2788" s="251">
        <v>44.603999999999999</v>
      </c>
      <c r="F2788">
        <v>0</v>
      </c>
      <c r="G2788">
        <f t="shared" si="130"/>
        <v>0</v>
      </c>
      <c r="H2788">
        <v>0</v>
      </c>
      <c r="M2788" s="277">
        <f>(M5867*10000)*TEA!$I$15*10^-6</f>
        <v>25.399241229644996</v>
      </c>
      <c r="N2788" s="277">
        <f>(N5867*10000)*TEA!$J$15*10^-6</f>
        <v>25.399241229644996</v>
      </c>
      <c r="W2788">
        <f t="shared" si="132"/>
        <v>1</v>
      </c>
      <c r="X2788" s="251">
        <v>50015</v>
      </c>
      <c r="Y2788" s="251">
        <v>0</v>
      </c>
      <c r="Z2788" s="251">
        <f t="shared" si="131"/>
        <v>0</v>
      </c>
      <c r="AA2788" s="226">
        <v>0</v>
      </c>
    </row>
    <row r="2789" spans="1:27" x14ac:dyDescent="0.25">
      <c r="A2789" s="251">
        <v>50017</v>
      </c>
      <c r="B2789" s="251" t="s">
        <v>2236</v>
      </c>
      <c r="C2789" s="251" t="s">
        <v>691</v>
      </c>
      <c r="D2789" s="251">
        <v>-72.378953100000004</v>
      </c>
      <c r="E2789" s="251">
        <v>44.009010000000004</v>
      </c>
      <c r="F2789">
        <v>0</v>
      </c>
      <c r="G2789">
        <f t="shared" si="130"/>
        <v>0</v>
      </c>
      <c r="H2789">
        <v>9.52</v>
      </c>
      <c r="M2789" s="277">
        <f>(M5868*10000)*TEA!$I$15*10^-6</f>
        <v>27.102381725204996</v>
      </c>
      <c r="N2789" s="277">
        <f>(N5868*10000)*TEA!$J$15*10^-6</f>
        <v>27.102381725204996</v>
      </c>
      <c r="W2789">
        <f t="shared" si="132"/>
        <v>1</v>
      </c>
      <c r="X2789" s="251">
        <v>50017</v>
      </c>
      <c r="Y2789" s="251">
        <v>0</v>
      </c>
      <c r="Z2789" s="251">
        <f t="shared" si="131"/>
        <v>0</v>
      </c>
      <c r="AA2789" s="226">
        <v>17</v>
      </c>
    </row>
    <row r="2790" spans="1:27" x14ac:dyDescent="0.25">
      <c r="A2790" s="251">
        <v>50019</v>
      </c>
      <c r="B2790" s="251" t="s">
        <v>2236</v>
      </c>
      <c r="C2790" s="251" t="s">
        <v>1716</v>
      </c>
      <c r="D2790" s="251">
        <v>-72.238336099999998</v>
      </c>
      <c r="E2790" s="251">
        <v>44.837449999999997</v>
      </c>
      <c r="F2790">
        <v>0</v>
      </c>
      <c r="G2790">
        <f t="shared" si="130"/>
        <v>0</v>
      </c>
      <c r="H2790">
        <v>3.61</v>
      </c>
      <c r="M2790" s="277">
        <f>(M5869*10000)*TEA!$I$15*10^-6</f>
        <v>25.757366197320003</v>
      </c>
      <c r="N2790" s="277">
        <f>(N5869*10000)*TEA!$J$15*10^-6</f>
        <v>25.757366197320003</v>
      </c>
      <c r="W2790">
        <f t="shared" si="132"/>
        <v>1</v>
      </c>
      <c r="X2790" s="251">
        <v>50019</v>
      </c>
      <c r="Y2790" s="251">
        <v>0</v>
      </c>
      <c r="Z2790" s="251">
        <f t="shared" si="131"/>
        <v>0</v>
      </c>
      <c r="AA2790" s="226">
        <v>27</v>
      </c>
    </row>
    <row r="2791" spans="1:27" x14ac:dyDescent="0.25">
      <c r="A2791" s="251">
        <v>50021</v>
      </c>
      <c r="B2791" s="251" t="s">
        <v>2236</v>
      </c>
      <c r="C2791" s="251" t="s">
        <v>2243</v>
      </c>
      <c r="D2791" s="251">
        <v>-73.041935699999996</v>
      </c>
      <c r="E2791" s="251">
        <v>43.579889999999999</v>
      </c>
      <c r="F2791">
        <v>0</v>
      </c>
      <c r="G2791">
        <f t="shared" si="130"/>
        <v>0</v>
      </c>
      <c r="H2791">
        <v>9.43</v>
      </c>
      <c r="M2791" s="277">
        <f>(M5870*10000)*TEA!$I$15*10^-6</f>
        <v>27.215155430279999</v>
      </c>
      <c r="N2791" s="277">
        <f>(N5870*10000)*TEA!$J$15*10^-6</f>
        <v>27.215155430279999</v>
      </c>
      <c r="W2791">
        <f t="shared" si="132"/>
        <v>1</v>
      </c>
      <c r="X2791" s="251">
        <v>50021</v>
      </c>
      <c r="Y2791" s="251">
        <v>0</v>
      </c>
      <c r="Z2791" s="251">
        <f t="shared" si="131"/>
        <v>0</v>
      </c>
      <c r="AA2791" s="226">
        <v>475</v>
      </c>
    </row>
    <row r="2792" spans="1:27" x14ac:dyDescent="0.25">
      <c r="A2792" s="251">
        <v>50023</v>
      </c>
      <c r="B2792" s="251" t="s">
        <v>2236</v>
      </c>
      <c r="C2792" s="251" t="s">
        <v>585</v>
      </c>
      <c r="D2792" s="251">
        <v>-72.612173900000002</v>
      </c>
      <c r="E2792" s="251">
        <v>44.276739999999997</v>
      </c>
      <c r="F2792">
        <v>0</v>
      </c>
      <c r="G2792">
        <f t="shared" si="130"/>
        <v>0</v>
      </c>
      <c r="H2792">
        <v>6.83</v>
      </c>
      <c r="M2792" s="277">
        <f>(M5871*10000)*TEA!$I$15*10^-6</f>
        <v>26.006542461359999</v>
      </c>
      <c r="N2792" s="277">
        <f>(N5871*10000)*TEA!$J$15*10^-6</f>
        <v>26.006542461359999</v>
      </c>
      <c r="W2792">
        <f t="shared" si="132"/>
        <v>1</v>
      </c>
      <c r="X2792" s="251">
        <v>50023</v>
      </c>
      <c r="Y2792" s="251">
        <v>0</v>
      </c>
      <c r="Z2792" s="251">
        <f t="shared" si="131"/>
        <v>0</v>
      </c>
      <c r="AA2792" s="226">
        <v>21</v>
      </c>
    </row>
    <row r="2793" spans="1:27" x14ac:dyDescent="0.25">
      <c r="A2793" s="251">
        <v>50025</v>
      </c>
      <c r="B2793" s="251" t="s">
        <v>2236</v>
      </c>
      <c r="C2793" s="251" t="s">
        <v>783</v>
      </c>
      <c r="D2793" s="251">
        <v>-72.717586699999998</v>
      </c>
      <c r="E2793" s="251">
        <v>42.990720000000003</v>
      </c>
      <c r="F2793">
        <v>0</v>
      </c>
      <c r="G2793">
        <f t="shared" si="130"/>
        <v>0</v>
      </c>
      <c r="H2793">
        <v>0</v>
      </c>
      <c r="M2793" s="277">
        <f>(M5872*10000)*TEA!$I$15*10^-6</f>
        <v>30.039238266164997</v>
      </c>
      <c r="N2793" s="277">
        <f>(N5872*10000)*TEA!$J$15*10^-6</f>
        <v>30.039238266164997</v>
      </c>
      <c r="W2793">
        <f t="shared" si="132"/>
        <v>1</v>
      </c>
      <c r="X2793" s="251">
        <v>50025</v>
      </c>
      <c r="Y2793" s="251">
        <v>0</v>
      </c>
      <c r="Z2793" s="251">
        <f t="shared" si="131"/>
        <v>0</v>
      </c>
      <c r="AA2793" s="226">
        <v>0</v>
      </c>
    </row>
    <row r="2794" spans="1:27" x14ac:dyDescent="0.25">
      <c r="A2794" s="251">
        <v>50027</v>
      </c>
      <c r="B2794" s="251" t="s">
        <v>2236</v>
      </c>
      <c r="C2794" s="251" t="s">
        <v>2244</v>
      </c>
      <c r="D2794" s="251">
        <v>-72.584917000000004</v>
      </c>
      <c r="E2794" s="251">
        <v>43.584899999999998</v>
      </c>
      <c r="F2794">
        <v>0</v>
      </c>
      <c r="G2794">
        <f t="shared" si="130"/>
        <v>0</v>
      </c>
      <c r="H2794">
        <v>0</v>
      </c>
      <c r="M2794" s="277">
        <f>(M5873*10000)*TEA!$I$15*10^-6</f>
        <v>28.019232974519998</v>
      </c>
      <c r="N2794" s="277">
        <f>(N5873*10000)*TEA!$J$15*10^-6</f>
        <v>28.019232974519998</v>
      </c>
      <c r="W2794">
        <f t="shared" si="132"/>
        <v>1</v>
      </c>
      <c r="X2794" s="251">
        <v>50027</v>
      </c>
      <c r="Y2794" s="251">
        <v>0</v>
      </c>
      <c r="Z2794" s="251">
        <f t="shared" si="131"/>
        <v>0</v>
      </c>
      <c r="AA2794" s="226">
        <v>0</v>
      </c>
    </row>
    <row r="2795" spans="1:27" x14ac:dyDescent="0.25">
      <c r="A2795" s="251">
        <v>51001</v>
      </c>
      <c r="B2795" s="251" t="s">
        <v>2245</v>
      </c>
      <c r="C2795" s="251" t="s">
        <v>2246</v>
      </c>
      <c r="D2795" s="251">
        <v>-75.308161699999999</v>
      </c>
      <c r="E2795" s="251">
        <v>37.952669999999998</v>
      </c>
      <c r="F2795">
        <v>3.05</v>
      </c>
      <c r="G2795">
        <f t="shared" si="130"/>
        <v>3.05</v>
      </c>
      <c r="H2795">
        <v>11.87</v>
      </c>
      <c r="M2795" s="277">
        <f>(M5874*10000)*TEA!$I$15*10^-6</f>
        <v>49.051692499949993</v>
      </c>
      <c r="N2795" s="277">
        <f>(N5874*10000)*TEA!$J$15*10^-6</f>
        <v>49.051692499949993</v>
      </c>
      <c r="W2795">
        <f t="shared" si="132"/>
        <v>1</v>
      </c>
      <c r="X2795" s="251">
        <v>51001</v>
      </c>
      <c r="Y2795" s="251">
        <v>11983</v>
      </c>
      <c r="Z2795" s="251">
        <f t="shared" si="131"/>
        <v>11983</v>
      </c>
      <c r="AA2795" s="226">
        <v>7645</v>
      </c>
    </row>
    <row r="2796" spans="1:27" x14ac:dyDescent="0.25">
      <c r="A2796" s="251">
        <v>51003</v>
      </c>
      <c r="B2796" s="251" t="s">
        <v>2245</v>
      </c>
      <c r="C2796" s="251" t="s">
        <v>2247</v>
      </c>
      <c r="D2796" s="251">
        <v>-78.556827900000002</v>
      </c>
      <c r="E2796" s="251">
        <v>38.023009999999999</v>
      </c>
      <c r="F2796">
        <v>2.95</v>
      </c>
      <c r="G2796">
        <f t="shared" si="130"/>
        <v>2.95</v>
      </c>
      <c r="H2796">
        <v>7.97</v>
      </c>
      <c r="M2796" s="277">
        <f>(M5875*10000)*TEA!$I$15*10^-6</f>
        <v>42.025821848099994</v>
      </c>
      <c r="N2796" s="277">
        <f>(N5875*10000)*TEA!$J$15*10^-6</f>
        <v>42.025821848099994</v>
      </c>
      <c r="W2796">
        <f t="shared" si="132"/>
        <v>1</v>
      </c>
      <c r="X2796" s="251">
        <v>51003</v>
      </c>
      <c r="Y2796" s="251">
        <v>1269</v>
      </c>
      <c r="Z2796" s="251">
        <f t="shared" si="131"/>
        <v>1269</v>
      </c>
      <c r="AA2796" s="226">
        <v>586</v>
      </c>
    </row>
    <row r="2797" spans="1:27" x14ac:dyDescent="0.25">
      <c r="A2797" s="251">
        <v>51005</v>
      </c>
      <c r="B2797" s="251" t="s">
        <v>2245</v>
      </c>
      <c r="C2797" s="251" t="s">
        <v>1734</v>
      </c>
      <c r="D2797" s="251">
        <v>-80.010052999999999</v>
      </c>
      <c r="E2797" s="251">
        <v>37.779870000000003</v>
      </c>
      <c r="F2797">
        <v>0</v>
      </c>
      <c r="G2797">
        <f t="shared" si="130"/>
        <v>0</v>
      </c>
      <c r="H2797">
        <v>9.25</v>
      </c>
      <c r="M2797" s="277">
        <f>(M5876*10000)*TEA!$I$15*10^-6</f>
        <v>40.931406194850005</v>
      </c>
      <c r="N2797" s="277">
        <f>(N5876*10000)*TEA!$J$15*10^-6</f>
        <v>40.931406194850005</v>
      </c>
      <c r="W2797">
        <f t="shared" si="132"/>
        <v>1</v>
      </c>
      <c r="X2797" s="251">
        <v>51005</v>
      </c>
      <c r="Y2797" s="251">
        <v>0</v>
      </c>
      <c r="Z2797" s="251">
        <f t="shared" si="131"/>
        <v>0</v>
      </c>
      <c r="AA2797" s="226">
        <v>59</v>
      </c>
    </row>
    <row r="2798" spans="1:27" x14ac:dyDescent="0.25">
      <c r="A2798" s="251">
        <v>51007</v>
      </c>
      <c r="B2798" s="251" t="s">
        <v>2245</v>
      </c>
      <c r="C2798" s="251" t="s">
        <v>2248</v>
      </c>
      <c r="D2798" s="251">
        <v>-77.9803316</v>
      </c>
      <c r="E2798" s="251">
        <v>37.334000000000003</v>
      </c>
      <c r="F2798">
        <v>2.62</v>
      </c>
      <c r="G2798">
        <f t="shared" si="130"/>
        <v>2.62</v>
      </c>
      <c r="H2798">
        <v>9.09</v>
      </c>
      <c r="M2798" s="277">
        <f>(M5877*10000)*TEA!$I$15*10^-6</f>
        <v>47.635764994349991</v>
      </c>
      <c r="N2798" s="277">
        <f>(N5877*10000)*TEA!$J$15*10^-6</f>
        <v>47.635764994349991</v>
      </c>
      <c r="W2798">
        <f t="shared" si="132"/>
        <v>1</v>
      </c>
      <c r="X2798" s="251">
        <v>51007</v>
      </c>
      <c r="Y2798" s="251">
        <v>4533</v>
      </c>
      <c r="Z2798" s="251">
        <f t="shared" si="131"/>
        <v>4533</v>
      </c>
      <c r="AA2798" s="226">
        <v>1769</v>
      </c>
    </row>
    <row r="2799" spans="1:27" x14ac:dyDescent="0.25">
      <c r="A2799" s="251">
        <v>51009</v>
      </c>
      <c r="B2799" s="251" t="s">
        <v>2245</v>
      </c>
      <c r="C2799" s="251" t="s">
        <v>2249</v>
      </c>
      <c r="D2799" s="251">
        <v>-79.145364299999997</v>
      </c>
      <c r="E2799" s="251">
        <v>37.599290000000003</v>
      </c>
      <c r="F2799">
        <v>0</v>
      </c>
      <c r="G2799">
        <f t="shared" si="130"/>
        <v>0</v>
      </c>
      <c r="H2799">
        <v>0</v>
      </c>
      <c r="M2799" s="277">
        <f>(M5878*10000)*TEA!$I$15*10^-6</f>
        <v>43.089998780699993</v>
      </c>
      <c r="N2799" s="277">
        <f>(N5878*10000)*TEA!$J$15*10^-6</f>
        <v>43.089998780699993</v>
      </c>
      <c r="W2799">
        <f t="shared" si="132"/>
        <v>1</v>
      </c>
      <c r="X2799" s="251">
        <v>51009</v>
      </c>
      <c r="Y2799" s="251">
        <v>0</v>
      </c>
      <c r="Z2799" s="251">
        <f t="shared" si="131"/>
        <v>0</v>
      </c>
      <c r="AA2799" s="226">
        <v>0</v>
      </c>
    </row>
    <row r="2800" spans="1:27" x14ac:dyDescent="0.25">
      <c r="A2800" s="251">
        <v>51011</v>
      </c>
      <c r="B2800" s="251" t="s">
        <v>2245</v>
      </c>
      <c r="C2800" s="251" t="s">
        <v>2250</v>
      </c>
      <c r="D2800" s="251">
        <v>-78.812000600000005</v>
      </c>
      <c r="E2800" s="251">
        <v>37.36694</v>
      </c>
      <c r="F2800">
        <v>2.19</v>
      </c>
      <c r="G2800">
        <f t="shared" si="130"/>
        <v>2.19</v>
      </c>
      <c r="H2800">
        <v>8.4600000000000009</v>
      </c>
      <c r="M2800" s="277">
        <f>(M5879*10000)*TEA!$I$15*10^-6</f>
        <v>45.406531604249999</v>
      </c>
      <c r="N2800" s="277">
        <f>(N5879*10000)*TEA!$J$15*10^-6</f>
        <v>45.406531604249999</v>
      </c>
      <c r="W2800">
        <f t="shared" si="132"/>
        <v>1</v>
      </c>
      <c r="X2800" s="251">
        <v>51011</v>
      </c>
      <c r="Y2800" s="251">
        <v>686</v>
      </c>
      <c r="Z2800" s="251">
        <f t="shared" si="131"/>
        <v>686</v>
      </c>
      <c r="AA2800" s="226">
        <v>216</v>
      </c>
    </row>
    <row r="2801" spans="1:27" x14ac:dyDescent="0.25">
      <c r="A2801" s="251">
        <v>51013</v>
      </c>
      <c r="B2801" s="251" t="s">
        <v>2245</v>
      </c>
      <c r="C2801" s="251" t="s">
        <v>2251</v>
      </c>
      <c r="D2801" s="251">
        <v>-77.113579200000004</v>
      </c>
      <c r="E2801" s="251">
        <v>38.878540000000001</v>
      </c>
      <c r="F2801">
        <v>0</v>
      </c>
      <c r="G2801">
        <f t="shared" si="130"/>
        <v>0</v>
      </c>
      <c r="H2801">
        <v>0</v>
      </c>
      <c r="M2801" s="277">
        <f>(M5880*10000)*TEA!$I$15*10^-6</f>
        <v>44.272938154049996</v>
      </c>
      <c r="N2801" s="277">
        <f>(N5880*10000)*TEA!$J$15*10^-6</f>
        <v>44.272938154049996</v>
      </c>
      <c r="W2801">
        <f t="shared" si="132"/>
        <v>1</v>
      </c>
      <c r="X2801" s="251">
        <v>51013</v>
      </c>
      <c r="Y2801" s="251">
        <v>0</v>
      </c>
      <c r="Z2801" s="251">
        <f t="shared" si="131"/>
        <v>0</v>
      </c>
      <c r="AA2801" s="226">
        <v>0</v>
      </c>
    </row>
    <row r="2802" spans="1:27" x14ac:dyDescent="0.25">
      <c r="A2802" s="251">
        <v>51015</v>
      </c>
      <c r="B2802" s="251" t="s">
        <v>2245</v>
      </c>
      <c r="C2802" s="251" t="s">
        <v>2252</v>
      </c>
      <c r="D2802" s="251">
        <v>-79.131934799999996</v>
      </c>
      <c r="E2802" s="251">
        <v>38.160690000000002</v>
      </c>
      <c r="F2802">
        <v>3.59</v>
      </c>
      <c r="G2802">
        <f t="shared" si="130"/>
        <v>3.59</v>
      </c>
      <c r="H2802">
        <v>10.98</v>
      </c>
      <c r="M2802" s="277">
        <f>(M5881*10000)*TEA!$I$15*10^-6</f>
        <v>38.150707240350002</v>
      </c>
      <c r="N2802" s="277">
        <f>(N5881*10000)*TEA!$J$15*10^-6</f>
        <v>38.150707240350002</v>
      </c>
      <c r="W2802">
        <f t="shared" si="132"/>
        <v>1</v>
      </c>
      <c r="X2802" s="251">
        <v>51015</v>
      </c>
      <c r="Y2802" s="251">
        <v>3782</v>
      </c>
      <c r="Z2802" s="251">
        <f t="shared" si="131"/>
        <v>3782</v>
      </c>
      <c r="AA2802" s="226">
        <v>7742</v>
      </c>
    </row>
    <row r="2803" spans="1:27" x14ac:dyDescent="0.25">
      <c r="A2803" s="251">
        <v>51017</v>
      </c>
      <c r="B2803" s="251" t="s">
        <v>2245</v>
      </c>
      <c r="C2803" s="251" t="s">
        <v>1203</v>
      </c>
      <c r="D2803" s="251">
        <v>-79.744017299999996</v>
      </c>
      <c r="E2803" s="251">
        <v>38.057099999999998</v>
      </c>
      <c r="F2803">
        <v>0</v>
      </c>
      <c r="G2803">
        <f t="shared" si="130"/>
        <v>0</v>
      </c>
      <c r="H2803">
        <v>8.02</v>
      </c>
      <c r="M2803" s="277">
        <f>(M5882*10000)*TEA!$I$15*10^-6</f>
        <v>38.144573586900002</v>
      </c>
      <c r="N2803" s="277">
        <f>(N5882*10000)*TEA!$J$15*10^-6</f>
        <v>38.144573586900002</v>
      </c>
      <c r="W2803">
        <f t="shared" si="132"/>
        <v>1</v>
      </c>
      <c r="X2803" s="251">
        <v>51017</v>
      </c>
      <c r="Y2803" s="251">
        <v>0</v>
      </c>
      <c r="Z2803" s="251">
        <f t="shared" si="131"/>
        <v>0</v>
      </c>
      <c r="AA2803" s="226">
        <v>121</v>
      </c>
    </row>
    <row r="2804" spans="1:27" x14ac:dyDescent="0.25">
      <c r="A2804" s="251">
        <v>51019</v>
      </c>
      <c r="B2804" s="251" t="s">
        <v>2245</v>
      </c>
      <c r="C2804" s="251" t="s">
        <v>1928</v>
      </c>
      <c r="D2804" s="251">
        <v>-79.523112600000005</v>
      </c>
      <c r="E2804" s="251">
        <v>37.317639999999997</v>
      </c>
      <c r="F2804">
        <v>2.2999999999999998</v>
      </c>
      <c r="G2804">
        <f t="shared" si="130"/>
        <v>2.2999999999999998</v>
      </c>
      <c r="H2804">
        <v>8.99</v>
      </c>
      <c r="M2804" s="277">
        <f>(M5883*10000)*TEA!$I$15*10^-6</f>
        <v>44.995715581499994</v>
      </c>
      <c r="N2804" s="277">
        <f>(N5883*10000)*TEA!$J$15*10^-6</f>
        <v>44.995715581499994</v>
      </c>
      <c r="W2804">
        <f t="shared" si="132"/>
        <v>1</v>
      </c>
      <c r="X2804" s="251">
        <v>51019</v>
      </c>
      <c r="Y2804" s="251">
        <v>263</v>
      </c>
      <c r="Z2804" s="251">
        <f t="shared" si="131"/>
        <v>263</v>
      </c>
      <c r="AA2804" s="226">
        <v>197</v>
      </c>
    </row>
    <row r="2805" spans="1:27" x14ac:dyDescent="0.25">
      <c r="A2805" s="251">
        <v>51021</v>
      </c>
      <c r="B2805" s="251" t="s">
        <v>2245</v>
      </c>
      <c r="C2805" s="251" t="s">
        <v>2253</v>
      </c>
      <c r="D2805" s="251">
        <v>-81.129398300000005</v>
      </c>
      <c r="E2805" s="251">
        <v>37.127870000000001</v>
      </c>
      <c r="F2805">
        <v>0</v>
      </c>
      <c r="G2805">
        <f t="shared" si="130"/>
        <v>0</v>
      </c>
      <c r="H2805">
        <v>0</v>
      </c>
      <c r="M2805" s="277">
        <f>(M5884*10000)*TEA!$I$15*10^-6</f>
        <v>44.826824894849992</v>
      </c>
      <c r="N2805" s="277">
        <f>(N5884*10000)*TEA!$J$15*10^-6</f>
        <v>44.826824894849992</v>
      </c>
      <c r="W2805">
        <f t="shared" si="132"/>
        <v>1</v>
      </c>
      <c r="X2805" s="251">
        <v>51021</v>
      </c>
      <c r="Y2805" s="251">
        <v>0</v>
      </c>
      <c r="Z2805" s="251">
        <f t="shared" si="131"/>
        <v>0</v>
      </c>
      <c r="AA2805" s="226">
        <v>0</v>
      </c>
    </row>
    <row r="2806" spans="1:27" x14ac:dyDescent="0.25">
      <c r="A2806" s="251">
        <v>51023</v>
      </c>
      <c r="B2806" s="251" t="s">
        <v>2245</v>
      </c>
      <c r="C2806" s="251" t="s">
        <v>2254</v>
      </c>
      <c r="D2806" s="251">
        <v>-79.810605800000005</v>
      </c>
      <c r="E2806" s="251">
        <v>37.552869999999999</v>
      </c>
      <c r="F2806">
        <v>3.07</v>
      </c>
      <c r="G2806">
        <f t="shared" si="130"/>
        <v>3.07</v>
      </c>
      <c r="H2806">
        <v>9.14</v>
      </c>
      <c r="M2806" s="277">
        <f>(M5885*10000)*TEA!$I$15*10^-6</f>
        <v>42.723657387449997</v>
      </c>
      <c r="N2806" s="277">
        <f>(N5885*10000)*TEA!$J$15*10^-6</f>
        <v>42.723657387449997</v>
      </c>
      <c r="W2806">
        <f t="shared" si="132"/>
        <v>1</v>
      </c>
      <c r="X2806" s="251">
        <v>51023</v>
      </c>
      <c r="Y2806" s="251">
        <v>269</v>
      </c>
      <c r="Z2806" s="251">
        <f t="shared" si="131"/>
        <v>269</v>
      </c>
      <c r="AA2806" s="226">
        <v>648</v>
      </c>
    </row>
    <row r="2807" spans="1:27" x14ac:dyDescent="0.25">
      <c r="A2807" s="251">
        <v>51025</v>
      </c>
      <c r="B2807" s="251" t="s">
        <v>2245</v>
      </c>
      <c r="C2807" s="251" t="s">
        <v>1741</v>
      </c>
      <c r="D2807" s="251">
        <v>-77.858727299999998</v>
      </c>
      <c r="E2807" s="251">
        <v>36.765729999999998</v>
      </c>
      <c r="F2807">
        <v>2.27</v>
      </c>
      <c r="G2807">
        <f t="shared" si="130"/>
        <v>2.27</v>
      </c>
      <c r="H2807">
        <v>8.9499999999999993</v>
      </c>
      <c r="M2807" s="277">
        <f>(M5886*10000)*TEA!$I$15*10^-6</f>
        <v>49.765887897749998</v>
      </c>
      <c r="N2807" s="277">
        <f>(N5886*10000)*TEA!$J$15*10^-6</f>
        <v>49.765887897749998</v>
      </c>
      <c r="W2807">
        <f t="shared" si="132"/>
        <v>1</v>
      </c>
      <c r="X2807" s="251">
        <v>51025</v>
      </c>
      <c r="Y2807" s="251">
        <v>4469</v>
      </c>
      <c r="Z2807" s="251">
        <f t="shared" si="131"/>
        <v>4469</v>
      </c>
      <c r="AA2807" s="226">
        <v>410</v>
      </c>
    </row>
    <row r="2808" spans="1:27" x14ac:dyDescent="0.25">
      <c r="A2808" s="251">
        <v>51027</v>
      </c>
      <c r="B2808" s="251" t="s">
        <v>2245</v>
      </c>
      <c r="C2808" s="251" t="s">
        <v>1093</v>
      </c>
      <c r="D2808" s="251">
        <v>-82.039856</v>
      </c>
      <c r="E2808" s="251">
        <v>37.261290000000002</v>
      </c>
      <c r="F2808">
        <v>0</v>
      </c>
      <c r="G2808">
        <f t="shared" si="130"/>
        <v>0</v>
      </c>
      <c r="H2808">
        <v>0</v>
      </c>
      <c r="M2808" s="277">
        <f>(M5887*10000)*TEA!$I$15*10^-6</f>
        <v>44.217469516499996</v>
      </c>
      <c r="N2808" s="277">
        <f>(N5887*10000)*TEA!$J$15*10^-6</f>
        <v>44.217469516499996</v>
      </c>
      <c r="W2808">
        <f t="shared" si="132"/>
        <v>1</v>
      </c>
      <c r="X2808" s="251">
        <v>51027</v>
      </c>
      <c r="Y2808" s="251">
        <v>0</v>
      </c>
      <c r="Z2808" s="251">
        <f t="shared" si="131"/>
        <v>0</v>
      </c>
      <c r="AA2808" s="226">
        <v>0</v>
      </c>
    </row>
    <row r="2809" spans="1:27" x14ac:dyDescent="0.25">
      <c r="A2809" s="251">
        <v>51029</v>
      </c>
      <c r="B2809" s="251" t="s">
        <v>2245</v>
      </c>
      <c r="C2809" s="251" t="s">
        <v>2255</v>
      </c>
      <c r="D2809" s="251">
        <v>-78.529572299999998</v>
      </c>
      <c r="E2809" s="251">
        <v>37.56512</v>
      </c>
      <c r="F2809">
        <v>2.35</v>
      </c>
      <c r="G2809">
        <f t="shared" si="130"/>
        <v>2.35</v>
      </c>
      <c r="H2809">
        <v>6.99</v>
      </c>
      <c r="M2809" s="277">
        <f>(M5888*10000)*TEA!$I$15*10^-6</f>
        <v>44.905792714199997</v>
      </c>
      <c r="N2809" s="277">
        <f>(N5888*10000)*TEA!$J$15*10^-6</f>
        <v>44.905792714199997</v>
      </c>
      <c r="W2809">
        <f t="shared" si="132"/>
        <v>1</v>
      </c>
      <c r="X2809" s="251">
        <v>51029</v>
      </c>
      <c r="Y2809" s="251">
        <v>1077</v>
      </c>
      <c r="Z2809" s="251">
        <f t="shared" si="131"/>
        <v>1077</v>
      </c>
      <c r="AA2809" s="226">
        <v>580</v>
      </c>
    </row>
    <row r="2810" spans="1:27" x14ac:dyDescent="0.25">
      <c r="A2810" s="251">
        <v>51031</v>
      </c>
      <c r="B2810" s="251" t="s">
        <v>2245</v>
      </c>
      <c r="C2810" s="251" t="s">
        <v>1213</v>
      </c>
      <c r="D2810" s="251">
        <v>-79.102326000000005</v>
      </c>
      <c r="E2810" s="251">
        <v>37.219929999999998</v>
      </c>
      <c r="F2810">
        <v>1.99</v>
      </c>
      <c r="G2810">
        <f t="shared" si="130"/>
        <v>1.99</v>
      </c>
      <c r="H2810">
        <v>6.76</v>
      </c>
      <c r="M2810" s="277">
        <f>(M5889*10000)*TEA!$I$15*10^-6</f>
        <v>46.080530428050004</v>
      </c>
      <c r="N2810" s="277">
        <f>(N5889*10000)*TEA!$J$15*10^-6</f>
        <v>46.080530428050004</v>
      </c>
      <c r="W2810">
        <f t="shared" si="132"/>
        <v>1</v>
      </c>
      <c r="X2810" s="251">
        <v>51031</v>
      </c>
      <c r="Y2810" s="251">
        <v>1866</v>
      </c>
      <c r="Z2810" s="251">
        <f t="shared" si="131"/>
        <v>1866</v>
      </c>
      <c r="AA2810" s="226">
        <v>306</v>
      </c>
    </row>
    <row r="2811" spans="1:27" x14ac:dyDescent="0.25">
      <c r="A2811" s="251">
        <v>51033</v>
      </c>
      <c r="B2811" s="251" t="s">
        <v>2245</v>
      </c>
      <c r="C2811" s="251" t="s">
        <v>1337</v>
      </c>
      <c r="D2811" s="251">
        <v>-77.348933599999995</v>
      </c>
      <c r="E2811" s="251">
        <v>38.03107</v>
      </c>
      <c r="F2811">
        <v>3.32</v>
      </c>
      <c r="G2811">
        <f t="shared" si="130"/>
        <v>3.32</v>
      </c>
      <c r="H2811">
        <v>10.46</v>
      </c>
      <c r="M2811" s="277">
        <f>(M5890*10000)*TEA!$I$15*10^-6</f>
        <v>47.534888984399991</v>
      </c>
      <c r="N2811" s="277">
        <f>(N5890*10000)*TEA!$J$15*10^-6</f>
        <v>47.534888984399991</v>
      </c>
      <c r="W2811">
        <f t="shared" si="132"/>
        <v>1</v>
      </c>
      <c r="X2811" s="251">
        <v>51033</v>
      </c>
      <c r="Y2811" s="251">
        <v>8633</v>
      </c>
      <c r="Z2811" s="251">
        <f t="shared" si="131"/>
        <v>8633</v>
      </c>
      <c r="AA2811" s="226">
        <v>4771</v>
      </c>
    </row>
    <row r="2812" spans="1:27" x14ac:dyDescent="0.25">
      <c r="A2812" s="251">
        <v>51035</v>
      </c>
      <c r="B2812" s="251" t="s">
        <v>2245</v>
      </c>
      <c r="C2812" s="251" t="s">
        <v>611</v>
      </c>
      <c r="D2812" s="251">
        <v>-80.727516699999995</v>
      </c>
      <c r="E2812" s="251">
        <v>36.72457</v>
      </c>
      <c r="F2812">
        <v>0</v>
      </c>
      <c r="G2812">
        <f t="shared" si="130"/>
        <v>0</v>
      </c>
      <c r="H2812">
        <v>0</v>
      </c>
      <c r="M2812" s="277">
        <f>(M5891*10000)*TEA!$I$15*10^-6</f>
        <v>46.380591920249998</v>
      </c>
      <c r="N2812" s="277">
        <f>(N5891*10000)*TEA!$J$15*10^-6</f>
        <v>46.380591920249998</v>
      </c>
      <c r="W2812">
        <f t="shared" si="132"/>
        <v>1</v>
      </c>
      <c r="X2812" s="251">
        <v>51035</v>
      </c>
      <c r="Y2812" s="251">
        <v>0</v>
      </c>
      <c r="Z2812" s="251">
        <f t="shared" si="131"/>
        <v>0</v>
      </c>
      <c r="AA2812" s="226">
        <v>0</v>
      </c>
    </row>
    <row r="2813" spans="1:27" x14ac:dyDescent="0.25">
      <c r="A2813" s="251">
        <v>51036</v>
      </c>
      <c r="B2813" s="251" t="s">
        <v>2245</v>
      </c>
      <c r="C2813" s="251" t="s">
        <v>2256</v>
      </c>
      <c r="D2813" s="251">
        <v>-77.075828200000004</v>
      </c>
      <c r="E2813" s="251">
        <v>37.360439999999997</v>
      </c>
      <c r="F2813">
        <v>3.3</v>
      </c>
      <c r="G2813">
        <f t="shared" si="130"/>
        <v>3.3</v>
      </c>
      <c r="H2813">
        <v>9.33</v>
      </c>
      <c r="M2813" s="277">
        <f>(M5892*10000)*TEA!$I$15*10^-6</f>
        <v>49.818748475250004</v>
      </c>
      <c r="N2813" s="277">
        <f>(N5892*10000)*TEA!$J$15*10^-6</f>
        <v>49.818748475250004</v>
      </c>
      <c r="W2813">
        <f t="shared" si="132"/>
        <v>1</v>
      </c>
      <c r="X2813" s="251">
        <v>51036</v>
      </c>
      <c r="Y2813" s="251">
        <v>3765</v>
      </c>
      <c r="Z2813" s="251">
        <f t="shared" si="131"/>
        <v>3765</v>
      </c>
      <c r="AA2813" s="226">
        <v>2858</v>
      </c>
    </row>
    <row r="2814" spans="1:27" x14ac:dyDescent="0.25">
      <c r="A2814" s="251">
        <v>51037</v>
      </c>
      <c r="B2814" s="251" t="s">
        <v>2245</v>
      </c>
      <c r="C2814" s="251" t="s">
        <v>797</v>
      </c>
      <c r="D2814" s="251">
        <v>-78.665271599999997</v>
      </c>
      <c r="E2814" s="251">
        <v>37.01267</v>
      </c>
      <c r="F2814">
        <v>1.95</v>
      </c>
      <c r="G2814">
        <f t="shared" si="130"/>
        <v>1.95</v>
      </c>
      <c r="H2814">
        <v>7.08</v>
      </c>
      <c r="M2814" s="277">
        <f>(M5893*10000)*TEA!$I$15*10^-6</f>
        <v>47.52208796355</v>
      </c>
      <c r="N2814" s="277">
        <f>(N5893*10000)*TEA!$J$15*10^-6</f>
        <v>47.52208796355</v>
      </c>
      <c r="W2814">
        <f t="shared" si="132"/>
        <v>1</v>
      </c>
      <c r="X2814" s="251">
        <v>51037</v>
      </c>
      <c r="Y2814" s="251">
        <v>4648</v>
      </c>
      <c r="Z2814" s="251">
        <f t="shared" si="131"/>
        <v>4648</v>
      </c>
      <c r="AA2814" s="226">
        <v>725</v>
      </c>
    </row>
    <row r="2815" spans="1:27" x14ac:dyDescent="0.25">
      <c r="A2815" s="251">
        <v>51041</v>
      </c>
      <c r="B2815" s="251" t="s">
        <v>2245</v>
      </c>
      <c r="C2815" s="251" t="s">
        <v>1970</v>
      </c>
      <c r="D2815" s="251">
        <v>-77.576304199999996</v>
      </c>
      <c r="E2815" s="251">
        <v>37.388800000000003</v>
      </c>
      <c r="F2815">
        <v>2.29</v>
      </c>
      <c r="G2815">
        <f t="shared" si="130"/>
        <v>2.29</v>
      </c>
      <c r="H2815">
        <v>9.48</v>
      </c>
      <c r="M2815" s="277">
        <f>(M5894*10000)*TEA!$I$15*10^-6</f>
        <v>48.6726754086</v>
      </c>
      <c r="N2815" s="277">
        <f>(N5894*10000)*TEA!$J$15*10^-6</f>
        <v>48.6726754086</v>
      </c>
      <c r="W2815">
        <f t="shared" si="132"/>
        <v>1</v>
      </c>
      <c r="X2815" s="251">
        <v>51041</v>
      </c>
      <c r="Y2815" s="251">
        <v>1080</v>
      </c>
      <c r="Z2815" s="251">
        <f t="shared" si="131"/>
        <v>1080</v>
      </c>
      <c r="AA2815" s="226">
        <v>176</v>
      </c>
    </row>
    <row r="2816" spans="1:27" x14ac:dyDescent="0.25">
      <c r="A2816" s="251">
        <v>51043</v>
      </c>
      <c r="B2816" s="251" t="s">
        <v>2245</v>
      </c>
      <c r="C2816" s="251" t="s">
        <v>533</v>
      </c>
      <c r="D2816" s="251">
        <v>-78.007383399999995</v>
      </c>
      <c r="E2816" s="251">
        <v>39.117019999999997</v>
      </c>
      <c r="F2816">
        <v>3.14</v>
      </c>
      <c r="G2816">
        <f t="shared" si="130"/>
        <v>3.14</v>
      </c>
      <c r="H2816">
        <v>10.94</v>
      </c>
      <c r="M2816" s="277">
        <f>(M5895*10000)*TEA!$I$15*10^-6</f>
        <v>40.159935606599994</v>
      </c>
      <c r="N2816" s="277">
        <f>(N5895*10000)*TEA!$J$15*10^-6</f>
        <v>40.159935606599994</v>
      </c>
      <c r="W2816">
        <f t="shared" si="132"/>
        <v>1</v>
      </c>
      <c r="X2816" s="251">
        <v>51043</v>
      </c>
      <c r="Y2816" s="251">
        <v>828</v>
      </c>
      <c r="Z2816" s="251">
        <f t="shared" si="131"/>
        <v>828</v>
      </c>
      <c r="AA2816" s="226">
        <v>1025</v>
      </c>
    </row>
    <row r="2817" spans="1:27" x14ac:dyDescent="0.25">
      <c r="A2817" s="251">
        <v>51045</v>
      </c>
      <c r="B2817" s="251" t="s">
        <v>2245</v>
      </c>
      <c r="C2817" s="251" t="s">
        <v>1875</v>
      </c>
      <c r="D2817" s="251">
        <v>-80.212563599999996</v>
      </c>
      <c r="E2817" s="251">
        <v>37.470210000000002</v>
      </c>
      <c r="F2817">
        <v>0</v>
      </c>
      <c r="G2817">
        <f t="shared" si="130"/>
        <v>0</v>
      </c>
      <c r="H2817">
        <v>9.86</v>
      </c>
      <c r="M2817" s="277">
        <f>(M5896*10000)*TEA!$I$15*10^-6</f>
        <v>43.241831053649996</v>
      </c>
      <c r="N2817" s="277">
        <f>(N5896*10000)*TEA!$J$15*10^-6</f>
        <v>43.241831053649996</v>
      </c>
      <c r="W2817">
        <f t="shared" si="132"/>
        <v>1</v>
      </c>
      <c r="X2817" s="251">
        <v>51045</v>
      </c>
      <c r="Y2817" s="251">
        <v>0</v>
      </c>
      <c r="Z2817" s="251">
        <f t="shared" si="131"/>
        <v>0</v>
      </c>
      <c r="AA2817" s="226">
        <v>129</v>
      </c>
    </row>
    <row r="2818" spans="1:27" x14ac:dyDescent="0.25">
      <c r="A2818" s="251">
        <v>51047</v>
      </c>
      <c r="B2818" s="251" t="s">
        <v>2245</v>
      </c>
      <c r="C2818" s="251" t="s">
        <v>2257</v>
      </c>
      <c r="D2818" s="251">
        <v>-77.954718</v>
      </c>
      <c r="E2818" s="251">
        <v>38.490270000000002</v>
      </c>
      <c r="F2818">
        <v>3.37</v>
      </c>
      <c r="G2818">
        <f t="shared" si="130"/>
        <v>3.37</v>
      </c>
      <c r="H2818">
        <v>9.9600000000000009</v>
      </c>
      <c r="M2818" s="277">
        <f>(M5897*10000)*TEA!$I$15*10^-6</f>
        <v>42.781929936750004</v>
      </c>
      <c r="N2818" s="277">
        <f>(N5897*10000)*TEA!$J$15*10^-6</f>
        <v>42.781929936750004</v>
      </c>
      <c r="W2818">
        <f t="shared" si="132"/>
        <v>1</v>
      </c>
      <c r="X2818" s="251">
        <v>51047</v>
      </c>
      <c r="Y2818" s="251">
        <v>4956</v>
      </c>
      <c r="Z2818" s="251">
        <f t="shared" si="131"/>
        <v>4956</v>
      </c>
      <c r="AA2818" s="226">
        <v>3692</v>
      </c>
    </row>
    <row r="2819" spans="1:27" x14ac:dyDescent="0.25">
      <c r="A2819" s="251">
        <v>51049</v>
      </c>
      <c r="B2819" s="251" t="s">
        <v>2245</v>
      </c>
      <c r="C2819" s="251" t="s">
        <v>999</v>
      </c>
      <c r="D2819" s="251">
        <v>-78.245261099999993</v>
      </c>
      <c r="E2819" s="251">
        <v>37.50844</v>
      </c>
      <c r="F2819">
        <v>3.4</v>
      </c>
      <c r="G2819">
        <f t="shared" si="130"/>
        <v>3.4</v>
      </c>
      <c r="H2819">
        <v>6.19</v>
      </c>
      <c r="M2819" s="277">
        <f>(M5898*10000)*TEA!$I$15*10^-6</f>
        <v>46.105848974249994</v>
      </c>
      <c r="N2819" s="277">
        <f>(N5898*10000)*TEA!$J$15*10^-6</f>
        <v>46.105848974249994</v>
      </c>
      <c r="W2819">
        <f t="shared" si="132"/>
        <v>1</v>
      </c>
      <c r="X2819" s="251">
        <v>51049</v>
      </c>
      <c r="Y2819" s="251">
        <v>645</v>
      </c>
      <c r="Z2819" s="251">
        <f t="shared" si="131"/>
        <v>645</v>
      </c>
      <c r="AA2819" s="226">
        <v>297</v>
      </c>
    </row>
    <row r="2820" spans="1:27" x14ac:dyDescent="0.25">
      <c r="A2820" s="251">
        <v>51051</v>
      </c>
      <c r="B2820" s="251" t="s">
        <v>2245</v>
      </c>
      <c r="C2820" s="251" t="s">
        <v>2258</v>
      </c>
      <c r="D2820" s="251">
        <v>-82.356057300000003</v>
      </c>
      <c r="E2820" s="251">
        <v>37.119500000000002</v>
      </c>
      <c r="F2820">
        <v>0</v>
      </c>
      <c r="G2820">
        <f t="shared" ref="G2820:G2883" si="133">F2820</f>
        <v>0</v>
      </c>
      <c r="H2820">
        <v>0</v>
      </c>
      <c r="M2820" s="277">
        <f>(M5899*10000)*TEA!$I$15*10^-6</f>
        <v>44.032097295</v>
      </c>
      <c r="N2820" s="277">
        <f>(N5899*10000)*TEA!$J$15*10^-6</f>
        <v>44.032097295</v>
      </c>
      <c r="W2820">
        <f t="shared" si="132"/>
        <v>1</v>
      </c>
      <c r="X2820" s="251">
        <v>51051</v>
      </c>
      <c r="Y2820" s="251">
        <v>0</v>
      </c>
      <c r="Z2820" s="251">
        <f t="shared" si="131"/>
        <v>0</v>
      </c>
      <c r="AA2820" s="226">
        <v>0</v>
      </c>
    </row>
    <row r="2821" spans="1:27" x14ac:dyDescent="0.25">
      <c r="A2821" s="251">
        <v>51053</v>
      </c>
      <c r="B2821" s="251" t="s">
        <v>2245</v>
      </c>
      <c r="C2821" s="251" t="s">
        <v>2259</v>
      </c>
      <c r="D2821" s="251">
        <v>-77.627832799999993</v>
      </c>
      <c r="E2821" s="251">
        <v>37.081110000000002</v>
      </c>
      <c r="F2821">
        <v>2.6</v>
      </c>
      <c r="G2821">
        <f t="shared" si="133"/>
        <v>2.6</v>
      </c>
      <c r="H2821">
        <v>9.3800000000000008</v>
      </c>
      <c r="M2821" s="277">
        <f>(M5900*10000)*TEA!$I$15*10^-6</f>
        <v>49.365437495399995</v>
      </c>
      <c r="N2821" s="277">
        <f>(N5900*10000)*TEA!$J$15*10^-6</f>
        <v>49.365437495399995</v>
      </c>
      <c r="W2821">
        <f t="shared" si="132"/>
        <v>1</v>
      </c>
      <c r="X2821" s="251">
        <v>51053</v>
      </c>
      <c r="Y2821" s="251">
        <v>7271</v>
      </c>
      <c r="Z2821" s="251">
        <f t="shared" ref="Z2821:Z2884" si="134">Y2821</f>
        <v>7271</v>
      </c>
      <c r="AA2821" s="226">
        <v>2252</v>
      </c>
    </row>
    <row r="2822" spans="1:27" x14ac:dyDescent="0.25">
      <c r="A2822" s="251">
        <v>51057</v>
      </c>
      <c r="B2822" s="251" t="s">
        <v>2245</v>
      </c>
      <c r="C2822" s="251" t="s">
        <v>1355</v>
      </c>
      <c r="D2822" s="251">
        <v>-76.955728500000006</v>
      </c>
      <c r="E2822" s="251">
        <v>37.936279999999996</v>
      </c>
      <c r="F2822">
        <v>3.29</v>
      </c>
      <c r="G2822">
        <f t="shared" si="133"/>
        <v>3.29</v>
      </c>
      <c r="H2822">
        <v>8.69</v>
      </c>
      <c r="M2822" s="277">
        <f>(M5901*10000)*TEA!$I$15*10^-6</f>
        <v>48.602301576299993</v>
      </c>
      <c r="N2822" s="277">
        <f>(N5901*10000)*TEA!$J$15*10^-6</f>
        <v>48.602301576299993</v>
      </c>
      <c r="W2822">
        <f t="shared" si="132"/>
        <v>1</v>
      </c>
      <c r="X2822" s="251">
        <v>51057</v>
      </c>
      <c r="Y2822" s="251">
        <v>8111</v>
      </c>
      <c r="Z2822" s="251">
        <f t="shared" si="134"/>
        <v>8111</v>
      </c>
      <c r="AA2822" s="226">
        <v>6877</v>
      </c>
    </row>
    <row r="2823" spans="1:27" x14ac:dyDescent="0.25">
      <c r="A2823" s="251">
        <v>51059</v>
      </c>
      <c r="B2823" s="251" t="s">
        <v>2245</v>
      </c>
      <c r="C2823" s="251" t="s">
        <v>2260</v>
      </c>
      <c r="D2823" s="251">
        <v>-77.282962999999995</v>
      </c>
      <c r="E2823" s="251">
        <v>38.835889999999999</v>
      </c>
      <c r="F2823">
        <v>0</v>
      </c>
      <c r="G2823">
        <f t="shared" si="133"/>
        <v>0</v>
      </c>
      <c r="H2823">
        <v>5.97</v>
      </c>
      <c r="M2823" s="277">
        <f>(M5902*10000)*TEA!$I$15*10^-6</f>
        <v>44.102303263799996</v>
      </c>
      <c r="N2823" s="277">
        <f>(N5902*10000)*TEA!$J$15*10^-6</f>
        <v>44.102303263799996</v>
      </c>
      <c r="W2823">
        <f t="shared" si="132"/>
        <v>1</v>
      </c>
      <c r="X2823" s="251">
        <v>51059</v>
      </c>
      <c r="Y2823" s="251">
        <v>0</v>
      </c>
      <c r="Z2823" s="251">
        <f t="shared" si="134"/>
        <v>0</v>
      </c>
      <c r="AA2823" s="226">
        <v>6</v>
      </c>
    </row>
    <row r="2824" spans="1:27" x14ac:dyDescent="0.25">
      <c r="A2824" s="251">
        <v>51061</v>
      </c>
      <c r="B2824" s="251" t="s">
        <v>2245</v>
      </c>
      <c r="C2824" s="251" t="s">
        <v>2261</v>
      </c>
      <c r="D2824" s="251">
        <v>-77.808977600000006</v>
      </c>
      <c r="E2824" s="251">
        <v>38.740229999999997</v>
      </c>
      <c r="F2824">
        <v>3.57</v>
      </c>
      <c r="G2824">
        <f t="shared" si="133"/>
        <v>3.57</v>
      </c>
      <c r="H2824">
        <v>10.58</v>
      </c>
      <c r="M2824" s="277">
        <f>(M5903*10000)*TEA!$I$15*10^-6</f>
        <v>42.504359821199998</v>
      </c>
      <c r="N2824" s="277">
        <f>(N5903*10000)*TEA!$J$15*10^-6</f>
        <v>42.504359821199998</v>
      </c>
      <c r="W2824">
        <f t="shared" si="132"/>
        <v>1</v>
      </c>
      <c r="X2824" s="251">
        <v>51061</v>
      </c>
      <c r="Y2824" s="251">
        <v>3985</v>
      </c>
      <c r="Z2824" s="251">
        <f t="shared" si="134"/>
        <v>3985</v>
      </c>
      <c r="AA2824" s="226">
        <v>3285</v>
      </c>
    </row>
    <row r="2825" spans="1:27" x14ac:dyDescent="0.25">
      <c r="A2825" s="251">
        <v>51063</v>
      </c>
      <c r="B2825" s="251" t="s">
        <v>2245</v>
      </c>
      <c r="C2825" s="251" t="s">
        <v>882</v>
      </c>
      <c r="D2825" s="251">
        <v>-80.366635400000007</v>
      </c>
      <c r="E2825" s="251">
        <v>36.928449999999998</v>
      </c>
      <c r="F2825">
        <v>0</v>
      </c>
      <c r="G2825">
        <f t="shared" si="133"/>
        <v>0</v>
      </c>
      <c r="H2825">
        <v>6</v>
      </c>
      <c r="M2825" s="277">
        <f>(M5904*10000)*TEA!$I$15*10^-6</f>
        <v>45.883237927049997</v>
      </c>
      <c r="N2825" s="277">
        <f>(N5904*10000)*TEA!$J$15*10^-6</f>
        <v>45.883237927049997</v>
      </c>
      <c r="W2825">
        <f t="shared" si="132"/>
        <v>1</v>
      </c>
      <c r="X2825" s="251">
        <v>51063</v>
      </c>
      <c r="Y2825" s="251">
        <v>0</v>
      </c>
      <c r="Z2825" s="251">
        <f t="shared" si="134"/>
        <v>0</v>
      </c>
      <c r="AA2825" s="226">
        <v>98</v>
      </c>
    </row>
    <row r="2826" spans="1:27" x14ac:dyDescent="0.25">
      <c r="A2826" s="251">
        <v>51065</v>
      </c>
      <c r="B2826" s="251" t="s">
        <v>2245</v>
      </c>
      <c r="C2826" s="251" t="s">
        <v>2262</v>
      </c>
      <c r="D2826" s="251">
        <v>-78.279958800000003</v>
      </c>
      <c r="E2826" s="251">
        <v>37.834629999999997</v>
      </c>
      <c r="F2826">
        <v>0</v>
      </c>
      <c r="G2826">
        <f t="shared" si="133"/>
        <v>0</v>
      </c>
      <c r="H2826">
        <v>0</v>
      </c>
      <c r="M2826" s="277">
        <f>(M5905*10000)*TEA!$I$15*10^-6</f>
        <v>44.350693841249999</v>
      </c>
      <c r="N2826" s="277">
        <f>(N5905*10000)*TEA!$J$15*10^-6</f>
        <v>44.350693841249999</v>
      </c>
      <c r="W2826">
        <f t="shared" si="132"/>
        <v>1</v>
      </c>
      <c r="X2826" s="251">
        <v>51065</v>
      </c>
      <c r="Y2826" s="251">
        <v>0</v>
      </c>
      <c r="Z2826" s="251">
        <f t="shared" si="134"/>
        <v>0</v>
      </c>
      <c r="AA2826" s="226">
        <v>0</v>
      </c>
    </row>
    <row r="2827" spans="1:27" x14ac:dyDescent="0.25">
      <c r="A2827" s="251">
        <v>51067</v>
      </c>
      <c r="B2827" s="251" t="s">
        <v>2245</v>
      </c>
      <c r="C2827" s="251" t="s">
        <v>550</v>
      </c>
      <c r="D2827" s="251">
        <v>-79.888431800000006</v>
      </c>
      <c r="E2827" s="251">
        <v>36.989420000000003</v>
      </c>
      <c r="F2827">
        <v>3.13</v>
      </c>
      <c r="G2827">
        <f t="shared" si="133"/>
        <v>3.13</v>
      </c>
      <c r="H2827">
        <v>8.65</v>
      </c>
      <c r="M2827" s="277">
        <f>(M5906*10000)*TEA!$I$15*10^-6</f>
        <v>46.281596112900004</v>
      </c>
      <c r="N2827" s="277">
        <f>(N5906*10000)*TEA!$J$15*10^-6</f>
        <v>46.281596112900004</v>
      </c>
      <c r="W2827">
        <f t="shared" si="132"/>
        <v>1</v>
      </c>
      <c r="X2827" s="251">
        <v>51067</v>
      </c>
      <c r="Y2827" s="251">
        <v>2857</v>
      </c>
      <c r="Z2827" s="251">
        <f t="shared" si="134"/>
        <v>2857</v>
      </c>
      <c r="AA2827" s="226">
        <v>1886</v>
      </c>
    </row>
    <row r="2828" spans="1:27" x14ac:dyDescent="0.25">
      <c r="A2828" s="251">
        <v>51069</v>
      </c>
      <c r="B2828" s="251" t="s">
        <v>2245</v>
      </c>
      <c r="C2828" s="251" t="s">
        <v>1341</v>
      </c>
      <c r="D2828" s="251">
        <v>-78.275689700000001</v>
      </c>
      <c r="E2828" s="251">
        <v>39.212789999999998</v>
      </c>
      <c r="F2828">
        <v>3.51</v>
      </c>
      <c r="G2828">
        <f t="shared" si="133"/>
        <v>3.51</v>
      </c>
      <c r="H2828">
        <v>9.94</v>
      </c>
      <c r="M2828" s="277">
        <f>(M5907*10000)*TEA!$I$15*10^-6</f>
        <v>38.685469762349996</v>
      </c>
      <c r="N2828" s="277">
        <f>(N5907*10000)*TEA!$J$15*10^-6</f>
        <v>38.685469762349996</v>
      </c>
      <c r="W2828">
        <f t="shared" si="132"/>
        <v>1</v>
      </c>
      <c r="X2828" s="251">
        <v>51069</v>
      </c>
      <c r="Y2828" s="251">
        <v>1066</v>
      </c>
      <c r="Z2828" s="251">
        <f t="shared" si="134"/>
        <v>1066</v>
      </c>
      <c r="AA2828" s="226">
        <v>1637</v>
      </c>
    </row>
    <row r="2829" spans="1:27" x14ac:dyDescent="0.25">
      <c r="A2829" s="251">
        <v>51071</v>
      </c>
      <c r="B2829" s="251" t="s">
        <v>2245</v>
      </c>
      <c r="C2829" s="251" t="s">
        <v>2038</v>
      </c>
      <c r="D2829" s="251">
        <v>-80.704923699999995</v>
      </c>
      <c r="E2829" s="251">
        <v>37.308729999999997</v>
      </c>
      <c r="F2829">
        <v>0</v>
      </c>
      <c r="G2829">
        <f t="shared" si="133"/>
        <v>0</v>
      </c>
      <c r="H2829">
        <v>8.09</v>
      </c>
      <c r="M2829" s="277">
        <f>(M5908*10000)*TEA!$I$15*10^-6</f>
        <v>44.1947441493</v>
      </c>
      <c r="N2829" s="277">
        <f>(N5908*10000)*TEA!$J$15*10^-6</f>
        <v>44.1947441493</v>
      </c>
      <c r="W2829">
        <f t="shared" si="132"/>
        <v>1</v>
      </c>
      <c r="X2829" s="251">
        <v>51071</v>
      </c>
      <c r="Y2829" s="251">
        <v>0</v>
      </c>
      <c r="Z2829" s="251">
        <f t="shared" si="134"/>
        <v>0</v>
      </c>
      <c r="AA2829" s="226">
        <v>24</v>
      </c>
    </row>
    <row r="2830" spans="1:27" x14ac:dyDescent="0.25">
      <c r="A2830" s="251">
        <v>51073</v>
      </c>
      <c r="B2830" s="251" t="s">
        <v>2245</v>
      </c>
      <c r="C2830" s="251" t="s">
        <v>1668</v>
      </c>
      <c r="D2830" s="251">
        <v>-76.546526499999999</v>
      </c>
      <c r="E2830" s="251">
        <v>37.421320000000001</v>
      </c>
      <c r="F2830">
        <v>2.86</v>
      </c>
      <c r="G2830">
        <f t="shared" si="133"/>
        <v>2.86</v>
      </c>
      <c r="H2830">
        <v>8.56</v>
      </c>
      <c r="M2830" s="277">
        <f>(M5909*10000)*TEA!$I$15*10^-6</f>
        <v>50.068347111450002</v>
      </c>
      <c r="N2830" s="277">
        <f>(N5909*10000)*TEA!$J$15*10^-6</f>
        <v>50.068347111450002</v>
      </c>
      <c r="W2830">
        <f t="shared" si="132"/>
        <v>1</v>
      </c>
      <c r="X2830" s="251">
        <v>51073</v>
      </c>
      <c r="Y2830" s="251">
        <v>2471</v>
      </c>
      <c r="Z2830" s="251">
        <f t="shared" si="134"/>
        <v>2471</v>
      </c>
      <c r="AA2830" s="226">
        <v>2185</v>
      </c>
    </row>
    <row r="2831" spans="1:27" x14ac:dyDescent="0.25">
      <c r="A2831" s="251">
        <v>51075</v>
      </c>
      <c r="B2831" s="251" t="s">
        <v>2245</v>
      </c>
      <c r="C2831" s="251" t="s">
        <v>2263</v>
      </c>
      <c r="D2831" s="251">
        <v>-77.920862400000004</v>
      </c>
      <c r="E2831" s="251">
        <v>37.721899999999998</v>
      </c>
      <c r="F2831">
        <v>3.06</v>
      </c>
      <c r="G2831">
        <f t="shared" si="133"/>
        <v>3.06</v>
      </c>
      <c r="H2831">
        <v>6.99</v>
      </c>
      <c r="M2831" s="277">
        <f>(M5910*10000)*TEA!$I$15*10^-6</f>
        <v>46.334865837149998</v>
      </c>
      <c r="N2831" s="277">
        <f>(N5910*10000)*TEA!$J$15*10^-6</f>
        <v>46.334865837149998</v>
      </c>
      <c r="W2831">
        <f t="shared" si="132"/>
        <v>1</v>
      </c>
      <c r="X2831" s="251">
        <v>51075</v>
      </c>
      <c r="Y2831" s="251">
        <v>1239</v>
      </c>
      <c r="Z2831" s="251">
        <f t="shared" si="134"/>
        <v>1239</v>
      </c>
      <c r="AA2831" s="226">
        <v>1020</v>
      </c>
    </row>
    <row r="2832" spans="1:27" x14ac:dyDescent="0.25">
      <c r="A2832" s="251">
        <v>51077</v>
      </c>
      <c r="B2832" s="251" t="s">
        <v>2245</v>
      </c>
      <c r="C2832" s="251" t="s">
        <v>1223</v>
      </c>
      <c r="D2832" s="251">
        <v>-81.205989500000001</v>
      </c>
      <c r="E2832" s="251">
        <v>36.651859999999999</v>
      </c>
      <c r="F2832">
        <v>0</v>
      </c>
      <c r="G2832">
        <f t="shared" si="133"/>
        <v>0</v>
      </c>
      <c r="H2832">
        <v>7.69</v>
      </c>
      <c r="M2832" s="277">
        <f>(M5911*10000)*TEA!$I$15*10^-6</f>
        <v>46.151437120199994</v>
      </c>
      <c r="N2832" s="277">
        <f>(N5911*10000)*TEA!$J$15*10^-6</f>
        <v>46.151437120199994</v>
      </c>
      <c r="W2832">
        <f t="shared" si="132"/>
        <v>1</v>
      </c>
      <c r="X2832" s="251">
        <v>51077</v>
      </c>
      <c r="Y2832" s="251">
        <v>0</v>
      </c>
      <c r="Z2832" s="251">
        <f t="shared" si="134"/>
        <v>0</v>
      </c>
      <c r="AA2832" s="226">
        <v>55</v>
      </c>
    </row>
    <row r="2833" spans="1:27" x14ac:dyDescent="0.25">
      <c r="A2833" s="251">
        <v>51079</v>
      </c>
      <c r="B2833" s="251" t="s">
        <v>2245</v>
      </c>
      <c r="C2833" s="251" t="s">
        <v>552</v>
      </c>
      <c r="D2833" s="251">
        <v>-78.467331200000004</v>
      </c>
      <c r="E2833" s="251">
        <v>38.298479999999998</v>
      </c>
      <c r="F2833">
        <v>0</v>
      </c>
      <c r="G2833">
        <f t="shared" si="133"/>
        <v>0</v>
      </c>
      <c r="H2833">
        <v>0</v>
      </c>
      <c r="M2833" s="277">
        <f>(M5912*10000)*TEA!$I$15*10^-6</f>
        <v>40.929987436200001</v>
      </c>
      <c r="N2833" s="277">
        <f>(N5912*10000)*TEA!$J$15*10^-6</f>
        <v>40.929987436200001</v>
      </c>
      <c r="W2833">
        <f t="shared" si="132"/>
        <v>1</v>
      </c>
      <c r="X2833" s="251">
        <v>51079</v>
      </c>
      <c r="Y2833" s="251">
        <v>0</v>
      </c>
      <c r="Z2833" s="251">
        <f t="shared" si="134"/>
        <v>0</v>
      </c>
      <c r="AA2833" s="226">
        <v>0</v>
      </c>
    </row>
    <row r="2834" spans="1:27" x14ac:dyDescent="0.25">
      <c r="A2834" s="251">
        <v>51081</v>
      </c>
      <c r="B2834" s="251" t="s">
        <v>2245</v>
      </c>
      <c r="C2834" s="251" t="s">
        <v>2264</v>
      </c>
      <c r="D2834" s="251">
        <v>-77.558765100000002</v>
      </c>
      <c r="E2834" s="251">
        <v>36.678249999999998</v>
      </c>
      <c r="F2834">
        <v>2.13</v>
      </c>
      <c r="G2834">
        <f t="shared" si="133"/>
        <v>2.13</v>
      </c>
      <c r="H2834">
        <v>7.2</v>
      </c>
      <c r="M2834" s="277">
        <f>(M5913*10000)*TEA!$I$15*10^-6</f>
        <v>50.505183257850007</v>
      </c>
      <c r="N2834" s="277">
        <f>(N5913*10000)*TEA!$J$15*10^-6</f>
        <v>50.505183257850007</v>
      </c>
      <c r="W2834">
        <f t="shared" si="132"/>
        <v>1</v>
      </c>
      <c r="X2834" s="251">
        <v>51081</v>
      </c>
      <c r="Y2834" s="251">
        <v>4599</v>
      </c>
      <c r="Z2834" s="251">
        <f t="shared" si="134"/>
        <v>4599</v>
      </c>
      <c r="AA2834" s="226">
        <v>654</v>
      </c>
    </row>
    <row r="2835" spans="1:27" x14ac:dyDescent="0.25">
      <c r="A2835" s="251">
        <v>51083</v>
      </c>
      <c r="B2835" s="251" t="s">
        <v>2245</v>
      </c>
      <c r="C2835" s="251" t="s">
        <v>1761</v>
      </c>
      <c r="D2835" s="251">
        <v>-78.929676900000004</v>
      </c>
      <c r="E2835" s="251">
        <v>36.76155</v>
      </c>
      <c r="F2835">
        <v>1.89</v>
      </c>
      <c r="G2835">
        <f t="shared" si="133"/>
        <v>1.89</v>
      </c>
      <c r="H2835">
        <v>7</v>
      </c>
      <c r="M2835" s="277">
        <f>(M5914*10000)*TEA!$I$15*10^-6</f>
        <v>48.195753622649995</v>
      </c>
      <c r="N2835" s="277">
        <f>(N5914*10000)*TEA!$J$15*10^-6</f>
        <v>48.195753622649995</v>
      </c>
      <c r="W2835">
        <f t="shared" si="132"/>
        <v>1</v>
      </c>
      <c r="X2835" s="251">
        <v>51083</v>
      </c>
      <c r="Y2835" s="251">
        <v>3815</v>
      </c>
      <c r="Z2835" s="251">
        <f t="shared" si="134"/>
        <v>3815</v>
      </c>
      <c r="AA2835" s="226">
        <v>652</v>
      </c>
    </row>
    <row r="2836" spans="1:27" x14ac:dyDescent="0.25">
      <c r="A2836" s="251">
        <v>51085</v>
      </c>
      <c r="B2836" s="251" t="s">
        <v>2245</v>
      </c>
      <c r="C2836" s="251" t="s">
        <v>2265</v>
      </c>
      <c r="D2836" s="251">
        <v>-77.486904199999998</v>
      </c>
      <c r="E2836" s="251">
        <v>37.762250000000002</v>
      </c>
      <c r="F2836">
        <v>2.4</v>
      </c>
      <c r="G2836">
        <f t="shared" si="133"/>
        <v>2.4</v>
      </c>
      <c r="H2836">
        <v>7.79</v>
      </c>
      <c r="M2836" s="277">
        <f>(M5915*10000)*TEA!$I$15*10^-6</f>
        <v>47.886296964750002</v>
      </c>
      <c r="N2836" s="277">
        <f>(N5915*10000)*TEA!$J$15*10^-6</f>
        <v>47.886296964750002</v>
      </c>
      <c r="W2836">
        <f t="shared" si="132"/>
        <v>1</v>
      </c>
      <c r="X2836" s="251">
        <v>51085</v>
      </c>
      <c r="Y2836" s="251">
        <v>11609</v>
      </c>
      <c r="Z2836" s="251">
        <f t="shared" si="134"/>
        <v>11609</v>
      </c>
      <c r="AA2836" s="226">
        <v>5382</v>
      </c>
    </row>
    <row r="2837" spans="1:27" x14ac:dyDescent="0.25">
      <c r="A2837" s="251">
        <v>51087</v>
      </c>
      <c r="B2837" s="251" t="s">
        <v>2245</v>
      </c>
      <c r="C2837" s="251" t="s">
        <v>2266</v>
      </c>
      <c r="D2837" s="251">
        <v>-77.416209699999996</v>
      </c>
      <c r="E2837" s="251">
        <v>37.54289</v>
      </c>
      <c r="F2837">
        <v>3.31</v>
      </c>
      <c r="G2837">
        <f t="shared" si="133"/>
        <v>3.31</v>
      </c>
      <c r="H2837">
        <v>9.76</v>
      </c>
      <c r="M2837" s="277">
        <f>(M5916*10000)*TEA!$I$15*10^-6</f>
        <v>48.719812202100009</v>
      </c>
      <c r="N2837" s="277">
        <f>(N5916*10000)*TEA!$J$15*10^-6</f>
        <v>48.719812202100009</v>
      </c>
      <c r="W2837">
        <f t="shared" si="132"/>
        <v>1</v>
      </c>
      <c r="X2837" s="251">
        <v>51087</v>
      </c>
      <c r="Y2837" s="251">
        <v>1173</v>
      </c>
      <c r="Z2837" s="251">
        <f t="shared" si="134"/>
        <v>1173</v>
      </c>
      <c r="AA2837" s="226">
        <v>671</v>
      </c>
    </row>
    <row r="2838" spans="1:27" x14ac:dyDescent="0.25">
      <c r="A2838" s="251">
        <v>51089</v>
      </c>
      <c r="B2838" s="251" t="s">
        <v>2245</v>
      </c>
      <c r="C2838" s="251" t="s">
        <v>554</v>
      </c>
      <c r="D2838" s="251">
        <v>-79.892111600000007</v>
      </c>
      <c r="E2838" s="251">
        <v>36.67933</v>
      </c>
      <c r="F2838">
        <v>0</v>
      </c>
      <c r="G2838">
        <f t="shared" si="133"/>
        <v>0</v>
      </c>
      <c r="H2838">
        <v>0</v>
      </c>
      <c r="M2838" s="277">
        <f>(M5917*10000)*TEA!$I$15*10^-6</f>
        <v>47.377329018300003</v>
      </c>
      <c r="N2838" s="277">
        <f>(N5917*10000)*TEA!$J$15*10^-6</f>
        <v>47.377329018300003</v>
      </c>
      <c r="W2838">
        <f t="shared" si="132"/>
        <v>1</v>
      </c>
      <c r="X2838" s="251">
        <v>51089</v>
      </c>
      <c r="Y2838" s="251">
        <v>0</v>
      </c>
      <c r="Z2838" s="251">
        <f t="shared" si="134"/>
        <v>0</v>
      </c>
      <c r="AA2838" s="226">
        <v>0</v>
      </c>
    </row>
    <row r="2839" spans="1:27" x14ac:dyDescent="0.25">
      <c r="A2839" s="251">
        <v>51091</v>
      </c>
      <c r="B2839" s="251" t="s">
        <v>2245</v>
      </c>
      <c r="C2839" s="251" t="s">
        <v>1844</v>
      </c>
      <c r="D2839" s="251">
        <v>-79.577882299999999</v>
      </c>
      <c r="E2839" s="251">
        <v>38.365029999999997</v>
      </c>
      <c r="F2839">
        <v>0</v>
      </c>
      <c r="G2839">
        <f t="shared" si="133"/>
        <v>0</v>
      </c>
      <c r="H2839">
        <v>0</v>
      </c>
      <c r="M2839" s="277">
        <f>(M5918*10000)*TEA!$I$15*10^-6</f>
        <v>34.930269283499996</v>
      </c>
      <c r="N2839" s="277">
        <f>(N5918*10000)*TEA!$J$15*10^-6</f>
        <v>34.930269283499996</v>
      </c>
      <c r="W2839">
        <f t="shared" si="132"/>
        <v>1</v>
      </c>
      <c r="X2839" s="251">
        <v>51091</v>
      </c>
      <c r="Y2839" s="251">
        <v>0</v>
      </c>
      <c r="Z2839" s="251">
        <f t="shared" si="134"/>
        <v>0</v>
      </c>
      <c r="AA2839" s="226">
        <v>0</v>
      </c>
    </row>
    <row r="2840" spans="1:27" x14ac:dyDescent="0.25">
      <c r="A2840" s="251">
        <v>51093</v>
      </c>
      <c r="B2840" s="251" t="s">
        <v>2245</v>
      </c>
      <c r="C2840" s="251" t="s">
        <v>2267</v>
      </c>
      <c r="D2840" s="251">
        <v>-76.728812700000006</v>
      </c>
      <c r="E2840" s="251">
        <v>36.889310000000002</v>
      </c>
      <c r="F2840">
        <v>2.93</v>
      </c>
      <c r="G2840">
        <f t="shared" si="133"/>
        <v>2.93</v>
      </c>
      <c r="H2840">
        <v>10.44</v>
      </c>
      <c r="M2840" s="277">
        <f>(M5919*10000)*TEA!$I$15*10^-6</f>
        <v>51.064142399999994</v>
      </c>
      <c r="N2840" s="277">
        <f>(N5919*10000)*TEA!$J$15*10^-6</f>
        <v>51.064142399999994</v>
      </c>
      <c r="W2840">
        <f t="shared" si="132"/>
        <v>1</v>
      </c>
      <c r="X2840" s="251">
        <v>51093</v>
      </c>
      <c r="Y2840" s="251">
        <v>6766</v>
      </c>
      <c r="Z2840" s="251">
        <f t="shared" si="134"/>
        <v>6766</v>
      </c>
      <c r="AA2840" s="226">
        <v>4289</v>
      </c>
    </row>
    <row r="2841" spans="1:27" x14ac:dyDescent="0.25">
      <c r="A2841" s="251">
        <v>51095</v>
      </c>
      <c r="B2841" s="251" t="s">
        <v>2245</v>
      </c>
      <c r="C2841" s="251" t="s">
        <v>2268</v>
      </c>
      <c r="D2841" s="251">
        <v>-76.776928900000001</v>
      </c>
      <c r="E2841" s="251">
        <v>37.312100000000001</v>
      </c>
      <c r="F2841">
        <v>0</v>
      </c>
      <c r="G2841">
        <f t="shared" si="133"/>
        <v>0</v>
      </c>
      <c r="H2841">
        <v>0</v>
      </c>
      <c r="M2841" s="277">
        <f>(M5920*10000)*TEA!$I$15*10^-6</f>
        <v>50.232128111999991</v>
      </c>
      <c r="N2841" s="277">
        <f>(N5920*10000)*TEA!$J$15*10^-6</f>
        <v>50.232128111999991</v>
      </c>
      <c r="W2841">
        <f t="shared" si="132"/>
        <v>1</v>
      </c>
      <c r="X2841" s="251">
        <v>51095</v>
      </c>
      <c r="Y2841" s="251">
        <v>0</v>
      </c>
      <c r="Z2841" s="251">
        <f t="shared" si="134"/>
        <v>0</v>
      </c>
      <c r="AA2841" s="226">
        <v>0</v>
      </c>
    </row>
    <row r="2842" spans="1:27" x14ac:dyDescent="0.25">
      <c r="A2842" s="251">
        <v>51097</v>
      </c>
      <c r="B2842" s="251" t="s">
        <v>2245</v>
      </c>
      <c r="C2842" s="251" t="s">
        <v>2269</v>
      </c>
      <c r="D2842" s="251">
        <v>-76.900371899999996</v>
      </c>
      <c r="E2842" s="251">
        <v>37.722880000000004</v>
      </c>
      <c r="F2842">
        <v>2.87</v>
      </c>
      <c r="G2842">
        <f t="shared" si="133"/>
        <v>2.87</v>
      </c>
      <c r="H2842">
        <v>8.51</v>
      </c>
      <c r="M2842" s="277">
        <f>(M5921*10000)*TEA!$I$15*10^-6</f>
        <v>49.264694068049998</v>
      </c>
      <c r="N2842" s="277">
        <f>(N5921*10000)*TEA!$J$15*10^-6</f>
        <v>49.264694068049998</v>
      </c>
      <c r="W2842">
        <f t="shared" si="132"/>
        <v>1</v>
      </c>
      <c r="X2842" s="251">
        <v>51097</v>
      </c>
      <c r="Y2842" s="251">
        <v>6291</v>
      </c>
      <c r="Z2842" s="251">
        <f t="shared" si="134"/>
        <v>6291</v>
      </c>
      <c r="AA2842" s="226">
        <v>4997</v>
      </c>
    </row>
    <row r="2843" spans="1:27" x14ac:dyDescent="0.25">
      <c r="A2843" s="251">
        <v>51099</v>
      </c>
      <c r="B2843" s="251" t="s">
        <v>2245</v>
      </c>
      <c r="C2843" s="251" t="s">
        <v>2270</v>
      </c>
      <c r="D2843" s="251">
        <v>-77.166159300000004</v>
      </c>
      <c r="E2843" s="251">
        <v>38.271349999999998</v>
      </c>
      <c r="F2843">
        <v>2.88</v>
      </c>
      <c r="G2843">
        <f t="shared" si="133"/>
        <v>2.88</v>
      </c>
      <c r="H2843">
        <v>10.1</v>
      </c>
      <c r="M2843" s="277">
        <f>(M5922*10000)*TEA!$I$15*10^-6</f>
        <v>46.999235504699996</v>
      </c>
      <c r="N2843" s="277">
        <f>(N5922*10000)*TEA!$J$15*10^-6</f>
        <v>46.999235504699996</v>
      </c>
      <c r="W2843">
        <f t="shared" ref="W2843:W2906" si="135">IF(X2843=A2843,1,0)</f>
        <v>1</v>
      </c>
      <c r="X2843" s="251">
        <v>51099</v>
      </c>
      <c r="Y2843" s="251">
        <v>1752</v>
      </c>
      <c r="Z2843" s="251">
        <f t="shared" si="134"/>
        <v>1752</v>
      </c>
      <c r="AA2843" s="226">
        <v>1386</v>
      </c>
    </row>
    <row r="2844" spans="1:27" x14ac:dyDescent="0.25">
      <c r="A2844" s="251">
        <v>51101</v>
      </c>
      <c r="B2844" s="251" t="s">
        <v>2245</v>
      </c>
      <c r="C2844" s="251" t="s">
        <v>2271</v>
      </c>
      <c r="D2844" s="251">
        <v>-77.087410000000006</v>
      </c>
      <c r="E2844" s="251">
        <v>37.705030000000001</v>
      </c>
      <c r="F2844">
        <v>3.1</v>
      </c>
      <c r="G2844">
        <f t="shared" si="133"/>
        <v>3.1</v>
      </c>
      <c r="H2844">
        <v>9.9499999999999993</v>
      </c>
      <c r="M2844" s="277">
        <f>(M5923*10000)*TEA!$I$15*10^-6</f>
        <v>49.141131848099995</v>
      </c>
      <c r="N2844" s="277">
        <f>(N5923*10000)*TEA!$J$15*10^-6</f>
        <v>49.141131848099995</v>
      </c>
      <c r="W2844">
        <f t="shared" si="135"/>
        <v>1</v>
      </c>
      <c r="X2844" s="251">
        <v>51101</v>
      </c>
      <c r="Y2844" s="251">
        <v>4427</v>
      </c>
      <c r="Z2844" s="251">
        <f t="shared" si="134"/>
        <v>4427</v>
      </c>
      <c r="AA2844" s="226">
        <v>3567</v>
      </c>
    </row>
    <row r="2845" spans="1:27" x14ac:dyDescent="0.25">
      <c r="A2845" s="251">
        <v>51103</v>
      </c>
      <c r="B2845" s="251" t="s">
        <v>2245</v>
      </c>
      <c r="C2845" s="251" t="s">
        <v>1628</v>
      </c>
      <c r="D2845" s="251">
        <v>-76.471369300000006</v>
      </c>
      <c r="E2845" s="251">
        <v>37.738599999999998</v>
      </c>
      <c r="F2845">
        <v>3.2</v>
      </c>
      <c r="G2845">
        <f t="shared" si="133"/>
        <v>3.2</v>
      </c>
      <c r="H2845">
        <v>10.55</v>
      </c>
      <c r="M2845" s="277">
        <f>(M5924*10000)*TEA!$I$15*10^-6</f>
        <v>49.283379870749989</v>
      </c>
      <c r="N2845" s="277">
        <f>(N5924*10000)*TEA!$J$15*10^-6</f>
        <v>49.283379870749989</v>
      </c>
      <c r="W2845">
        <f t="shared" si="135"/>
        <v>1</v>
      </c>
      <c r="X2845" s="251">
        <v>51103</v>
      </c>
      <c r="Y2845" s="251">
        <v>1939</v>
      </c>
      <c r="Z2845" s="251">
        <f t="shared" si="134"/>
        <v>1939</v>
      </c>
      <c r="AA2845" s="226">
        <v>2065</v>
      </c>
    </row>
    <row r="2846" spans="1:27" x14ac:dyDescent="0.25">
      <c r="A2846" s="251">
        <v>51105</v>
      </c>
      <c r="B2846" s="251" t="s">
        <v>2245</v>
      </c>
      <c r="C2846" s="251" t="s">
        <v>561</v>
      </c>
      <c r="D2846" s="251">
        <v>-83.117500300000003</v>
      </c>
      <c r="E2846" s="251">
        <v>36.705750000000002</v>
      </c>
      <c r="F2846">
        <v>2.4900000000000002</v>
      </c>
      <c r="G2846">
        <f t="shared" si="133"/>
        <v>2.4900000000000002</v>
      </c>
      <c r="H2846">
        <v>7.98</v>
      </c>
      <c r="M2846" s="277">
        <f>(M5925*10000)*TEA!$I$15*10^-6</f>
        <v>43.211613685499998</v>
      </c>
      <c r="N2846" s="277">
        <f>(N5925*10000)*TEA!$J$15*10^-6</f>
        <v>43.211613685499998</v>
      </c>
      <c r="W2846">
        <f t="shared" si="135"/>
        <v>1</v>
      </c>
      <c r="X2846" s="251">
        <v>51105</v>
      </c>
      <c r="Y2846" s="251">
        <v>8</v>
      </c>
      <c r="Z2846" s="251">
        <f t="shared" si="134"/>
        <v>8</v>
      </c>
      <c r="AA2846" s="226">
        <v>406</v>
      </c>
    </row>
    <row r="2847" spans="1:27" x14ac:dyDescent="0.25">
      <c r="A2847" s="251">
        <v>51107</v>
      </c>
      <c r="B2847" s="251" t="s">
        <v>2245</v>
      </c>
      <c r="C2847" s="251" t="s">
        <v>2272</v>
      </c>
      <c r="D2847" s="251">
        <v>-77.648812300000003</v>
      </c>
      <c r="E2847" s="251">
        <v>39.094180000000001</v>
      </c>
      <c r="F2847">
        <v>3.11</v>
      </c>
      <c r="G2847">
        <f t="shared" si="133"/>
        <v>3.11</v>
      </c>
      <c r="H2847">
        <v>8.7799999999999994</v>
      </c>
      <c r="M2847" s="277">
        <f>(M5926*10000)*TEA!$I$15*10^-6</f>
        <v>41.711642312849996</v>
      </c>
      <c r="N2847" s="277">
        <f>(N5926*10000)*TEA!$J$15*10^-6</f>
        <v>41.711642312849996</v>
      </c>
      <c r="W2847">
        <f t="shared" si="135"/>
        <v>1</v>
      </c>
      <c r="X2847" s="251">
        <v>51107</v>
      </c>
      <c r="Y2847" s="251">
        <v>3470</v>
      </c>
      <c r="Z2847" s="251">
        <f t="shared" si="134"/>
        <v>3470</v>
      </c>
      <c r="AA2847" s="226">
        <v>2414</v>
      </c>
    </row>
    <row r="2848" spans="1:27" x14ac:dyDescent="0.25">
      <c r="A2848" s="251">
        <v>51109</v>
      </c>
      <c r="B2848" s="251" t="s">
        <v>2245</v>
      </c>
      <c r="C2848" s="251" t="s">
        <v>1109</v>
      </c>
      <c r="D2848" s="251">
        <v>-77.957673600000007</v>
      </c>
      <c r="E2848" s="251">
        <v>37.977710000000002</v>
      </c>
      <c r="F2848">
        <v>3.51</v>
      </c>
      <c r="G2848">
        <f t="shared" si="133"/>
        <v>3.51</v>
      </c>
      <c r="H2848">
        <v>8.56</v>
      </c>
      <c r="M2848" s="277">
        <f>(M5927*10000)*TEA!$I$15*10^-6</f>
        <v>45.07263372509999</v>
      </c>
      <c r="N2848" s="277">
        <f>(N5927*10000)*TEA!$J$15*10^-6</f>
        <v>45.07263372509999</v>
      </c>
      <c r="W2848">
        <f t="shared" si="135"/>
        <v>1</v>
      </c>
      <c r="X2848" s="251">
        <v>51109</v>
      </c>
      <c r="Y2848" s="251">
        <v>1602</v>
      </c>
      <c r="Z2848" s="251">
        <f t="shared" si="134"/>
        <v>1602</v>
      </c>
      <c r="AA2848" s="226">
        <v>773</v>
      </c>
    </row>
    <row r="2849" spans="1:27" x14ac:dyDescent="0.25">
      <c r="A2849" s="251">
        <v>51111</v>
      </c>
      <c r="B2849" s="251" t="s">
        <v>2245</v>
      </c>
      <c r="C2849" s="251" t="s">
        <v>2273</v>
      </c>
      <c r="D2849" s="251">
        <v>-78.241063499999996</v>
      </c>
      <c r="E2849" s="251">
        <v>36.948810000000002</v>
      </c>
      <c r="F2849">
        <v>2.0499999999999998</v>
      </c>
      <c r="G2849">
        <f t="shared" si="133"/>
        <v>2.0499999999999998</v>
      </c>
      <c r="H2849">
        <v>0</v>
      </c>
      <c r="M2849" s="277">
        <f>(M5928*10000)*TEA!$I$15*10^-6</f>
        <v>48.46037341409999</v>
      </c>
      <c r="N2849" s="277">
        <f>(N5928*10000)*TEA!$J$15*10^-6</f>
        <v>48.46037341409999</v>
      </c>
      <c r="W2849">
        <f t="shared" si="135"/>
        <v>1</v>
      </c>
      <c r="X2849" s="251">
        <v>51111</v>
      </c>
      <c r="Y2849" s="251">
        <v>1629</v>
      </c>
      <c r="Z2849" s="251">
        <f t="shared" si="134"/>
        <v>1629</v>
      </c>
      <c r="AA2849" s="226">
        <v>487</v>
      </c>
    </row>
    <row r="2850" spans="1:27" x14ac:dyDescent="0.25">
      <c r="A2850" s="251">
        <v>51113</v>
      </c>
      <c r="B2850" s="251" t="s">
        <v>2245</v>
      </c>
      <c r="C2850" s="251" t="s">
        <v>565</v>
      </c>
      <c r="D2850" s="251">
        <v>-78.283551500000002</v>
      </c>
      <c r="E2850" s="251">
        <v>38.419379999999997</v>
      </c>
      <c r="F2850">
        <v>3.81</v>
      </c>
      <c r="G2850">
        <f t="shared" si="133"/>
        <v>3.81</v>
      </c>
      <c r="H2850">
        <v>10.31</v>
      </c>
      <c r="M2850" s="277">
        <f>(M5929*10000)*TEA!$I$15*10^-6</f>
        <v>41.313272892299999</v>
      </c>
      <c r="N2850" s="277">
        <f>(N5929*10000)*TEA!$J$15*10^-6</f>
        <v>41.313272892299999</v>
      </c>
      <c r="W2850">
        <f t="shared" si="135"/>
        <v>1</v>
      </c>
      <c r="X2850" s="251">
        <v>51113</v>
      </c>
      <c r="Y2850" s="251">
        <v>3110</v>
      </c>
      <c r="Z2850" s="251">
        <f t="shared" si="134"/>
        <v>3110</v>
      </c>
      <c r="AA2850" s="226">
        <v>2643</v>
      </c>
    </row>
    <row r="2851" spans="1:27" x14ac:dyDescent="0.25">
      <c r="A2851" s="251">
        <v>51115</v>
      </c>
      <c r="B2851" s="251" t="s">
        <v>2245</v>
      </c>
      <c r="C2851" s="251" t="s">
        <v>2274</v>
      </c>
      <c r="D2851" s="251">
        <v>-76.351394200000001</v>
      </c>
      <c r="E2851" s="251">
        <v>37.426110000000001</v>
      </c>
      <c r="F2851">
        <v>2.77</v>
      </c>
      <c r="G2851">
        <f t="shared" si="133"/>
        <v>2.77</v>
      </c>
      <c r="H2851">
        <v>8.81</v>
      </c>
      <c r="M2851" s="277">
        <f>(M5930*10000)*TEA!$I$15*10^-6</f>
        <v>50.102275445549992</v>
      </c>
      <c r="N2851" s="277">
        <f>(N5930*10000)*TEA!$J$15*10^-6</f>
        <v>50.102275445549992</v>
      </c>
      <c r="W2851">
        <f t="shared" si="135"/>
        <v>1</v>
      </c>
      <c r="X2851" s="251">
        <v>51115</v>
      </c>
      <c r="Y2851" s="251">
        <v>899</v>
      </c>
      <c r="Z2851" s="251">
        <f t="shared" si="134"/>
        <v>899</v>
      </c>
      <c r="AA2851" s="226">
        <v>435</v>
      </c>
    </row>
    <row r="2852" spans="1:27" x14ac:dyDescent="0.25">
      <c r="A2852" s="251">
        <v>51117</v>
      </c>
      <c r="B2852" s="251" t="s">
        <v>2245</v>
      </c>
      <c r="C2852" s="251" t="s">
        <v>1771</v>
      </c>
      <c r="D2852" s="251">
        <v>-78.349528300000003</v>
      </c>
      <c r="E2852" s="251">
        <v>36.682259999999999</v>
      </c>
      <c r="F2852">
        <v>2.14</v>
      </c>
      <c r="G2852">
        <f t="shared" si="133"/>
        <v>2.14</v>
      </c>
      <c r="H2852">
        <v>8.2100000000000009</v>
      </c>
      <c r="M2852" s="277">
        <f>(M5931*10000)*TEA!$I$15*10^-6</f>
        <v>49.238469650249996</v>
      </c>
      <c r="N2852" s="277">
        <f>(N5931*10000)*TEA!$J$15*10^-6</f>
        <v>49.238469650249996</v>
      </c>
      <c r="W2852">
        <f t="shared" si="135"/>
        <v>1</v>
      </c>
      <c r="X2852" s="251">
        <v>51117</v>
      </c>
      <c r="Y2852" s="251">
        <v>8196</v>
      </c>
      <c r="Z2852" s="251">
        <f t="shared" si="134"/>
        <v>8196</v>
      </c>
      <c r="AA2852" s="226">
        <v>343</v>
      </c>
    </row>
    <row r="2853" spans="1:27" x14ac:dyDescent="0.25">
      <c r="A2853" s="251">
        <v>51119</v>
      </c>
      <c r="B2853" s="251" t="s">
        <v>2245</v>
      </c>
      <c r="C2853" s="251" t="s">
        <v>779</v>
      </c>
      <c r="D2853" s="251">
        <v>-76.572977199999997</v>
      </c>
      <c r="E2853" s="251">
        <v>37.62426</v>
      </c>
      <c r="F2853">
        <v>3.23</v>
      </c>
      <c r="G2853">
        <f t="shared" si="133"/>
        <v>3.23</v>
      </c>
      <c r="H2853">
        <v>10.67</v>
      </c>
      <c r="M2853" s="277">
        <f>(M5932*10000)*TEA!$I$15*10^-6</f>
        <v>49.533568065899999</v>
      </c>
      <c r="N2853" s="277">
        <f>(N5932*10000)*TEA!$J$15*10^-6</f>
        <v>49.533568065899999</v>
      </c>
      <c r="W2853">
        <f t="shared" si="135"/>
        <v>1</v>
      </c>
      <c r="X2853" s="251">
        <v>51119</v>
      </c>
      <c r="Y2853" s="251">
        <v>2537</v>
      </c>
      <c r="Z2853" s="251">
        <f t="shared" si="134"/>
        <v>2537</v>
      </c>
      <c r="AA2853" s="226">
        <v>2204</v>
      </c>
    </row>
    <row r="2854" spans="1:27" x14ac:dyDescent="0.25">
      <c r="A2854" s="251">
        <v>51121</v>
      </c>
      <c r="B2854" s="251" t="s">
        <v>2245</v>
      </c>
      <c r="C2854" s="251" t="s">
        <v>571</v>
      </c>
      <c r="D2854" s="251">
        <v>-80.387927700000006</v>
      </c>
      <c r="E2854" s="251">
        <v>37.167670000000001</v>
      </c>
      <c r="F2854">
        <v>4</v>
      </c>
      <c r="G2854">
        <f t="shared" si="133"/>
        <v>4</v>
      </c>
      <c r="H2854">
        <v>9.92</v>
      </c>
      <c r="M2854" s="277">
        <f>(M5933*10000)*TEA!$I$15*10^-6</f>
        <v>44.819121832649998</v>
      </c>
      <c r="N2854" s="277">
        <f>(N5933*10000)*TEA!$J$15*10^-6</f>
        <v>44.819121832649998</v>
      </c>
      <c r="W2854">
        <f t="shared" si="135"/>
        <v>1</v>
      </c>
      <c r="X2854" s="251">
        <v>51121</v>
      </c>
      <c r="Y2854" s="251">
        <v>63</v>
      </c>
      <c r="Z2854" s="251">
        <f t="shared" si="134"/>
        <v>63</v>
      </c>
      <c r="AA2854" s="226">
        <v>411</v>
      </c>
    </row>
    <row r="2855" spans="1:27" x14ac:dyDescent="0.25">
      <c r="A2855" s="251">
        <v>51125</v>
      </c>
      <c r="B2855" s="251" t="s">
        <v>2245</v>
      </c>
      <c r="C2855" s="251" t="s">
        <v>1242</v>
      </c>
      <c r="D2855" s="251">
        <v>-78.889763700000003</v>
      </c>
      <c r="E2855" s="251">
        <v>37.784799999999997</v>
      </c>
      <c r="F2855">
        <v>0</v>
      </c>
      <c r="G2855">
        <f t="shared" si="133"/>
        <v>0</v>
      </c>
      <c r="H2855">
        <v>11.75</v>
      </c>
      <c r="M2855" s="277">
        <f>(M5934*10000)*TEA!$I$15*10^-6</f>
        <v>42.209437317300001</v>
      </c>
      <c r="N2855" s="277">
        <f>(N5934*10000)*TEA!$J$15*10^-6</f>
        <v>42.209437317300001</v>
      </c>
      <c r="W2855">
        <f t="shared" si="135"/>
        <v>1</v>
      </c>
      <c r="X2855" s="251">
        <v>51125</v>
      </c>
      <c r="Y2855" s="251">
        <v>0</v>
      </c>
      <c r="Z2855" s="251">
        <f t="shared" si="134"/>
        <v>0</v>
      </c>
      <c r="AA2855" s="226">
        <v>206</v>
      </c>
    </row>
    <row r="2856" spans="1:27" x14ac:dyDescent="0.25">
      <c r="A2856" s="251">
        <v>51127</v>
      </c>
      <c r="B2856" s="251" t="s">
        <v>2245</v>
      </c>
      <c r="C2856" s="251" t="s">
        <v>2275</v>
      </c>
      <c r="D2856" s="251">
        <v>-77.005419500000002</v>
      </c>
      <c r="E2856" s="251">
        <v>37.502630000000003</v>
      </c>
      <c r="F2856">
        <v>2.76</v>
      </c>
      <c r="G2856">
        <f t="shared" si="133"/>
        <v>2.76</v>
      </c>
      <c r="H2856">
        <v>9.06</v>
      </c>
      <c r="M2856" s="277">
        <f>(M5935*10000)*TEA!$I$15*10^-6</f>
        <v>49.652074112400001</v>
      </c>
      <c r="N2856" s="277">
        <f>(N5935*10000)*TEA!$J$15*10^-6</f>
        <v>49.652074112400001</v>
      </c>
      <c r="W2856">
        <f t="shared" si="135"/>
        <v>1</v>
      </c>
      <c r="X2856" s="251">
        <v>51127</v>
      </c>
      <c r="Y2856" s="251">
        <v>2301</v>
      </c>
      <c r="Z2856" s="251">
        <f t="shared" si="134"/>
        <v>2301</v>
      </c>
      <c r="AA2856" s="226">
        <v>1417</v>
      </c>
    </row>
    <row r="2857" spans="1:27" x14ac:dyDescent="0.25">
      <c r="A2857" s="251">
        <v>51131</v>
      </c>
      <c r="B2857" s="251" t="s">
        <v>2245</v>
      </c>
      <c r="C2857" s="251" t="s">
        <v>1775</v>
      </c>
      <c r="D2857" s="251">
        <v>-75.906353100000004</v>
      </c>
      <c r="E2857" s="251">
        <v>37.368270000000003</v>
      </c>
      <c r="F2857">
        <v>2.83</v>
      </c>
      <c r="G2857">
        <f t="shared" si="133"/>
        <v>2.83</v>
      </c>
      <c r="H2857">
        <v>10.08</v>
      </c>
      <c r="M2857" s="277">
        <f>(M5936*10000)*TEA!$I$15*10^-6</f>
        <v>50.1688597347</v>
      </c>
      <c r="N2857" s="277">
        <f>(N5936*10000)*TEA!$J$15*10^-6</f>
        <v>50.1688597347</v>
      </c>
      <c r="W2857">
        <f t="shared" si="135"/>
        <v>1</v>
      </c>
      <c r="X2857" s="251">
        <v>51131</v>
      </c>
      <c r="Y2857" s="251">
        <v>6845</v>
      </c>
      <c r="Z2857" s="251">
        <f t="shared" si="134"/>
        <v>6845</v>
      </c>
      <c r="AA2857" s="226">
        <v>3084</v>
      </c>
    </row>
    <row r="2858" spans="1:27" x14ac:dyDescent="0.25">
      <c r="A2858" s="251">
        <v>51133</v>
      </c>
      <c r="B2858" s="251" t="s">
        <v>2245</v>
      </c>
      <c r="C2858" s="251" t="s">
        <v>1951</v>
      </c>
      <c r="D2858" s="251">
        <v>-76.425094400000006</v>
      </c>
      <c r="E2858" s="251">
        <v>37.88899</v>
      </c>
      <c r="F2858">
        <v>3.49</v>
      </c>
      <c r="G2858">
        <f t="shared" si="133"/>
        <v>3.49</v>
      </c>
      <c r="H2858">
        <v>11.24</v>
      </c>
      <c r="M2858" s="277">
        <f>(M5937*10000)*TEA!$I$15*10^-6</f>
        <v>48.868118783100002</v>
      </c>
      <c r="N2858" s="277">
        <f>(N5937*10000)*TEA!$J$15*10^-6</f>
        <v>48.868118783100002</v>
      </c>
      <c r="W2858">
        <f t="shared" si="135"/>
        <v>1</v>
      </c>
      <c r="X2858" s="251">
        <v>51133</v>
      </c>
      <c r="Y2858" s="251">
        <v>6156</v>
      </c>
      <c r="Z2858" s="251">
        <f t="shared" si="134"/>
        <v>6156</v>
      </c>
      <c r="AA2858" s="226">
        <v>5336</v>
      </c>
    </row>
    <row r="2859" spans="1:27" x14ac:dyDescent="0.25">
      <c r="A2859" s="251">
        <v>51135</v>
      </c>
      <c r="B2859" s="251" t="s">
        <v>2245</v>
      </c>
      <c r="C2859" s="251" t="s">
        <v>2276</v>
      </c>
      <c r="D2859" s="251">
        <v>-78.054316900000003</v>
      </c>
      <c r="E2859" s="251">
        <v>37.140889999999999</v>
      </c>
      <c r="F2859">
        <v>2.2599999999999998</v>
      </c>
      <c r="G2859">
        <f t="shared" si="133"/>
        <v>2.2599999999999998</v>
      </c>
      <c r="H2859">
        <v>7.04</v>
      </c>
      <c r="M2859" s="277">
        <f>(M5938*10000)*TEA!$I$15*10^-6</f>
        <v>48.130245828</v>
      </c>
      <c r="N2859" s="277">
        <f>(N5938*10000)*TEA!$J$15*10^-6</f>
        <v>48.130245828</v>
      </c>
      <c r="W2859">
        <f t="shared" si="135"/>
        <v>1</v>
      </c>
      <c r="X2859" s="251">
        <v>51135</v>
      </c>
      <c r="Y2859" s="251">
        <v>1158</v>
      </c>
      <c r="Z2859" s="251">
        <f t="shared" si="134"/>
        <v>1158</v>
      </c>
      <c r="AA2859" s="226">
        <v>774</v>
      </c>
    </row>
    <row r="2860" spans="1:27" x14ac:dyDescent="0.25">
      <c r="A2860" s="251">
        <v>51137</v>
      </c>
      <c r="B2860" s="251" t="s">
        <v>2245</v>
      </c>
      <c r="C2860" s="251" t="s">
        <v>691</v>
      </c>
      <c r="D2860" s="251">
        <v>-78.009286700000004</v>
      </c>
      <c r="E2860" s="251">
        <v>38.251510000000003</v>
      </c>
      <c r="F2860">
        <v>3.44</v>
      </c>
      <c r="G2860">
        <f t="shared" si="133"/>
        <v>3.44</v>
      </c>
      <c r="H2860">
        <v>9.56</v>
      </c>
      <c r="M2860" s="277">
        <f>(M5939*10000)*TEA!$I$15*10^-6</f>
        <v>43.671282027299988</v>
      </c>
      <c r="N2860" s="277">
        <f>(N5939*10000)*TEA!$J$15*10^-6</f>
        <v>43.671282027299988</v>
      </c>
      <c r="W2860">
        <f t="shared" si="135"/>
        <v>1</v>
      </c>
      <c r="X2860" s="251">
        <v>51137</v>
      </c>
      <c r="Y2860" s="251">
        <v>2744</v>
      </c>
      <c r="Z2860" s="251">
        <f t="shared" si="134"/>
        <v>2744</v>
      </c>
      <c r="AA2860" s="226">
        <v>2137</v>
      </c>
    </row>
    <row r="2861" spans="1:27" x14ac:dyDescent="0.25">
      <c r="A2861" s="251">
        <v>51139</v>
      </c>
      <c r="B2861" s="251" t="s">
        <v>2245</v>
      </c>
      <c r="C2861" s="251" t="s">
        <v>1117</v>
      </c>
      <c r="D2861" s="251">
        <v>-78.488773899999998</v>
      </c>
      <c r="E2861" s="251">
        <v>38.623199999999997</v>
      </c>
      <c r="F2861">
        <v>2.75</v>
      </c>
      <c r="G2861">
        <f t="shared" si="133"/>
        <v>2.75</v>
      </c>
      <c r="H2861">
        <v>10.54</v>
      </c>
      <c r="M2861" s="277">
        <f>(M5940*10000)*TEA!$I$15*10^-6</f>
        <v>39.321992747699994</v>
      </c>
      <c r="N2861" s="277">
        <f>(N5940*10000)*TEA!$J$15*10^-6</f>
        <v>39.321992747699994</v>
      </c>
      <c r="W2861">
        <f t="shared" si="135"/>
        <v>1</v>
      </c>
      <c r="X2861" s="251">
        <v>51139</v>
      </c>
      <c r="Y2861" s="251">
        <v>376</v>
      </c>
      <c r="Z2861" s="251">
        <f t="shared" si="134"/>
        <v>376</v>
      </c>
      <c r="AA2861" s="226">
        <v>1532</v>
      </c>
    </row>
    <row r="2862" spans="1:27" x14ac:dyDescent="0.25">
      <c r="A2862" s="251">
        <v>51141</v>
      </c>
      <c r="B2862" s="251" t="s">
        <v>2245</v>
      </c>
      <c r="C2862" s="251" t="s">
        <v>2277</v>
      </c>
      <c r="D2862" s="251">
        <v>-80.301596099999998</v>
      </c>
      <c r="E2862" s="251">
        <v>36.684379999999997</v>
      </c>
      <c r="F2862">
        <v>3.18</v>
      </c>
      <c r="G2862">
        <f t="shared" si="133"/>
        <v>3.18</v>
      </c>
      <c r="H2862">
        <v>9.3000000000000007</v>
      </c>
      <c r="M2862" s="277">
        <f>(M5941*10000)*TEA!$I$15*10^-6</f>
        <v>46.882778575500005</v>
      </c>
      <c r="N2862" s="277">
        <f>(N5941*10000)*TEA!$J$15*10^-6</f>
        <v>46.882778575500005</v>
      </c>
      <c r="W2862">
        <f t="shared" si="135"/>
        <v>1</v>
      </c>
      <c r="X2862" s="251">
        <v>51141</v>
      </c>
      <c r="Y2862" s="251">
        <v>77</v>
      </c>
      <c r="Z2862" s="251">
        <f t="shared" si="134"/>
        <v>77</v>
      </c>
      <c r="AA2862" s="226">
        <v>303</v>
      </c>
    </row>
    <row r="2863" spans="1:27" x14ac:dyDescent="0.25">
      <c r="A2863" s="251">
        <v>51143</v>
      </c>
      <c r="B2863" s="251" t="s">
        <v>2245</v>
      </c>
      <c r="C2863" s="251" t="s">
        <v>2278</v>
      </c>
      <c r="D2863" s="251">
        <v>-79.397653599999998</v>
      </c>
      <c r="E2863" s="251">
        <v>36.817219999999999</v>
      </c>
      <c r="F2863">
        <v>2.35</v>
      </c>
      <c r="G2863">
        <f t="shared" si="133"/>
        <v>2.35</v>
      </c>
      <c r="H2863">
        <v>6.79</v>
      </c>
      <c r="M2863" s="277">
        <f>(M5942*10000)*TEA!$I$15*10^-6</f>
        <v>47.544609266550005</v>
      </c>
      <c r="N2863" s="277">
        <f>(N5942*10000)*TEA!$J$15*10^-6</f>
        <v>47.544609266550005</v>
      </c>
      <c r="W2863">
        <f t="shared" si="135"/>
        <v>1</v>
      </c>
      <c r="X2863" s="251">
        <v>51143</v>
      </c>
      <c r="Y2863" s="251">
        <v>2166</v>
      </c>
      <c r="Z2863" s="251">
        <f t="shared" si="134"/>
        <v>2166</v>
      </c>
      <c r="AA2863" s="226">
        <v>973</v>
      </c>
    </row>
    <row r="2864" spans="1:27" x14ac:dyDescent="0.25">
      <c r="A2864" s="251">
        <v>51145</v>
      </c>
      <c r="B2864" s="251" t="s">
        <v>2245</v>
      </c>
      <c r="C2864" s="251" t="s">
        <v>2279</v>
      </c>
      <c r="D2864" s="251">
        <v>-77.910921200000004</v>
      </c>
      <c r="E2864" s="251">
        <v>37.551560000000002</v>
      </c>
      <c r="F2864">
        <v>2.89</v>
      </c>
      <c r="G2864">
        <f t="shared" si="133"/>
        <v>2.89</v>
      </c>
      <c r="H2864">
        <v>7.96</v>
      </c>
      <c r="M2864" s="277">
        <f>(M5943*10000)*TEA!$I$15*10^-6</f>
        <v>47.031365202749996</v>
      </c>
      <c r="N2864" s="277">
        <f>(N5943*10000)*TEA!$J$15*10^-6</f>
        <v>47.031365202749996</v>
      </c>
      <c r="W2864">
        <f t="shared" si="135"/>
        <v>1</v>
      </c>
      <c r="X2864" s="251">
        <v>51145</v>
      </c>
      <c r="Y2864" s="251">
        <v>1258</v>
      </c>
      <c r="Z2864" s="251">
        <f t="shared" si="134"/>
        <v>1258</v>
      </c>
      <c r="AA2864" s="226">
        <v>472</v>
      </c>
    </row>
    <row r="2865" spans="1:27" x14ac:dyDescent="0.25">
      <c r="A2865" s="251">
        <v>51147</v>
      </c>
      <c r="B2865" s="251" t="s">
        <v>2245</v>
      </c>
      <c r="C2865" s="251" t="s">
        <v>2280</v>
      </c>
      <c r="D2865" s="251">
        <v>-78.442709300000004</v>
      </c>
      <c r="E2865" s="251">
        <v>37.222239999999999</v>
      </c>
      <c r="F2865">
        <v>2.46</v>
      </c>
      <c r="G2865">
        <f t="shared" si="133"/>
        <v>2.46</v>
      </c>
      <c r="H2865">
        <v>5.94</v>
      </c>
      <c r="M2865" s="277">
        <f>(M5944*10000)*TEA!$I$15*10^-6</f>
        <v>46.898008985249994</v>
      </c>
      <c r="N2865" s="277">
        <f>(N5944*10000)*TEA!$J$15*10^-6</f>
        <v>46.898008985249994</v>
      </c>
      <c r="W2865">
        <f t="shared" si="135"/>
        <v>1</v>
      </c>
      <c r="X2865" s="251">
        <v>51147</v>
      </c>
      <c r="Y2865" s="251">
        <v>730</v>
      </c>
      <c r="Z2865" s="251">
        <f t="shared" si="134"/>
        <v>730</v>
      </c>
      <c r="AA2865" s="226">
        <v>189</v>
      </c>
    </row>
    <row r="2866" spans="1:27" x14ac:dyDescent="0.25">
      <c r="A2866" s="251">
        <v>51149</v>
      </c>
      <c r="B2866" s="251" t="s">
        <v>2245</v>
      </c>
      <c r="C2866" s="251" t="s">
        <v>2281</v>
      </c>
      <c r="D2866" s="251">
        <v>-77.2410079</v>
      </c>
      <c r="E2866" s="251">
        <v>37.190449999999998</v>
      </c>
      <c r="F2866">
        <v>2.74</v>
      </c>
      <c r="G2866">
        <f t="shared" si="133"/>
        <v>2.74</v>
      </c>
      <c r="H2866">
        <v>8.81</v>
      </c>
      <c r="M2866" s="277">
        <f>(M5945*10000)*TEA!$I$15*10^-6</f>
        <v>49.907556347849997</v>
      </c>
      <c r="N2866" s="277">
        <f>(N5945*10000)*TEA!$J$15*10^-6</f>
        <v>49.907556347849997</v>
      </c>
      <c r="W2866">
        <f t="shared" si="135"/>
        <v>1</v>
      </c>
      <c r="X2866" s="251">
        <v>51149</v>
      </c>
      <c r="Y2866" s="251">
        <v>4539</v>
      </c>
      <c r="Z2866" s="251">
        <f t="shared" si="134"/>
        <v>4539</v>
      </c>
      <c r="AA2866" s="226">
        <v>2142</v>
      </c>
    </row>
    <row r="2867" spans="1:27" x14ac:dyDescent="0.25">
      <c r="A2867" s="251">
        <v>51153</v>
      </c>
      <c r="B2867" s="251" t="s">
        <v>2245</v>
      </c>
      <c r="C2867" s="251" t="s">
        <v>2282</v>
      </c>
      <c r="D2867" s="251">
        <v>-77.483936799999995</v>
      </c>
      <c r="E2867" s="251">
        <v>38.708219999999997</v>
      </c>
      <c r="F2867">
        <v>3.22</v>
      </c>
      <c r="G2867">
        <f t="shared" si="133"/>
        <v>3.22</v>
      </c>
      <c r="H2867">
        <v>9.41</v>
      </c>
      <c r="M2867" s="277">
        <f>(M5946*10000)*TEA!$I$15*10^-6</f>
        <v>43.993636547849995</v>
      </c>
      <c r="N2867" s="277">
        <f>(N5946*10000)*TEA!$J$15*10^-6</f>
        <v>43.993636547849995</v>
      </c>
      <c r="W2867">
        <f t="shared" si="135"/>
        <v>1</v>
      </c>
      <c r="X2867" s="251">
        <v>51153</v>
      </c>
      <c r="Y2867" s="251">
        <v>1206</v>
      </c>
      <c r="Z2867" s="251">
        <f t="shared" si="134"/>
        <v>1206</v>
      </c>
      <c r="AA2867" s="226">
        <v>375</v>
      </c>
    </row>
    <row r="2868" spans="1:27" x14ac:dyDescent="0.25">
      <c r="A2868" s="251">
        <v>51155</v>
      </c>
      <c r="B2868" s="251" t="s">
        <v>2245</v>
      </c>
      <c r="C2868" s="251" t="s">
        <v>648</v>
      </c>
      <c r="D2868" s="251">
        <v>-80.708758399999994</v>
      </c>
      <c r="E2868" s="251">
        <v>37.054560000000002</v>
      </c>
      <c r="F2868">
        <v>0</v>
      </c>
      <c r="G2868">
        <f t="shared" si="133"/>
        <v>0</v>
      </c>
      <c r="H2868">
        <v>0</v>
      </c>
      <c r="M2868" s="277">
        <f>(M5947*10000)*TEA!$I$15*10^-6</f>
        <v>45.171217166399998</v>
      </c>
      <c r="N2868" s="277">
        <f>(N5947*10000)*TEA!$J$15*10^-6</f>
        <v>45.171217166399998</v>
      </c>
      <c r="W2868">
        <f t="shared" si="135"/>
        <v>1</v>
      </c>
      <c r="X2868" s="251">
        <v>51155</v>
      </c>
      <c r="Y2868" s="251">
        <v>0</v>
      </c>
      <c r="Z2868" s="251">
        <f t="shared" si="134"/>
        <v>0</v>
      </c>
      <c r="AA2868" s="226">
        <v>0</v>
      </c>
    </row>
    <row r="2869" spans="1:27" x14ac:dyDescent="0.25">
      <c r="A2869" s="251">
        <v>51157</v>
      </c>
      <c r="B2869" s="251" t="s">
        <v>2245</v>
      </c>
      <c r="C2869" s="251" t="s">
        <v>2283</v>
      </c>
      <c r="D2869" s="251">
        <v>-78.160150000000002</v>
      </c>
      <c r="E2869" s="251">
        <v>38.689459999999997</v>
      </c>
      <c r="F2869">
        <v>0</v>
      </c>
      <c r="G2869">
        <f t="shared" si="133"/>
        <v>0</v>
      </c>
      <c r="H2869">
        <v>0</v>
      </c>
      <c r="M2869" s="277">
        <f>(M5948*10000)*TEA!$I$15*10^-6</f>
        <v>40.914240230250002</v>
      </c>
      <c r="N2869" s="277">
        <f>(N5948*10000)*TEA!$J$15*10^-6</f>
        <v>40.914240230250002</v>
      </c>
      <c r="W2869">
        <f t="shared" si="135"/>
        <v>1</v>
      </c>
      <c r="X2869" s="251">
        <v>51157</v>
      </c>
      <c r="Y2869" s="251">
        <v>0</v>
      </c>
      <c r="Z2869" s="251">
        <f t="shared" si="134"/>
        <v>0</v>
      </c>
      <c r="AA2869" s="226">
        <v>0</v>
      </c>
    </row>
    <row r="2870" spans="1:27" x14ac:dyDescent="0.25">
      <c r="A2870" s="251">
        <v>51159</v>
      </c>
      <c r="B2870" s="251" t="s">
        <v>2245</v>
      </c>
      <c r="C2870" s="251" t="s">
        <v>919</v>
      </c>
      <c r="D2870" s="251">
        <v>-76.728122299999995</v>
      </c>
      <c r="E2870" s="251">
        <v>37.941070000000003</v>
      </c>
      <c r="F2870">
        <v>3.07</v>
      </c>
      <c r="G2870">
        <f t="shared" si="133"/>
        <v>3.07</v>
      </c>
      <c r="H2870">
        <v>9.8000000000000007</v>
      </c>
      <c r="M2870" s="277">
        <f>(M5949*10000)*TEA!$I$15*10^-6</f>
        <v>48.672804771899997</v>
      </c>
      <c r="N2870" s="277">
        <f>(N5949*10000)*TEA!$J$15*10^-6</f>
        <v>48.672804771899997</v>
      </c>
      <c r="W2870">
        <f t="shared" si="135"/>
        <v>1</v>
      </c>
      <c r="X2870" s="251">
        <v>51159</v>
      </c>
      <c r="Y2870" s="251">
        <v>5519</v>
      </c>
      <c r="Z2870" s="251">
        <f t="shared" si="134"/>
        <v>5519</v>
      </c>
      <c r="AA2870" s="226">
        <v>3585</v>
      </c>
    </row>
    <row r="2871" spans="1:27" x14ac:dyDescent="0.25">
      <c r="A2871" s="251">
        <v>51161</v>
      </c>
      <c r="B2871" s="251" t="s">
        <v>2245</v>
      </c>
      <c r="C2871" s="251" t="s">
        <v>2284</v>
      </c>
      <c r="D2871" s="251">
        <v>-80.0547301</v>
      </c>
      <c r="E2871" s="251">
        <v>37.264699999999998</v>
      </c>
      <c r="F2871">
        <v>0</v>
      </c>
      <c r="G2871">
        <f t="shared" si="133"/>
        <v>0</v>
      </c>
      <c r="H2871">
        <v>0</v>
      </c>
      <c r="M2871" s="277">
        <f>(M5950*10000)*TEA!$I$15*10^-6</f>
        <v>44.594529634799997</v>
      </c>
      <c r="N2871" s="277">
        <f>(N5950*10000)*TEA!$J$15*10^-6</f>
        <v>44.594529634799997</v>
      </c>
      <c r="W2871">
        <f t="shared" si="135"/>
        <v>1</v>
      </c>
      <c r="X2871" s="251">
        <v>51161</v>
      </c>
      <c r="Y2871" s="251">
        <v>0</v>
      </c>
      <c r="Z2871" s="251">
        <f t="shared" si="134"/>
        <v>0</v>
      </c>
      <c r="AA2871" s="226">
        <v>0</v>
      </c>
    </row>
    <row r="2872" spans="1:27" x14ac:dyDescent="0.25">
      <c r="A2872" s="251">
        <v>51163</v>
      </c>
      <c r="B2872" s="251" t="s">
        <v>2245</v>
      </c>
      <c r="C2872" s="251" t="s">
        <v>2285</v>
      </c>
      <c r="D2872" s="251">
        <v>-79.450305099999994</v>
      </c>
      <c r="E2872" s="251">
        <v>37.809109999999997</v>
      </c>
      <c r="F2872">
        <v>3.07</v>
      </c>
      <c r="G2872">
        <f t="shared" si="133"/>
        <v>3.07</v>
      </c>
      <c r="H2872">
        <v>10.17</v>
      </c>
      <c r="M2872" s="277">
        <f>(M5951*10000)*TEA!$I$15*10^-6</f>
        <v>40.597633802699995</v>
      </c>
      <c r="N2872" s="277">
        <f>(N5951*10000)*TEA!$J$15*10^-6</f>
        <v>40.597633802699995</v>
      </c>
      <c r="W2872">
        <f t="shared" si="135"/>
        <v>1</v>
      </c>
      <c r="X2872" s="251">
        <v>51163</v>
      </c>
      <c r="Y2872" s="251">
        <v>224</v>
      </c>
      <c r="Z2872" s="251">
        <f t="shared" si="134"/>
        <v>224</v>
      </c>
      <c r="AA2872" s="226">
        <v>632</v>
      </c>
    </row>
    <row r="2873" spans="1:27" x14ac:dyDescent="0.25">
      <c r="A2873" s="251">
        <v>51165</v>
      </c>
      <c r="B2873" s="251" t="s">
        <v>2245</v>
      </c>
      <c r="C2873" s="251" t="s">
        <v>1661</v>
      </c>
      <c r="D2873" s="251">
        <v>-78.884766099999993</v>
      </c>
      <c r="E2873" s="251">
        <v>38.516590000000001</v>
      </c>
      <c r="F2873">
        <v>3.56</v>
      </c>
      <c r="G2873">
        <f t="shared" si="133"/>
        <v>3.56</v>
      </c>
      <c r="H2873">
        <v>11.44</v>
      </c>
      <c r="M2873" s="277">
        <f>(M5952*10000)*TEA!$I$15*10^-6</f>
        <v>37.4137183773</v>
      </c>
      <c r="N2873" s="277">
        <f>(N5952*10000)*TEA!$J$15*10^-6</f>
        <v>37.4137183773</v>
      </c>
      <c r="W2873">
        <f t="shared" si="135"/>
        <v>1</v>
      </c>
      <c r="X2873" s="251">
        <v>51165</v>
      </c>
      <c r="Y2873" s="251">
        <v>4857</v>
      </c>
      <c r="Z2873" s="251">
        <f t="shared" si="134"/>
        <v>4857</v>
      </c>
      <c r="AA2873" s="226">
        <v>8644</v>
      </c>
    </row>
    <row r="2874" spans="1:27" x14ac:dyDescent="0.25">
      <c r="A2874" s="251">
        <v>51167</v>
      </c>
      <c r="B2874" s="251" t="s">
        <v>2245</v>
      </c>
      <c r="C2874" s="251" t="s">
        <v>577</v>
      </c>
      <c r="D2874" s="251">
        <v>-82.093137999999996</v>
      </c>
      <c r="E2874" s="251">
        <v>36.929389999999998</v>
      </c>
      <c r="F2874">
        <v>0</v>
      </c>
      <c r="G2874">
        <f t="shared" si="133"/>
        <v>0</v>
      </c>
      <c r="H2874">
        <v>12.07</v>
      </c>
      <c r="M2874" s="277">
        <f>(M5953*10000)*TEA!$I$15*10^-6</f>
        <v>44.480594008799997</v>
      </c>
      <c r="N2874" s="277">
        <f>(N5953*10000)*TEA!$J$15*10^-6</f>
        <v>44.480594008799997</v>
      </c>
      <c r="W2874">
        <f t="shared" si="135"/>
        <v>1</v>
      </c>
      <c r="X2874" s="251">
        <v>51167</v>
      </c>
      <c r="Y2874" s="251">
        <v>0</v>
      </c>
      <c r="Z2874" s="251">
        <f t="shared" si="134"/>
        <v>0</v>
      </c>
      <c r="AA2874" s="226">
        <v>101</v>
      </c>
    </row>
    <row r="2875" spans="1:27" x14ac:dyDescent="0.25">
      <c r="A2875" s="251">
        <v>51169</v>
      </c>
      <c r="B2875" s="251" t="s">
        <v>2245</v>
      </c>
      <c r="C2875" s="251" t="s">
        <v>651</v>
      </c>
      <c r="D2875" s="251">
        <v>-82.609351200000006</v>
      </c>
      <c r="E2875" s="251">
        <v>36.70928</v>
      </c>
      <c r="F2875">
        <v>0</v>
      </c>
      <c r="G2875">
        <f t="shared" si="133"/>
        <v>0</v>
      </c>
      <c r="H2875">
        <v>8.36</v>
      </c>
      <c r="M2875" s="277">
        <f>(M5954*10000)*TEA!$I$15*10^-6</f>
        <v>43.870383479249995</v>
      </c>
      <c r="N2875" s="277">
        <f>(N5954*10000)*TEA!$J$15*10^-6</f>
        <v>43.870383479249995</v>
      </c>
      <c r="W2875">
        <f t="shared" si="135"/>
        <v>1</v>
      </c>
      <c r="X2875" s="251">
        <v>51169</v>
      </c>
      <c r="Y2875" s="251">
        <v>0</v>
      </c>
      <c r="Z2875" s="251">
        <f t="shared" si="134"/>
        <v>0</v>
      </c>
      <c r="AA2875" s="226">
        <v>114</v>
      </c>
    </row>
    <row r="2876" spans="1:27" x14ac:dyDescent="0.25">
      <c r="A2876" s="251">
        <v>51171</v>
      </c>
      <c r="B2876" s="251" t="s">
        <v>2245</v>
      </c>
      <c r="C2876" s="251" t="s">
        <v>2286</v>
      </c>
      <c r="D2876" s="251">
        <v>-78.574132399999996</v>
      </c>
      <c r="E2876" s="251">
        <v>38.864809999999999</v>
      </c>
      <c r="F2876">
        <v>3.32</v>
      </c>
      <c r="G2876">
        <f t="shared" si="133"/>
        <v>3.32</v>
      </c>
      <c r="H2876">
        <v>11.01</v>
      </c>
      <c r="M2876" s="277">
        <f>(M5955*10000)*TEA!$I$15*10^-6</f>
        <v>38.10168952155</v>
      </c>
      <c r="N2876" s="277">
        <f>(N5955*10000)*TEA!$J$15*10^-6</f>
        <v>38.10168952155</v>
      </c>
      <c r="W2876">
        <f t="shared" si="135"/>
        <v>1</v>
      </c>
      <c r="X2876" s="251">
        <v>51171</v>
      </c>
      <c r="Y2876" s="251">
        <v>2093</v>
      </c>
      <c r="Z2876" s="251">
        <f t="shared" si="134"/>
        <v>2093</v>
      </c>
      <c r="AA2876" s="226">
        <v>4056</v>
      </c>
    </row>
    <row r="2877" spans="1:27" x14ac:dyDescent="0.25">
      <c r="A2877" s="251">
        <v>51173</v>
      </c>
      <c r="B2877" s="251" t="s">
        <v>2245</v>
      </c>
      <c r="C2877" s="251" t="s">
        <v>2287</v>
      </c>
      <c r="D2877" s="251">
        <v>-81.523480199999995</v>
      </c>
      <c r="E2877" s="251">
        <v>36.831479999999999</v>
      </c>
      <c r="F2877">
        <v>0</v>
      </c>
      <c r="G2877">
        <f t="shared" si="133"/>
        <v>0</v>
      </c>
      <c r="H2877">
        <v>10.06</v>
      </c>
      <c r="M2877" s="277">
        <f>(M5956*10000)*TEA!$I$15*10^-6</f>
        <v>45.323799897599997</v>
      </c>
      <c r="N2877" s="277">
        <f>(N5956*10000)*TEA!$J$15*10^-6</f>
        <v>45.323799897599997</v>
      </c>
      <c r="W2877">
        <f t="shared" si="135"/>
        <v>1</v>
      </c>
      <c r="X2877" s="251">
        <v>51173</v>
      </c>
      <c r="Y2877" s="251">
        <v>0</v>
      </c>
      <c r="Z2877" s="251">
        <f t="shared" si="134"/>
        <v>0</v>
      </c>
      <c r="AA2877" s="226">
        <v>40</v>
      </c>
    </row>
    <row r="2878" spans="1:27" x14ac:dyDescent="0.25">
      <c r="A2878" s="251">
        <v>51175</v>
      </c>
      <c r="B2878" s="251" t="s">
        <v>2245</v>
      </c>
      <c r="C2878" s="251" t="s">
        <v>2288</v>
      </c>
      <c r="D2878" s="251">
        <v>-77.100639299999997</v>
      </c>
      <c r="E2878" s="251">
        <v>36.720509999999997</v>
      </c>
      <c r="F2878">
        <v>2.91</v>
      </c>
      <c r="G2878">
        <f t="shared" si="133"/>
        <v>2.91</v>
      </c>
      <c r="H2878">
        <v>10.63</v>
      </c>
      <c r="M2878" s="277">
        <f>(M5957*10000)*TEA!$I$15*10^-6</f>
        <v>51.038000238599992</v>
      </c>
      <c r="N2878" s="277">
        <f>(N5957*10000)*TEA!$J$15*10^-6</f>
        <v>51.038000238599992</v>
      </c>
      <c r="W2878">
        <f t="shared" si="135"/>
        <v>1</v>
      </c>
      <c r="X2878" s="251">
        <v>51175</v>
      </c>
      <c r="Y2878" s="251">
        <v>9752</v>
      </c>
      <c r="Z2878" s="251">
        <f t="shared" si="134"/>
        <v>9752</v>
      </c>
      <c r="AA2878" s="226">
        <v>6297</v>
      </c>
    </row>
    <row r="2879" spans="1:27" x14ac:dyDescent="0.25">
      <c r="A2879" s="251">
        <v>51177</v>
      </c>
      <c r="B2879" s="251" t="s">
        <v>2245</v>
      </c>
      <c r="C2879" s="251" t="s">
        <v>2289</v>
      </c>
      <c r="D2879" s="251">
        <v>-77.647332500000005</v>
      </c>
      <c r="E2879" s="251">
        <v>38.19426</v>
      </c>
      <c r="F2879">
        <v>3.68</v>
      </c>
      <c r="G2879">
        <f t="shared" si="133"/>
        <v>3.68</v>
      </c>
      <c r="H2879">
        <v>8.2799999999999994</v>
      </c>
      <c r="M2879" s="277">
        <f>(M5958*10000)*TEA!$I$15*10^-6</f>
        <v>45.606690366299993</v>
      </c>
      <c r="N2879" s="277">
        <f>(N5958*10000)*TEA!$J$15*10^-6</f>
        <v>45.606690366299993</v>
      </c>
      <c r="W2879">
        <f t="shared" si="135"/>
        <v>1</v>
      </c>
      <c r="X2879" s="251">
        <v>51177</v>
      </c>
      <c r="Y2879" s="251">
        <v>1310</v>
      </c>
      <c r="Z2879" s="251">
        <f t="shared" si="134"/>
        <v>1310</v>
      </c>
      <c r="AA2879" s="226">
        <v>422</v>
      </c>
    </row>
    <row r="2880" spans="1:27" x14ac:dyDescent="0.25">
      <c r="A2880" s="251">
        <v>51179</v>
      </c>
      <c r="B2880" s="251" t="s">
        <v>2245</v>
      </c>
      <c r="C2880" s="251" t="s">
        <v>1189</v>
      </c>
      <c r="D2880" s="251">
        <v>-77.458487700000006</v>
      </c>
      <c r="E2880" s="251">
        <v>38.423540000000003</v>
      </c>
      <c r="F2880">
        <v>3.54</v>
      </c>
      <c r="G2880">
        <f t="shared" si="133"/>
        <v>3.54</v>
      </c>
      <c r="H2880">
        <v>8.67</v>
      </c>
      <c r="M2880" s="277">
        <f>(M5959*10000)*TEA!$I$15*10^-6</f>
        <v>45.383098680899998</v>
      </c>
      <c r="N2880" s="277">
        <f>(N5959*10000)*TEA!$J$15*10^-6</f>
        <v>45.383098680899998</v>
      </c>
      <c r="W2880">
        <f t="shared" si="135"/>
        <v>1</v>
      </c>
      <c r="X2880" s="251">
        <v>51179</v>
      </c>
      <c r="Y2880" s="251">
        <v>1053</v>
      </c>
      <c r="Z2880" s="251">
        <f t="shared" si="134"/>
        <v>1053</v>
      </c>
      <c r="AA2880" s="226">
        <v>1170</v>
      </c>
    </row>
    <row r="2881" spans="1:27" x14ac:dyDescent="0.25">
      <c r="A2881" s="251">
        <v>51181</v>
      </c>
      <c r="B2881" s="251" t="s">
        <v>2245</v>
      </c>
      <c r="C2881" s="251" t="s">
        <v>1788</v>
      </c>
      <c r="D2881" s="251">
        <v>-76.904490899999999</v>
      </c>
      <c r="E2881" s="251">
        <v>37.104529999999997</v>
      </c>
      <c r="F2881">
        <v>2.59</v>
      </c>
      <c r="G2881">
        <f t="shared" si="133"/>
        <v>2.59</v>
      </c>
      <c r="H2881">
        <v>9.6300000000000008</v>
      </c>
      <c r="M2881" s="277">
        <f>(M5960*10000)*TEA!$I$15*10^-6</f>
        <v>50.495553674550003</v>
      </c>
      <c r="N2881" s="277">
        <f>(N5960*10000)*TEA!$J$15*10^-6</f>
        <v>50.495553674550003</v>
      </c>
      <c r="W2881">
        <f t="shared" si="135"/>
        <v>1</v>
      </c>
      <c r="X2881" s="251">
        <v>51181</v>
      </c>
      <c r="Y2881" s="251">
        <v>4498</v>
      </c>
      <c r="Z2881" s="251">
        <f t="shared" si="134"/>
        <v>4498</v>
      </c>
      <c r="AA2881" s="226">
        <v>2772</v>
      </c>
    </row>
    <row r="2882" spans="1:27" x14ac:dyDescent="0.25">
      <c r="A2882" s="251">
        <v>51183</v>
      </c>
      <c r="B2882" s="251" t="s">
        <v>2245</v>
      </c>
      <c r="C2882" s="251" t="s">
        <v>787</v>
      </c>
      <c r="D2882" s="251">
        <v>-77.260531200000003</v>
      </c>
      <c r="E2882" s="251">
        <v>36.92353</v>
      </c>
      <c r="F2882">
        <v>2.34</v>
      </c>
      <c r="G2882">
        <f t="shared" si="133"/>
        <v>2.34</v>
      </c>
      <c r="H2882">
        <v>9.9600000000000009</v>
      </c>
      <c r="M2882" s="277">
        <f>(M5961*10000)*TEA!$I$15*10^-6</f>
        <v>50.409026281800003</v>
      </c>
      <c r="N2882" s="277">
        <f>(N5961*10000)*TEA!$J$15*10^-6</f>
        <v>50.409026281800003</v>
      </c>
      <c r="W2882">
        <f t="shared" si="135"/>
        <v>1</v>
      </c>
      <c r="X2882" s="251">
        <v>51183</v>
      </c>
      <c r="Y2882" s="251">
        <v>8897</v>
      </c>
      <c r="Z2882" s="251">
        <f t="shared" si="134"/>
        <v>8897</v>
      </c>
      <c r="AA2882" s="226">
        <v>2981</v>
      </c>
    </row>
    <row r="2883" spans="1:27" x14ac:dyDescent="0.25">
      <c r="A2883" s="251">
        <v>51185</v>
      </c>
      <c r="B2883" s="251" t="s">
        <v>2245</v>
      </c>
      <c r="C2883" s="251" t="s">
        <v>1036</v>
      </c>
      <c r="D2883" s="251">
        <v>-81.562943500000003</v>
      </c>
      <c r="E2883" s="251">
        <v>37.119709999999998</v>
      </c>
      <c r="F2883">
        <v>3.55</v>
      </c>
      <c r="G2883">
        <f t="shared" si="133"/>
        <v>3.55</v>
      </c>
      <c r="H2883">
        <v>0</v>
      </c>
      <c r="M2883" s="277">
        <f>(M5962*10000)*TEA!$I$15*10^-6</f>
        <v>44.696256196949996</v>
      </c>
      <c r="N2883" s="277">
        <f>(N5962*10000)*TEA!$J$15*10^-6</f>
        <v>44.696256196949996</v>
      </c>
      <c r="W2883">
        <f t="shared" si="135"/>
        <v>1</v>
      </c>
      <c r="X2883" s="251">
        <v>51185</v>
      </c>
      <c r="Y2883" s="251">
        <v>78</v>
      </c>
      <c r="Z2883" s="251">
        <f t="shared" si="134"/>
        <v>78</v>
      </c>
      <c r="AA2883" s="226">
        <v>0</v>
      </c>
    </row>
    <row r="2884" spans="1:27" x14ac:dyDescent="0.25">
      <c r="A2884" s="251">
        <v>51187</v>
      </c>
      <c r="B2884" s="251" t="s">
        <v>2245</v>
      </c>
      <c r="C2884" s="251" t="s">
        <v>941</v>
      </c>
      <c r="D2884" s="251">
        <v>-78.2130169</v>
      </c>
      <c r="E2884" s="251">
        <v>38.916289999999996</v>
      </c>
      <c r="F2884">
        <v>3.93</v>
      </c>
      <c r="G2884">
        <f t="shared" ref="G2884:G2947" si="136">F2884</f>
        <v>3.93</v>
      </c>
      <c r="H2884">
        <v>12.13</v>
      </c>
      <c r="M2884" s="277">
        <f>(M5963*10000)*TEA!$I$15*10^-6</f>
        <v>39.813468627599995</v>
      </c>
      <c r="N2884" s="277">
        <f>(N5963*10000)*TEA!$J$15*10^-6</f>
        <v>39.813468627599995</v>
      </c>
      <c r="W2884">
        <f t="shared" si="135"/>
        <v>1</v>
      </c>
      <c r="X2884" s="251">
        <v>51187</v>
      </c>
      <c r="Y2884" s="251">
        <v>68</v>
      </c>
      <c r="Z2884" s="251">
        <f t="shared" si="134"/>
        <v>68</v>
      </c>
      <c r="AA2884" s="226">
        <v>146</v>
      </c>
    </row>
    <row r="2885" spans="1:27" x14ac:dyDescent="0.25">
      <c r="A2885" s="251">
        <v>51191</v>
      </c>
      <c r="B2885" s="251" t="s">
        <v>2245</v>
      </c>
      <c r="C2885" s="251" t="s">
        <v>585</v>
      </c>
      <c r="D2885" s="251">
        <v>-81.963382600000003</v>
      </c>
      <c r="E2885" s="251">
        <v>36.723669999999998</v>
      </c>
      <c r="F2885">
        <v>0</v>
      </c>
      <c r="G2885">
        <f t="shared" si="136"/>
        <v>0</v>
      </c>
      <c r="H2885">
        <v>9.6199999999999992</v>
      </c>
      <c r="M2885" s="277">
        <f>(M5964*10000)*TEA!$I$15*10^-6</f>
        <v>44.957114794799999</v>
      </c>
      <c r="N2885" s="277">
        <f>(N5964*10000)*TEA!$J$15*10^-6</f>
        <v>44.957114794799999</v>
      </c>
      <c r="W2885">
        <f t="shared" si="135"/>
        <v>1</v>
      </c>
      <c r="X2885" s="251">
        <v>51191</v>
      </c>
      <c r="Y2885" s="251">
        <v>0</v>
      </c>
      <c r="Z2885" s="251">
        <f t="shared" ref="Z2885:Z2948" si="137">Y2885</f>
        <v>0</v>
      </c>
      <c r="AA2885" s="226">
        <v>138</v>
      </c>
    </row>
    <row r="2886" spans="1:27" x14ac:dyDescent="0.25">
      <c r="A2886" s="251">
        <v>51193</v>
      </c>
      <c r="B2886" s="251" t="s">
        <v>2245</v>
      </c>
      <c r="C2886" s="251" t="s">
        <v>1958</v>
      </c>
      <c r="D2886" s="251">
        <v>-76.833819300000002</v>
      </c>
      <c r="E2886" s="251">
        <v>38.110340000000001</v>
      </c>
      <c r="F2886">
        <v>3.37</v>
      </c>
      <c r="G2886">
        <f t="shared" si="136"/>
        <v>3.37</v>
      </c>
      <c r="H2886">
        <v>11.3</v>
      </c>
      <c r="M2886" s="277">
        <f>(M5965*10000)*TEA!$I$15*10^-6</f>
        <v>48.066042014099992</v>
      </c>
      <c r="N2886" s="277">
        <f>(N5965*10000)*TEA!$J$15*10^-6</f>
        <v>48.066042014099992</v>
      </c>
      <c r="W2886">
        <f t="shared" si="135"/>
        <v>1</v>
      </c>
      <c r="X2886" s="251">
        <v>51193</v>
      </c>
      <c r="Y2886" s="251">
        <v>6182</v>
      </c>
      <c r="Z2886" s="251">
        <f t="shared" si="137"/>
        <v>6182</v>
      </c>
      <c r="AA2886" s="226">
        <v>3546</v>
      </c>
    </row>
    <row r="2887" spans="1:27" x14ac:dyDescent="0.25">
      <c r="A2887" s="251">
        <v>51195</v>
      </c>
      <c r="B2887" s="251" t="s">
        <v>2245</v>
      </c>
      <c r="C2887" s="251" t="s">
        <v>2214</v>
      </c>
      <c r="D2887" s="251">
        <v>-82.621053599999996</v>
      </c>
      <c r="E2887" s="251">
        <v>36.969329999999999</v>
      </c>
      <c r="F2887">
        <v>0</v>
      </c>
      <c r="G2887">
        <f t="shared" si="136"/>
        <v>0</v>
      </c>
      <c r="H2887">
        <v>8.1999999999999993</v>
      </c>
      <c r="M2887" s="277">
        <f>(M5966*10000)*TEA!$I$15*10^-6</f>
        <v>43.787415022650002</v>
      </c>
      <c r="N2887" s="277">
        <f>(N5966*10000)*TEA!$J$15*10^-6</f>
        <v>43.787415022650002</v>
      </c>
      <c r="W2887">
        <f t="shared" si="135"/>
        <v>1</v>
      </c>
      <c r="X2887" s="251">
        <v>51195</v>
      </c>
      <c r="Y2887" s="251">
        <v>0</v>
      </c>
      <c r="Z2887" s="251">
        <f t="shared" si="137"/>
        <v>0</v>
      </c>
      <c r="AA2887" s="226">
        <v>39</v>
      </c>
    </row>
    <row r="2888" spans="1:27" x14ac:dyDescent="0.25">
      <c r="A2888" s="251">
        <v>51197</v>
      </c>
      <c r="B2888" s="251" t="s">
        <v>2245</v>
      </c>
      <c r="C2888" s="251" t="s">
        <v>2290</v>
      </c>
      <c r="D2888" s="251">
        <v>-81.068818399999998</v>
      </c>
      <c r="E2888" s="251">
        <v>36.905589999999997</v>
      </c>
      <c r="F2888">
        <v>0</v>
      </c>
      <c r="G2888">
        <f t="shared" si="136"/>
        <v>0</v>
      </c>
      <c r="H2888">
        <v>9.01</v>
      </c>
      <c r="M2888" s="277">
        <f>(M5967*10000)*TEA!$I$15*10^-6</f>
        <v>45.50208483014999</v>
      </c>
      <c r="N2888" s="277">
        <f>(N5967*10000)*TEA!$J$15*10^-6</f>
        <v>45.50208483014999</v>
      </c>
      <c r="W2888">
        <f t="shared" si="135"/>
        <v>1</v>
      </c>
      <c r="X2888" s="251">
        <v>51197</v>
      </c>
      <c r="Y2888" s="251">
        <v>0</v>
      </c>
      <c r="Z2888" s="251">
        <f t="shared" si="137"/>
        <v>0</v>
      </c>
      <c r="AA2888" s="226">
        <v>599</v>
      </c>
    </row>
    <row r="2889" spans="1:27" x14ac:dyDescent="0.25">
      <c r="A2889" s="251">
        <v>51199</v>
      </c>
      <c r="B2889" s="251" t="s">
        <v>2245</v>
      </c>
      <c r="C2889" s="251" t="s">
        <v>1331</v>
      </c>
      <c r="D2889" s="251">
        <v>-76.535366300000007</v>
      </c>
      <c r="E2889" s="251">
        <v>37.214289999999998</v>
      </c>
      <c r="F2889">
        <v>0</v>
      </c>
      <c r="G2889">
        <f t="shared" si="136"/>
        <v>0</v>
      </c>
      <c r="H2889">
        <v>0</v>
      </c>
      <c r="M2889" s="277">
        <f>(M5968*10000)*TEA!$I$15*10^-6</f>
        <v>50.592995742599996</v>
      </c>
      <c r="N2889" s="277">
        <f>(N5968*10000)*TEA!$J$15*10^-6</f>
        <v>50.592995742599996</v>
      </c>
      <c r="W2889">
        <f t="shared" si="135"/>
        <v>1</v>
      </c>
      <c r="X2889" s="251">
        <v>51199</v>
      </c>
      <c r="Y2889" s="251">
        <v>0</v>
      </c>
      <c r="Z2889" s="251">
        <f t="shared" si="137"/>
        <v>0</v>
      </c>
      <c r="AA2889" s="226">
        <v>0</v>
      </c>
    </row>
    <row r="2890" spans="1:27" x14ac:dyDescent="0.25">
      <c r="A2890" s="251">
        <v>51550</v>
      </c>
      <c r="B2890" s="251" t="s">
        <v>2245</v>
      </c>
      <c r="C2890" s="251" t="s">
        <v>2291</v>
      </c>
      <c r="D2890" s="251"/>
      <c r="E2890" s="251"/>
      <c r="F2890">
        <v>2.65</v>
      </c>
      <c r="G2890">
        <f t="shared" si="136"/>
        <v>2.65</v>
      </c>
      <c r="H2890">
        <v>10.47</v>
      </c>
      <c r="M2890" s="277"/>
      <c r="N2890" s="277"/>
      <c r="W2890">
        <f t="shared" si="135"/>
        <v>1</v>
      </c>
      <c r="X2890" s="251">
        <v>51550</v>
      </c>
      <c r="Y2890" s="251">
        <v>9360</v>
      </c>
      <c r="Z2890" s="251">
        <f t="shared" si="137"/>
        <v>9360</v>
      </c>
      <c r="AA2890" s="226">
        <v>2730</v>
      </c>
    </row>
    <row r="2891" spans="1:27" x14ac:dyDescent="0.25">
      <c r="A2891" s="251">
        <v>51650</v>
      </c>
      <c r="B2891" s="251" t="s">
        <v>2245</v>
      </c>
      <c r="C2891" s="251" t="s">
        <v>2292</v>
      </c>
      <c r="D2891" s="251">
        <v>-76.3603612</v>
      </c>
      <c r="E2891" s="251">
        <v>37.05003</v>
      </c>
      <c r="F2891">
        <v>0</v>
      </c>
      <c r="G2891">
        <f t="shared" si="136"/>
        <v>0</v>
      </c>
      <c r="H2891">
        <v>0</v>
      </c>
      <c r="M2891" s="277">
        <f>(M5969*10000)*TEA!$I$15*10^-6</f>
        <v>50.924531969549996</v>
      </c>
      <c r="N2891" s="277">
        <f>(N5969*10000)*TEA!$J$15*10^-6</f>
        <v>50.924531969549996</v>
      </c>
      <c r="W2891">
        <f t="shared" si="135"/>
        <v>1</v>
      </c>
      <c r="X2891" s="251">
        <v>51650</v>
      </c>
      <c r="Y2891" s="251">
        <v>0</v>
      </c>
      <c r="Z2891" s="251">
        <f t="shared" si="137"/>
        <v>0</v>
      </c>
      <c r="AA2891" s="226">
        <v>0</v>
      </c>
    </row>
    <row r="2892" spans="1:27" x14ac:dyDescent="0.25">
      <c r="A2892" s="251">
        <v>51700</v>
      </c>
      <c r="B2892" s="251" t="s">
        <v>2245</v>
      </c>
      <c r="C2892" s="251" t="s">
        <v>2293</v>
      </c>
      <c r="D2892" s="251">
        <v>-76.520521700000003</v>
      </c>
      <c r="E2892" s="251">
        <v>37.107889999999998</v>
      </c>
      <c r="F2892">
        <v>0</v>
      </c>
      <c r="G2892">
        <f t="shared" si="136"/>
        <v>0</v>
      </c>
      <c r="H2892">
        <v>0</v>
      </c>
      <c r="M2892" s="277">
        <f>(M5970*10000)*TEA!$I$15*10^-6</f>
        <v>50.746692088799996</v>
      </c>
      <c r="N2892" s="277">
        <f>(N5970*10000)*TEA!$J$15*10^-6</f>
        <v>50.746692088799996</v>
      </c>
      <c r="W2892">
        <f t="shared" si="135"/>
        <v>1</v>
      </c>
      <c r="X2892" s="251">
        <v>51700</v>
      </c>
      <c r="Y2892" s="251">
        <v>0</v>
      </c>
      <c r="Z2892" s="251">
        <f t="shared" si="137"/>
        <v>0</v>
      </c>
      <c r="AA2892" s="226">
        <v>0</v>
      </c>
    </row>
    <row r="2893" spans="1:27" x14ac:dyDescent="0.25">
      <c r="A2893" s="251">
        <v>51710</v>
      </c>
      <c r="B2893" s="251" t="s">
        <v>2245</v>
      </c>
      <c r="C2893" s="251" t="s">
        <v>2294</v>
      </c>
      <c r="D2893" s="251">
        <v>-76.302769999999995</v>
      </c>
      <c r="E2893" s="251">
        <v>36.71707</v>
      </c>
      <c r="F2893">
        <v>0</v>
      </c>
      <c r="G2893">
        <f t="shared" si="136"/>
        <v>0</v>
      </c>
      <c r="H2893">
        <v>0</v>
      </c>
      <c r="M2893" s="277">
        <f>(M5971*10000)*TEA!$I$15*10^-6</f>
        <v>51.616200742649994</v>
      </c>
      <c r="N2893" s="277">
        <f>(N5971*10000)*TEA!$J$15*10^-6</f>
        <v>51.616200742649994</v>
      </c>
      <c r="W2893">
        <f t="shared" si="135"/>
        <v>1</v>
      </c>
      <c r="X2893" s="251">
        <v>51710</v>
      </c>
      <c r="Y2893" s="251">
        <v>0</v>
      </c>
      <c r="Z2893" s="251">
        <f t="shared" si="137"/>
        <v>0</v>
      </c>
      <c r="AA2893" s="226">
        <v>0</v>
      </c>
    </row>
    <row r="2894" spans="1:27" x14ac:dyDescent="0.25">
      <c r="A2894" s="251">
        <v>51800</v>
      </c>
      <c r="B2894" s="251" t="s">
        <v>2245</v>
      </c>
      <c r="C2894" s="251" t="s">
        <v>2295</v>
      </c>
      <c r="D2894" s="251">
        <v>-76.643286000000003</v>
      </c>
      <c r="E2894" s="251">
        <v>36.69547</v>
      </c>
      <c r="F2894">
        <v>2.67</v>
      </c>
      <c r="G2894">
        <f t="shared" si="136"/>
        <v>2.67</v>
      </c>
      <c r="H2894">
        <v>9.11</v>
      </c>
      <c r="M2894" s="277">
        <f>(M5972*10000)*TEA!$I$15*10^-6</f>
        <v>51.497929540800001</v>
      </c>
      <c r="N2894" s="277">
        <f>(N5972*10000)*TEA!$J$15*10^-6</f>
        <v>51.497929540800001</v>
      </c>
      <c r="W2894">
        <f t="shared" si="135"/>
        <v>1</v>
      </c>
      <c r="X2894" s="251">
        <v>51800</v>
      </c>
      <c r="Y2894" s="251">
        <v>8259</v>
      </c>
      <c r="Z2894" s="251">
        <f t="shared" si="137"/>
        <v>8259</v>
      </c>
      <c r="AA2894" s="226">
        <v>5328</v>
      </c>
    </row>
    <row r="2895" spans="1:27" x14ac:dyDescent="0.25">
      <c r="A2895" s="251">
        <v>51810</v>
      </c>
      <c r="B2895" s="251" t="s">
        <v>2245</v>
      </c>
      <c r="C2895" s="251" t="s">
        <v>2296</v>
      </c>
      <c r="D2895" s="251">
        <v>-76.049924899999993</v>
      </c>
      <c r="E2895" s="251">
        <v>36.746369999999999</v>
      </c>
      <c r="F2895">
        <v>3.24</v>
      </c>
      <c r="G2895">
        <f t="shared" si="136"/>
        <v>3.24</v>
      </c>
      <c r="H2895">
        <v>13.41</v>
      </c>
      <c r="M2895" s="277">
        <f>(M5973*10000)*TEA!$I$15*10^-6</f>
        <v>51.565582111949993</v>
      </c>
      <c r="N2895" s="277">
        <f>(N5973*10000)*TEA!$J$15*10^-6</f>
        <v>51.565582111949993</v>
      </c>
      <c r="W2895">
        <f t="shared" si="135"/>
        <v>1</v>
      </c>
      <c r="X2895" s="251">
        <v>51810</v>
      </c>
      <c r="Y2895" s="251">
        <v>4106</v>
      </c>
      <c r="Z2895" s="251">
        <f t="shared" si="137"/>
        <v>4106</v>
      </c>
      <c r="AA2895" s="226">
        <v>2114</v>
      </c>
    </row>
    <row r="2896" spans="1:27" x14ac:dyDescent="0.25">
      <c r="A2896" s="251">
        <v>53001</v>
      </c>
      <c r="B2896" s="251" t="s">
        <v>2297</v>
      </c>
      <c r="C2896" s="251" t="s">
        <v>720</v>
      </c>
      <c r="D2896" s="251">
        <v>-118.554495</v>
      </c>
      <c r="E2896" s="251">
        <v>46.981439999999999</v>
      </c>
      <c r="F2896">
        <v>0</v>
      </c>
      <c r="G2896">
        <f t="shared" si="136"/>
        <v>0</v>
      </c>
      <c r="H2896">
        <v>15.14</v>
      </c>
      <c r="M2896" s="277">
        <f>(M5974*10000)*TEA!$I$15*10^-6</f>
        <v>33.595726371749997</v>
      </c>
      <c r="N2896" s="277">
        <f>(N5974*10000)*TEA!$J$15*10^-6</f>
        <v>33.595726371749997</v>
      </c>
      <c r="W2896">
        <f t="shared" si="135"/>
        <v>1</v>
      </c>
      <c r="X2896" s="251">
        <v>53001</v>
      </c>
      <c r="Y2896" s="251">
        <v>0</v>
      </c>
      <c r="Z2896" s="251">
        <f t="shared" si="137"/>
        <v>0</v>
      </c>
      <c r="AA2896" s="226">
        <v>1912</v>
      </c>
    </row>
    <row r="2897" spans="1:27" x14ac:dyDescent="0.25">
      <c r="A2897" s="251">
        <v>53003</v>
      </c>
      <c r="B2897" s="251" t="s">
        <v>2297</v>
      </c>
      <c r="C2897" s="251" t="s">
        <v>2298</v>
      </c>
      <c r="D2897" s="251">
        <v>-117.198094</v>
      </c>
      <c r="E2897" s="251">
        <v>46.198590000000003</v>
      </c>
      <c r="F2897">
        <v>0</v>
      </c>
      <c r="G2897">
        <f t="shared" si="136"/>
        <v>0</v>
      </c>
      <c r="H2897">
        <v>0</v>
      </c>
      <c r="M2897" s="277">
        <f>(M5975*10000)*TEA!$I$15*10^-6</f>
        <v>29.691742224779997</v>
      </c>
      <c r="N2897" s="277">
        <f>(N5975*10000)*TEA!$J$15*10^-6</f>
        <v>29.691742224779997</v>
      </c>
      <c r="W2897">
        <f t="shared" si="135"/>
        <v>1</v>
      </c>
      <c r="X2897" s="251">
        <v>53003</v>
      </c>
      <c r="Y2897" s="251">
        <v>0</v>
      </c>
      <c r="Z2897" s="251">
        <f t="shared" si="137"/>
        <v>0</v>
      </c>
      <c r="AA2897" s="226">
        <v>0</v>
      </c>
    </row>
    <row r="2898" spans="1:27" x14ac:dyDescent="0.25">
      <c r="A2898" s="251">
        <v>53005</v>
      </c>
      <c r="B2898" s="251" t="s">
        <v>2297</v>
      </c>
      <c r="C2898" s="251" t="s">
        <v>608</v>
      </c>
      <c r="D2898" s="251">
        <v>-119.51546999999999</v>
      </c>
      <c r="E2898" s="251">
        <v>46.23413</v>
      </c>
      <c r="F2898">
        <v>0</v>
      </c>
      <c r="G2898">
        <f t="shared" si="136"/>
        <v>0</v>
      </c>
      <c r="H2898">
        <v>18.73</v>
      </c>
      <c r="M2898" s="277">
        <f>(M5976*10000)*TEA!$I$15*10^-6</f>
        <v>36.346614805349994</v>
      </c>
      <c r="N2898" s="277">
        <f>(N5976*10000)*TEA!$J$15*10^-6</f>
        <v>36.346614805349994</v>
      </c>
      <c r="W2898">
        <f t="shared" si="135"/>
        <v>1</v>
      </c>
      <c r="X2898" s="251">
        <v>53005</v>
      </c>
      <c r="Y2898" s="251">
        <v>0</v>
      </c>
      <c r="Z2898" s="251">
        <f t="shared" si="137"/>
        <v>0</v>
      </c>
      <c r="AA2898" s="226">
        <v>7461</v>
      </c>
    </row>
    <row r="2899" spans="1:27" x14ac:dyDescent="0.25">
      <c r="A2899" s="251">
        <v>53007</v>
      </c>
      <c r="B2899" s="251" t="s">
        <v>2297</v>
      </c>
      <c r="C2899" s="251" t="s">
        <v>2299</v>
      </c>
      <c r="D2899" s="251">
        <v>-120.619016</v>
      </c>
      <c r="E2899" s="251">
        <v>47.871569999999998</v>
      </c>
      <c r="F2899">
        <v>0</v>
      </c>
      <c r="G2899">
        <f t="shared" si="136"/>
        <v>0</v>
      </c>
      <c r="H2899">
        <v>0</v>
      </c>
      <c r="M2899" s="277">
        <f>(M5977*10000)*TEA!$I$15*10^-6</f>
        <v>35.406554732099998</v>
      </c>
      <c r="N2899" s="277">
        <f>(N5977*10000)*TEA!$J$15*10^-6</f>
        <v>35.406554732099998</v>
      </c>
      <c r="W2899">
        <f t="shared" si="135"/>
        <v>1</v>
      </c>
      <c r="X2899" s="251">
        <v>53007</v>
      </c>
      <c r="Y2899" s="251">
        <v>0</v>
      </c>
      <c r="Z2899" s="251">
        <f t="shared" si="137"/>
        <v>0</v>
      </c>
      <c r="AA2899" s="226">
        <v>0</v>
      </c>
    </row>
    <row r="2900" spans="1:27" x14ac:dyDescent="0.25">
      <c r="A2900" s="251">
        <v>53009</v>
      </c>
      <c r="B2900" s="251" t="s">
        <v>2297</v>
      </c>
      <c r="C2900" s="251" t="s">
        <v>2300</v>
      </c>
      <c r="D2900" s="251">
        <v>-123.918347</v>
      </c>
      <c r="E2900" s="251">
        <v>48.060580000000002</v>
      </c>
      <c r="F2900">
        <v>0</v>
      </c>
      <c r="G2900">
        <f t="shared" si="136"/>
        <v>0</v>
      </c>
      <c r="H2900">
        <v>0</v>
      </c>
      <c r="M2900" s="277">
        <f>(M5978*10000)*TEA!$I$15*10^-6</f>
        <v>28.210946612579995</v>
      </c>
      <c r="N2900" s="277">
        <f>(N5978*10000)*TEA!$J$15*10^-6</f>
        <v>28.210946612579995</v>
      </c>
      <c r="W2900">
        <f t="shared" si="135"/>
        <v>1</v>
      </c>
      <c r="X2900" s="251">
        <v>53009</v>
      </c>
      <c r="Y2900" s="251">
        <v>0</v>
      </c>
      <c r="Z2900" s="251">
        <f t="shared" si="137"/>
        <v>0</v>
      </c>
      <c r="AA2900" s="226">
        <v>0</v>
      </c>
    </row>
    <row r="2901" spans="1:27" x14ac:dyDescent="0.25">
      <c r="A2901" s="251">
        <v>53011</v>
      </c>
      <c r="B2901" s="251" t="s">
        <v>2297</v>
      </c>
      <c r="C2901" s="251" t="s">
        <v>613</v>
      </c>
      <c r="D2901" s="251">
        <v>-122.488103</v>
      </c>
      <c r="E2901" s="251">
        <v>45.769309999999997</v>
      </c>
      <c r="F2901">
        <v>0</v>
      </c>
      <c r="G2901">
        <f t="shared" si="136"/>
        <v>0</v>
      </c>
      <c r="H2901">
        <v>13.92</v>
      </c>
      <c r="M2901" s="277">
        <f>(M5979*10000)*TEA!$I$15*10^-6</f>
        <v>30.748814763435</v>
      </c>
      <c r="N2901" s="277">
        <f>(N5979*10000)*TEA!$J$15*10^-6</f>
        <v>30.748814763435</v>
      </c>
      <c r="W2901">
        <f t="shared" si="135"/>
        <v>1</v>
      </c>
      <c r="X2901" s="251">
        <v>53011</v>
      </c>
      <c r="Y2901" s="251">
        <v>0</v>
      </c>
      <c r="Z2901" s="251">
        <f t="shared" si="137"/>
        <v>0</v>
      </c>
      <c r="AA2901" s="226">
        <v>3</v>
      </c>
    </row>
    <row r="2902" spans="1:27" x14ac:dyDescent="0.25">
      <c r="A2902" s="251">
        <v>53013</v>
      </c>
      <c r="B2902" s="251" t="s">
        <v>2297</v>
      </c>
      <c r="C2902" s="251" t="s">
        <v>615</v>
      </c>
      <c r="D2902" s="251">
        <v>-117.91783599999999</v>
      </c>
      <c r="E2902" s="251">
        <v>46.30227</v>
      </c>
      <c r="F2902">
        <v>0</v>
      </c>
      <c r="G2902">
        <f t="shared" si="136"/>
        <v>0</v>
      </c>
      <c r="H2902">
        <v>0</v>
      </c>
      <c r="M2902" s="277">
        <f>(M5980*10000)*TEA!$I$15*10^-6</f>
        <v>30.619840190624998</v>
      </c>
      <c r="N2902" s="277">
        <f>(N5980*10000)*TEA!$J$15*10^-6</f>
        <v>30.619840190624998</v>
      </c>
      <c r="W2902">
        <f t="shared" si="135"/>
        <v>1</v>
      </c>
      <c r="X2902" s="251">
        <v>53013</v>
      </c>
      <c r="Y2902" s="251">
        <v>0</v>
      </c>
      <c r="Z2902" s="251">
        <f t="shared" si="137"/>
        <v>0</v>
      </c>
      <c r="AA2902" s="226">
        <v>0</v>
      </c>
    </row>
    <row r="2903" spans="1:27" x14ac:dyDescent="0.25">
      <c r="A2903" s="251">
        <v>53015</v>
      </c>
      <c r="B2903" s="251" t="s">
        <v>2297</v>
      </c>
      <c r="C2903" s="251" t="s">
        <v>2301</v>
      </c>
      <c r="D2903" s="251">
        <v>-122.681372</v>
      </c>
      <c r="E2903" s="251">
        <v>46.185319999999997</v>
      </c>
      <c r="F2903">
        <v>0</v>
      </c>
      <c r="G2903">
        <f t="shared" si="136"/>
        <v>0</v>
      </c>
      <c r="H2903">
        <v>0</v>
      </c>
      <c r="M2903" s="277">
        <f>(M5981*10000)*TEA!$I$15*10^-6</f>
        <v>29.016535575464996</v>
      </c>
      <c r="N2903" s="277">
        <f>(N5981*10000)*TEA!$J$15*10^-6</f>
        <v>29.016535575464996</v>
      </c>
      <c r="W2903">
        <f t="shared" si="135"/>
        <v>1</v>
      </c>
      <c r="X2903" s="251">
        <v>53015</v>
      </c>
      <c r="Y2903" s="251">
        <v>0</v>
      </c>
      <c r="Z2903" s="251">
        <f t="shared" si="137"/>
        <v>0</v>
      </c>
      <c r="AA2903" s="226">
        <v>0</v>
      </c>
    </row>
    <row r="2904" spans="1:27" x14ac:dyDescent="0.25">
      <c r="A2904" s="251">
        <v>53017</v>
      </c>
      <c r="B2904" s="251" t="s">
        <v>2297</v>
      </c>
      <c r="C2904" s="251" t="s">
        <v>738</v>
      </c>
      <c r="D2904" s="251">
        <v>-119.69903600000001</v>
      </c>
      <c r="E2904" s="251">
        <v>47.727510000000002</v>
      </c>
      <c r="F2904">
        <v>0</v>
      </c>
      <c r="G2904">
        <f t="shared" si="136"/>
        <v>0</v>
      </c>
      <c r="H2904">
        <v>18.39</v>
      </c>
      <c r="M2904" s="277">
        <f>(M5982*10000)*TEA!$I$15*10^-6</f>
        <v>36.0744722325</v>
      </c>
      <c r="N2904" s="277">
        <f>(N5982*10000)*TEA!$J$15*10^-6</f>
        <v>36.0744722325</v>
      </c>
      <c r="W2904">
        <f t="shared" si="135"/>
        <v>1</v>
      </c>
      <c r="X2904" s="251">
        <v>53017</v>
      </c>
      <c r="Y2904" s="251">
        <v>0</v>
      </c>
      <c r="Z2904" s="251">
        <f t="shared" si="137"/>
        <v>0</v>
      </c>
      <c r="AA2904" s="226">
        <v>162</v>
      </c>
    </row>
    <row r="2905" spans="1:27" x14ac:dyDescent="0.25">
      <c r="A2905" s="251">
        <v>53019</v>
      </c>
      <c r="B2905" s="251" t="s">
        <v>2297</v>
      </c>
      <c r="C2905" s="251" t="s">
        <v>2302</v>
      </c>
      <c r="D2905" s="251">
        <v>-118.51739999999999</v>
      </c>
      <c r="E2905" s="251">
        <v>48.46902</v>
      </c>
      <c r="F2905">
        <v>0</v>
      </c>
      <c r="G2905">
        <f t="shared" si="136"/>
        <v>0</v>
      </c>
      <c r="H2905">
        <v>0</v>
      </c>
      <c r="M2905" s="277">
        <f>(M5983*10000)*TEA!$I$15*10^-6</f>
        <v>34.000932205799998</v>
      </c>
      <c r="N2905" s="277">
        <f>(N5983*10000)*TEA!$J$15*10^-6</f>
        <v>34.000932205799998</v>
      </c>
      <c r="W2905">
        <f t="shared" si="135"/>
        <v>1</v>
      </c>
      <c r="X2905" s="251">
        <v>53019</v>
      </c>
      <c r="Y2905" s="251">
        <v>0</v>
      </c>
      <c r="Z2905" s="251">
        <f t="shared" si="137"/>
        <v>0</v>
      </c>
      <c r="AA2905" s="226">
        <v>0</v>
      </c>
    </row>
    <row r="2906" spans="1:27" x14ac:dyDescent="0.25">
      <c r="A2906" s="251">
        <v>53021</v>
      </c>
      <c r="B2906" s="251" t="s">
        <v>2297</v>
      </c>
      <c r="C2906" s="251" t="s">
        <v>550</v>
      </c>
      <c r="D2906" s="251">
        <v>-118.904419</v>
      </c>
      <c r="E2906" s="251">
        <v>46.535629999999998</v>
      </c>
      <c r="F2906">
        <v>0</v>
      </c>
      <c r="G2906">
        <f t="shared" si="136"/>
        <v>0</v>
      </c>
      <c r="H2906">
        <v>17.13</v>
      </c>
      <c r="M2906" s="277">
        <f>(M5984*10000)*TEA!$I$15*10^-6</f>
        <v>34.014371272200002</v>
      </c>
      <c r="N2906" s="277">
        <f>(N5984*10000)*TEA!$J$15*10^-6</f>
        <v>34.014371272200002</v>
      </c>
      <c r="W2906">
        <f t="shared" si="135"/>
        <v>1</v>
      </c>
      <c r="X2906" s="251">
        <v>53021</v>
      </c>
      <c r="Y2906" s="251">
        <v>0</v>
      </c>
      <c r="Z2906" s="251">
        <f t="shared" si="137"/>
        <v>0</v>
      </c>
      <c r="AA2906" s="226">
        <v>6241</v>
      </c>
    </row>
    <row r="2907" spans="1:27" x14ac:dyDescent="0.25">
      <c r="A2907" s="251">
        <v>53023</v>
      </c>
      <c r="B2907" s="251" t="s">
        <v>2297</v>
      </c>
      <c r="C2907" s="251" t="s">
        <v>743</v>
      </c>
      <c r="D2907" s="251">
        <v>-117.550006</v>
      </c>
      <c r="E2907" s="251">
        <v>46.429070000000003</v>
      </c>
      <c r="F2907">
        <v>0</v>
      </c>
      <c r="G2907">
        <f t="shared" si="136"/>
        <v>0</v>
      </c>
      <c r="H2907">
        <v>0</v>
      </c>
      <c r="M2907" s="277">
        <f>(M5985*10000)*TEA!$I$15*10^-6</f>
        <v>30.4286071185</v>
      </c>
      <c r="N2907" s="277">
        <f>(N5985*10000)*TEA!$J$15*10^-6</f>
        <v>30.4286071185</v>
      </c>
      <c r="W2907">
        <f t="shared" ref="W2907:W2970" si="138">IF(X2907=A2907,1,0)</f>
        <v>1</v>
      </c>
      <c r="X2907" s="251">
        <v>53023</v>
      </c>
      <c r="Y2907" s="251">
        <v>0</v>
      </c>
      <c r="Z2907" s="251">
        <f t="shared" si="137"/>
        <v>0</v>
      </c>
      <c r="AA2907" s="226">
        <v>0</v>
      </c>
    </row>
    <row r="2908" spans="1:27" x14ac:dyDescent="0.25">
      <c r="A2908" s="251">
        <v>53025</v>
      </c>
      <c r="B2908" s="251" t="s">
        <v>2297</v>
      </c>
      <c r="C2908" s="251" t="s">
        <v>626</v>
      </c>
      <c r="D2908" s="251">
        <v>-119.454679</v>
      </c>
      <c r="E2908" s="251">
        <v>47.200130000000001</v>
      </c>
      <c r="F2908">
        <v>0</v>
      </c>
      <c r="G2908">
        <f t="shared" si="136"/>
        <v>0</v>
      </c>
      <c r="H2908">
        <v>14.54</v>
      </c>
      <c r="M2908" s="277">
        <f>(M5986*10000)*TEA!$I$15*10^-6</f>
        <v>36.443371852349998</v>
      </c>
      <c r="N2908" s="277">
        <f>(N5986*10000)*TEA!$J$15*10^-6</f>
        <v>36.443371852349998</v>
      </c>
      <c r="W2908">
        <f t="shared" si="138"/>
        <v>1</v>
      </c>
      <c r="X2908" s="251">
        <v>53025</v>
      </c>
      <c r="Y2908" s="251">
        <v>0</v>
      </c>
      <c r="Z2908" s="251">
        <f t="shared" si="137"/>
        <v>0</v>
      </c>
      <c r="AA2908" s="226">
        <v>17307</v>
      </c>
    </row>
    <row r="2909" spans="1:27" x14ac:dyDescent="0.25">
      <c r="A2909" s="251">
        <v>53027</v>
      </c>
      <c r="B2909" s="251" t="s">
        <v>2297</v>
      </c>
      <c r="C2909" s="251" t="s">
        <v>2303</v>
      </c>
      <c r="D2909" s="251">
        <v>-123.74033300000001</v>
      </c>
      <c r="E2909" s="251">
        <v>47.15945</v>
      </c>
      <c r="F2909">
        <v>0</v>
      </c>
      <c r="G2909">
        <f t="shared" si="136"/>
        <v>0</v>
      </c>
      <c r="H2909">
        <v>0</v>
      </c>
      <c r="M2909" s="277">
        <f>(M5987*10000)*TEA!$I$15*10^-6</f>
        <v>26.243070847965001</v>
      </c>
      <c r="N2909" s="277">
        <f>(N5987*10000)*TEA!$J$15*10^-6</f>
        <v>26.243070847965001</v>
      </c>
      <c r="W2909">
        <f t="shared" si="138"/>
        <v>1</v>
      </c>
      <c r="X2909" s="251">
        <v>53027</v>
      </c>
      <c r="Y2909" s="251">
        <v>0</v>
      </c>
      <c r="Z2909" s="251">
        <f t="shared" si="137"/>
        <v>0</v>
      </c>
      <c r="AA2909" s="226">
        <v>0</v>
      </c>
    </row>
    <row r="2910" spans="1:27" x14ac:dyDescent="0.25">
      <c r="A2910" s="251">
        <v>53029</v>
      </c>
      <c r="B2910" s="251" t="s">
        <v>2297</v>
      </c>
      <c r="C2910" s="251" t="s">
        <v>2304</v>
      </c>
      <c r="D2910" s="251">
        <v>-122.527682</v>
      </c>
      <c r="E2910" s="251">
        <v>48.147829999999999</v>
      </c>
      <c r="F2910">
        <v>0</v>
      </c>
      <c r="G2910">
        <f t="shared" si="136"/>
        <v>0</v>
      </c>
      <c r="H2910">
        <v>0</v>
      </c>
      <c r="M2910" s="277">
        <f>(M5988*10000)*TEA!$I$15*10^-6</f>
        <v>29.638806266385004</v>
      </c>
      <c r="N2910" s="277">
        <f>(N5988*10000)*TEA!$J$15*10^-6</f>
        <v>29.638806266385004</v>
      </c>
      <c r="W2910">
        <f t="shared" si="138"/>
        <v>1</v>
      </c>
      <c r="X2910" s="251">
        <v>53029</v>
      </c>
      <c r="Y2910" s="251">
        <v>0</v>
      </c>
      <c r="Z2910" s="251">
        <f t="shared" si="137"/>
        <v>0</v>
      </c>
      <c r="AA2910" s="226">
        <v>0</v>
      </c>
    </row>
    <row r="2911" spans="1:27" x14ac:dyDescent="0.25">
      <c r="A2911" s="251">
        <v>53031</v>
      </c>
      <c r="B2911" s="251" t="s">
        <v>2297</v>
      </c>
      <c r="C2911" s="251" t="s">
        <v>557</v>
      </c>
      <c r="D2911" s="251">
        <v>-123.553619</v>
      </c>
      <c r="E2911" s="251">
        <v>47.761299999999999</v>
      </c>
      <c r="F2911">
        <v>0</v>
      </c>
      <c r="G2911">
        <f t="shared" si="136"/>
        <v>0</v>
      </c>
      <c r="H2911">
        <v>0</v>
      </c>
      <c r="M2911" s="277">
        <f>(M5989*10000)*TEA!$I$15*10^-6</f>
        <v>27.643341951584997</v>
      </c>
      <c r="N2911" s="277">
        <f>(N5989*10000)*TEA!$J$15*10^-6</f>
        <v>27.643341951584997</v>
      </c>
      <c r="W2911">
        <f t="shared" si="138"/>
        <v>1</v>
      </c>
      <c r="X2911" s="251">
        <v>53031</v>
      </c>
      <c r="Y2911" s="251">
        <v>0</v>
      </c>
      <c r="Z2911" s="251">
        <f t="shared" si="137"/>
        <v>0</v>
      </c>
      <c r="AA2911" s="226">
        <v>0</v>
      </c>
    </row>
    <row r="2912" spans="1:27" x14ac:dyDescent="0.25">
      <c r="A2912" s="251">
        <v>53033</v>
      </c>
      <c r="B2912" s="251" t="s">
        <v>2297</v>
      </c>
      <c r="C2912" s="251" t="s">
        <v>2140</v>
      </c>
      <c r="D2912" s="251">
        <v>-121.77507900000001</v>
      </c>
      <c r="E2912" s="251">
        <v>47.479880000000001</v>
      </c>
      <c r="F2912">
        <v>0</v>
      </c>
      <c r="G2912">
        <f t="shared" si="136"/>
        <v>0</v>
      </c>
      <c r="H2912">
        <v>1.99</v>
      </c>
      <c r="M2912" s="277">
        <f>(M5990*10000)*TEA!$I$15*10^-6</f>
        <v>31.842862371855002</v>
      </c>
      <c r="N2912" s="277">
        <f>(N5990*10000)*TEA!$J$15*10^-6</f>
        <v>31.842862371855002</v>
      </c>
      <c r="W2912">
        <f t="shared" si="138"/>
        <v>1</v>
      </c>
      <c r="X2912" s="251">
        <v>53033</v>
      </c>
      <c r="Y2912" s="251">
        <v>0</v>
      </c>
      <c r="Z2912" s="251">
        <f t="shared" si="137"/>
        <v>0</v>
      </c>
      <c r="AA2912" s="226">
        <v>3</v>
      </c>
    </row>
    <row r="2913" spans="1:27" x14ac:dyDescent="0.25">
      <c r="A2913" s="251">
        <v>53035</v>
      </c>
      <c r="B2913" s="251" t="s">
        <v>2297</v>
      </c>
      <c r="C2913" s="251" t="s">
        <v>2305</v>
      </c>
      <c r="D2913" s="251">
        <v>-122.653175</v>
      </c>
      <c r="E2913" s="251">
        <v>47.595419999999997</v>
      </c>
      <c r="F2913">
        <v>0</v>
      </c>
      <c r="G2913">
        <f t="shared" si="136"/>
        <v>0</v>
      </c>
      <c r="H2913">
        <v>0</v>
      </c>
      <c r="M2913" s="277">
        <f>(M5991*10000)*TEA!$I$15*10^-6</f>
        <v>28.376588292974997</v>
      </c>
      <c r="N2913" s="277">
        <f>(N5991*10000)*TEA!$J$15*10^-6</f>
        <v>28.376588292974997</v>
      </c>
      <c r="W2913">
        <f t="shared" si="138"/>
        <v>1</v>
      </c>
      <c r="X2913" s="251">
        <v>53035</v>
      </c>
      <c r="Y2913" s="251">
        <v>0</v>
      </c>
      <c r="Z2913" s="251">
        <f t="shared" si="137"/>
        <v>0</v>
      </c>
      <c r="AA2913" s="226">
        <v>0</v>
      </c>
    </row>
    <row r="2914" spans="1:27" x14ac:dyDescent="0.25">
      <c r="A2914" s="251">
        <v>53037</v>
      </c>
      <c r="B2914" s="251" t="s">
        <v>2297</v>
      </c>
      <c r="C2914" s="251" t="s">
        <v>2306</v>
      </c>
      <c r="D2914" s="251">
        <v>-120.682789</v>
      </c>
      <c r="E2914" s="251">
        <v>47.115200000000002</v>
      </c>
      <c r="F2914">
        <v>0</v>
      </c>
      <c r="G2914">
        <f t="shared" si="136"/>
        <v>0</v>
      </c>
      <c r="H2914">
        <v>11.15</v>
      </c>
      <c r="M2914" s="277">
        <f>(M5992*10000)*TEA!$I$15*10^-6</f>
        <v>36.882151141950004</v>
      </c>
      <c r="N2914" s="277">
        <f>(N5992*10000)*TEA!$J$15*10^-6</f>
        <v>36.882151141950004</v>
      </c>
      <c r="W2914">
        <f t="shared" si="138"/>
        <v>1</v>
      </c>
      <c r="X2914" s="251">
        <v>53037</v>
      </c>
      <c r="Y2914" s="251">
        <v>0</v>
      </c>
      <c r="Z2914" s="251">
        <f t="shared" si="137"/>
        <v>0</v>
      </c>
      <c r="AA2914" s="226">
        <v>73</v>
      </c>
    </row>
    <row r="2915" spans="1:27" x14ac:dyDescent="0.25">
      <c r="A2915" s="251">
        <v>53039</v>
      </c>
      <c r="B2915" s="251" t="s">
        <v>2297</v>
      </c>
      <c r="C2915" s="251" t="s">
        <v>2307</v>
      </c>
      <c r="D2915" s="251">
        <v>-120.790221</v>
      </c>
      <c r="E2915" s="251">
        <v>45.871079999999999</v>
      </c>
      <c r="F2915">
        <v>0</v>
      </c>
      <c r="G2915">
        <f t="shared" si="136"/>
        <v>0</v>
      </c>
      <c r="H2915">
        <v>0</v>
      </c>
      <c r="M2915" s="277">
        <f>(M5993*10000)*TEA!$I$15*10^-6</f>
        <v>36.599128681949992</v>
      </c>
      <c r="N2915" s="277">
        <f>(N5993*10000)*TEA!$J$15*10^-6</f>
        <v>36.599128681949992</v>
      </c>
      <c r="W2915">
        <f t="shared" si="138"/>
        <v>1</v>
      </c>
      <c r="X2915" s="251">
        <v>53039</v>
      </c>
      <c r="Y2915" s="251">
        <v>0</v>
      </c>
      <c r="Z2915" s="251">
        <f t="shared" si="137"/>
        <v>0</v>
      </c>
      <c r="AA2915" s="226">
        <v>0</v>
      </c>
    </row>
    <row r="2916" spans="1:27" x14ac:dyDescent="0.25">
      <c r="A2916" s="251">
        <v>53041</v>
      </c>
      <c r="B2916" s="251" t="s">
        <v>2297</v>
      </c>
      <c r="C2916" s="251" t="s">
        <v>978</v>
      </c>
      <c r="D2916" s="251">
        <v>-122.397041</v>
      </c>
      <c r="E2916" s="251">
        <v>46.572760000000002</v>
      </c>
      <c r="F2916">
        <v>0</v>
      </c>
      <c r="G2916">
        <f t="shared" si="136"/>
        <v>0</v>
      </c>
      <c r="H2916">
        <v>0</v>
      </c>
      <c r="M2916" s="277">
        <f>(M5994*10000)*TEA!$I$15*10^-6</f>
        <v>29.459382739694998</v>
      </c>
      <c r="N2916" s="277">
        <f>(N5994*10000)*TEA!$J$15*10^-6</f>
        <v>29.459382739694998</v>
      </c>
      <c r="W2916">
        <f t="shared" si="138"/>
        <v>1</v>
      </c>
      <c r="X2916" s="251">
        <v>53041</v>
      </c>
      <c r="Y2916" s="251">
        <v>0</v>
      </c>
      <c r="Z2916" s="251">
        <f t="shared" si="137"/>
        <v>0</v>
      </c>
      <c r="AA2916" s="226">
        <v>0</v>
      </c>
    </row>
    <row r="2917" spans="1:27" x14ac:dyDescent="0.25">
      <c r="A2917" s="251">
        <v>53043</v>
      </c>
      <c r="B2917" s="251" t="s">
        <v>2297</v>
      </c>
      <c r="C2917" s="251" t="s">
        <v>634</v>
      </c>
      <c r="D2917" s="251">
        <v>-118.415509</v>
      </c>
      <c r="E2917" s="251">
        <v>47.57282</v>
      </c>
      <c r="F2917">
        <v>0</v>
      </c>
      <c r="G2917">
        <f t="shared" si="136"/>
        <v>0</v>
      </c>
      <c r="H2917">
        <v>12.86</v>
      </c>
      <c r="M2917" s="277">
        <f>(M5995*10000)*TEA!$I$15*10^-6</f>
        <v>33.766630007849997</v>
      </c>
      <c r="N2917" s="277">
        <f>(N5995*10000)*TEA!$J$15*10^-6</f>
        <v>33.766630007849997</v>
      </c>
      <c r="W2917">
        <f t="shared" si="138"/>
        <v>1</v>
      </c>
      <c r="X2917" s="251">
        <v>53043</v>
      </c>
      <c r="Y2917" s="251">
        <v>0</v>
      </c>
      <c r="Z2917" s="251">
        <f t="shared" si="137"/>
        <v>0</v>
      </c>
      <c r="AA2917" s="226">
        <v>295</v>
      </c>
    </row>
    <row r="2918" spans="1:27" x14ac:dyDescent="0.25">
      <c r="A2918" s="251">
        <v>53045</v>
      </c>
      <c r="B2918" s="251" t="s">
        <v>2297</v>
      </c>
      <c r="C2918" s="251" t="s">
        <v>1022</v>
      </c>
      <c r="D2918" s="251">
        <v>-123.198047</v>
      </c>
      <c r="E2918" s="251">
        <v>47.346429999999998</v>
      </c>
      <c r="F2918">
        <v>0</v>
      </c>
      <c r="G2918">
        <f t="shared" si="136"/>
        <v>0</v>
      </c>
      <c r="H2918">
        <v>0</v>
      </c>
      <c r="M2918" s="277">
        <f>(M5996*10000)*TEA!$I$15*10^-6</f>
        <v>26.642490262919999</v>
      </c>
      <c r="N2918" s="277">
        <f>(N5996*10000)*TEA!$J$15*10^-6</f>
        <v>26.642490262919999</v>
      </c>
      <c r="W2918">
        <f t="shared" si="138"/>
        <v>1</v>
      </c>
      <c r="X2918" s="251">
        <v>53045</v>
      </c>
      <c r="Y2918" s="251">
        <v>0</v>
      </c>
      <c r="Z2918" s="251">
        <f t="shared" si="137"/>
        <v>0</v>
      </c>
      <c r="AA2918" s="226">
        <v>0</v>
      </c>
    </row>
    <row r="2919" spans="1:27" x14ac:dyDescent="0.25">
      <c r="A2919" s="251">
        <v>53047</v>
      </c>
      <c r="B2919" s="251" t="s">
        <v>2297</v>
      </c>
      <c r="C2919" s="251" t="s">
        <v>2308</v>
      </c>
      <c r="D2919" s="251">
        <v>-119.742858</v>
      </c>
      <c r="E2919" s="251">
        <v>48.54562</v>
      </c>
      <c r="F2919">
        <v>0</v>
      </c>
      <c r="G2919">
        <f t="shared" si="136"/>
        <v>0</v>
      </c>
      <c r="H2919">
        <v>11.23</v>
      </c>
      <c r="M2919" s="277">
        <f>(M5997*10000)*TEA!$I$15*10^-6</f>
        <v>34.782367480200001</v>
      </c>
      <c r="N2919" s="277">
        <f>(N5997*10000)*TEA!$J$15*10^-6</f>
        <v>34.782367480200001</v>
      </c>
      <c r="W2919">
        <f t="shared" si="138"/>
        <v>1</v>
      </c>
      <c r="X2919" s="251">
        <v>53047</v>
      </c>
      <c r="Y2919" s="251">
        <v>0</v>
      </c>
      <c r="Z2919" s="251">
        <f t="shared" si="137"/>
        <v>0</v>
      </c>
      <c r="AA2919" s="226">
        <v>156</v>
      </c>
    </row>
    <row r="2920" spans="1:27" x14ac:dyDescent="0.25">
      <c r="A2920" s="251">
        <v>53049</v>
      </c>
      <c r="B2920" s="251" t="s">
        <v>2297</v>
      </c>
      <c r="C2920" s="251" t="s">
        <v>2309</v>
      </c>
      <c r="D2920" s="251">
        <v>-123.675256</v>
      </c>
      <c r="E2920" s="251">
        <v>46.554830000000003</v>
      </c>
      <c r="F2920">
        <v>0</v>
      </c>
      <c r="G2920">
        <f t="shared" si="136"/>
        <v>0</v>
      </c>
      <c r="H2920">
        <v>0</v>
      </c>
      <c r="M2920" s="277">
        <f>(M5998*10000)*TEA!$I$15*10^-6</f>
        <v>26.692519052160002</v>
      </c>
      <c r="N2920" s="277">
        <f>(N5998*10000)*TEA!$J$15*10^-6</f>
        <v>26.692519052160002</v>
      </c>
      <c r="W2920">
        <f t="shared" si="138"/>
        <v>1</v>
      </c>
      <c r="X2920" s="251">
        <v>53049</v>
      </c>
      <c r="Y2920" s="251">
        <v>0</v>
      </c>
      <c r="Z2920" s="251">
        <f t="shared" si="137"/>
        <v>0</v>
      </c>
      <c r="AA2920" s="226">
        <v>0</v>
      </c>
    </row>
    <row r="2921" spans="1:27" x14ac:dyDescent="0.25">
      <c r="A2921" s="251">
        <v>53051</v>
      </c>
      <c r="B2921" s="251" t="s">
        <v>2297</v>
      </c>
      <c r="C2921" s="251" t="s">
        <v>2310</v>
      </c>
      <c r="D2921" s="251">
        <v>-117.27281000000001</v>
      </c>
      <c r="E2921" s="251">
        <v>48.534289999999999</v>
      </c>
      <c r="F2921">
        <v>0</v>
      </c>
      <c r="G2921">
        <f t="shared" si="136"/>
        <v>0</v>
      </c>
      <c r="H2921">
        <v>0</v>
      </c>
      <c r="M2921" s="277">
        <f>(M5999*10000)*TEA!$I$15*10^-6</f>
        <v>32.142927162195001</v>
      </c>
      <c r="N2921" s="277">
        <f>(N5999*10000)*TEA!$J$15*10^-6</f>
        <v>32.142927162195001</v>
      </c>
      <c r="W2921">
        <f t="shared" si="138"/>
        <v>1</v>
      </c>
      <c r="X2921" s="251">
        <v>53051</v>
      </c>
      <c r="Y2921" s="251">
        <v>0</v>
      </c>
      <c r="Z2921" s="251">
        <f t="shared" si="137"/>
        <v>0</v>
      </c>
      <c r="AA2921" s="226">
        <v>0</v>
      </c>
    </row>
    <row r="2922" spans="1:27" x14ac:dyDescent="0.25">
      <c r="A2922" s="251">
        <v>53053</v>
      </c>
      <c r="B2922" s="251" t="s">
        <v>2297</v>
      </c>
      <c r="C2922" s="251" t="s">
        <v>916</v>
      </c>
      <c r="D2922" s="251">
        <v>-122.04536899999999</v>
      </c>
      <c r="E2922" s="251">
        <v>46.986930000000001</v>
      </c>
      <c r="F2922">
        <v>0</v>
      </c>
      <c r="G2922">
        <f t="shared" si="136"/>
        <v>0</v>
      </c>
      <c r="H2922">
        <v>13.92</v>
      </c>
      <c r="M2922" s="277">
        <f>(M6000*10000)*TEA!$I$15*10^-6</f>
        <v>30.350107993094998</v>
      </c>
      <c r="N2922" s="277">
        <f>(N6000*10000)*TEA!$J$15*10^-6</f>
        <v>30.350107993094998</v>
      </c>
      <c r="W2922">
        <f t="shared" si="138"/>
        <v>1</v>
      </c>
      <c r="X2922" s="251">
        <v>53053</v>
      </c>
      <c r="Y2922" s="251">
        <v>0</v>
      </c>
      <c r="Z2922" s="251">
        <f t="shared" si="137"/>
        <v>0</v>
      </c>
      <c r="AA2922" s="226">
        <v>8</v>
      </c>
    </row>
    <row r="2923" spans="1:27" x14ac:dyDescent="0.25">
      <c r="A2923" s="251">
        <v>53055</v>
      </c>
      <c r="B2923" s="251" t="s">
        <v>2297</v>
      </c>
      <c r="C2923" s="251" t="s">
        <v>769</v>
      </c>
      <c r="D2923" s="251">
        <v>-122.829054</v>
      </c>
      <c r="E2923" s="251">
        <v>48.461309999999997</v>
      </c>
      <c r="F2923">
        <v>0</v>
      </c>
      <c r="G2923">
        <f t="shared" si="136"/>
        <v>0</v>
      </c>
      <c r="H2923">
        <v>0</v>
      </c>
      <c r="M2923" s="277">
        <f>(M6001*10000)*TEA!$I$15*10^-6</f>
        <v>29.5608643164</v>
      </c>
      <c r="N2923" s="277">
        <f>(N6001*10000)*TEA!$J$15*10^-6</f>
        <v>29.5608643164</v>
      </c>
      <c r="W2923">
        <f t="shared" si="138"/>
        <v>1</v>
      </c>
      <c r="X2923" s="251">
        <v>53055</v>
      </c>
      <c r="Y2923" s="251">
        <v>0</v>
      </c>
      <c r="Z2923" s="251">
        <f t="shared" si="137"/>
        <v>0</v>
      </c>
      <c r="AA2923" s="226">
        <v>0</v>
      </c>
    </row>
    <row r="2924" spans="1:27" x14ac:dyDescent="0.25">
      <c r="A2924" s="251">
        <v>53057</v>
      </c>
      <c r="B2924" s="251" t="s">
        <v>2297</v>
      </c>
      <c r="C2924" s="251" t="s">
        <v>2311</v>
      </c>
      <c r="D2924" s="251">
        <v>-121.713644</v>
      </c>
      <c r="E2924" s="251">
        <v>48.473730000000003</v>
      </c>
      <c r="F2924">
        <v>0</v>
      </c>
      <c r="G2924">
        <f t="shared" si="136"/>
        <v>0</v>
      </c>
      <c r="H2924">
        <v>0</v>
      </c>
      <c r="M2924" s="277">
        <f>(M6002*10000)*TEA!$I$15*10^-6</f>
        <v>32.078682183959998</v>
      </c>
      <c r="N2924" s="277">
        <f>(N6002*10000)*TEA!$J$15*10^-6</f>
        <v>32.078682183959998</v>
      </c>
      <c r="W2924">
        <f t="shared" si="138"/>
        <v>1</v>
      </c>
      <c r="X2924" s="251">
        <v>53057</v>
      </c>
      <c r="Y2924" s="251">
        <v>0</v>
      </c>
      <c r="Z2924" s="251">
        <f t="shared" si="137"/>
        <v>0</v>
      </c>
      <c r="AA2924" s="226">
        <v>0</v>
      </c>
    </row>
    <row r="2925" spans="1:27" x14ac:dyDescent="0.25">
      <c r="A2925" s="251">
        <v>53059</v>
      </c>
      <c r="B2925" s="251" t="s">
        <v>2297</v>
      </c>
      <c r="C2925" s="251" t="s">
        <v>2312</v>
      </c>
      <c r="D2925" s="251">
        <v>-121.91531000000001</v>
      </c>
      <c r="E2925" s="251">
        <v>46.01614</v>
      </c>
      <c r="F2925">
        <v>0</v>
      </c>
      <c r="G2925">
        <f t="shared" si="136"/>
        <v>0</v>
      </c>
      <c r="H2925">
        <v>0</v>
      </c>
      <c r="M2925" s="277">
        <f>(M6003*10000)*TEA!$I$15*10^-6</f>
        <v>32.019549421275002</v>
      </c>
      <c r="N2925" s="277">
        <f>(N6003*10000)*TEA!$J$15*10^-6</f>
        <v>32.019549421275002</v>
      </c>
      <c r="W2925">
        <f t="shared" si="138"/>
        <v>1</v>
      </c>
      <c r="X2925" s="251">
        <v>53059</v>
      </c>
      <c r="Y2925" s="251">
        <v>0</v>
      </c>
      <c r="Z2925" s="251">
        <f t="shared" si="137"/>
        <v>0</v>
      </c>
      <c r="AA2925" s="226">
        <v>0</v>
      </c>
    </row>
    <row r="2926" spans="1:27" x14ac:dyDescent="0.25">
      <c r="A2926" s="251">
        <v>53061</v>
      </c>
      <c r="B2926" s="251" t="s">
        <v>2297</v>
      </c>
      <c r="C2926" s="251" t="s">
        <v>2313</v>
      </c>
      <c r="D2926" s="251">
        <v>-121.67003699999999</v>
      </c>
      <c r="E2926" s="251">
        <v>48.041969999999999</v>
      </c>
      <c r="F2926">
        <v>0</v>
      </c>
      <c r="G2926">
        <f t="shared" si="136"/>
        <v>0</v>
      </c>
      <c r="H2926">
        <v>0</v>
      </c>
      <c r="M2926" s="277">
        <f>(M6004*10000)*TEA!$I$15*10^-6</f>
        <v>32.112875696400003</v>
      </c>
      <c r="N2926" s="277">
        <f>(N6004*10000)*TEA!$J$15*10^-6</f>
        <v>32.112875696400003</v>
      </c>
      <c r="W2926">
        <f t="shared" si="138"/>
        <v>1</v>
      </c>
      <c r="X2926" s="251">
        <v>53061</v>
      </c>
      <c r="Y2926" s="251">
        <v>0</v>
      </c>
      <c r="Z2926" s="251">
        <f t="shared" si="137"/>
        <v>0</v>
      </c>
      <c r="AA2926" s="226">
        <v>0</v>
      </c>
    </row>
    <row r="2927" spans="1:27" x14ac:dyDescent="0.25">
      <c r="A2927" s="251">
        <v>53063</v>
      </c>
      <c r="B2927" s="251" t="s">
        <v>2297</v>
      </c>
      <c r="C2927" s="251" t="s">
        <v>2314</v>
      </c>
      <c r="D2927" s="251">
        <v>-117.396704</v>
      </c>
      <c r="E2927" s="251">
        <v>47.624879999999997</v>
      </c>
      <c r="F2927">
        <v>0</v>
      </c>
      <c r="G2927">
        <f t="shared" si="136"/>
        <v>0</v>
      </c>
      <c r="H2927">
        <v>13.42</v>
      </c>
      <c r="M2927" s="277">
        <f>(M6005*10000)*TEA!$I$15*10^-6</f>
        <v>31.981478009039996</v>
      </c>
      <c r="N2927" s="277">
        <f>(N6005*10000)*TEA!$J$15*10^-6</f>
        <v>31.981478009039996</v>
      </c>
      <c r="W2927">
        <f t="shared" si="138"/>
        <v>1</v>
      </c>
      <c r="X2927" s="251">
        <v>53063</v>
      </c>
      <c r="Y2927" s="251">
        <v>0</v>
      </c>
      <c r="Z2927" s="251">
        <f t="shared" si="137"/>
        <v>0</v>
      </c>
      <c r="AA2927" s="226">
        <v>377</v>
      </c>
    </row>
    <row r="2928" spans="1:27" x14ac:dyDescent="0.25">
      <c r="A2928" s="251">
        <v>53065</v>
      </c>
      <c r="B2928" s="251" t="s">
        <v>2297</v>
      </c>
      <c r="C2928" s="251" t="s">
        <v>1191</v>
      </c>
      <c r="D2928" s="251">
        <v>-117.85846100000001</v>
      </c>
      <c r="E2928" s="251">
        <v>48.40193</v>
      </c>
      <c r="F2928">
        <v>0</v>
      </c>
      <c r="G2928">
        <f t="shared" si="136"/>
        <v>0</v>
      </c>
      <c r="H2928">
        <v>0</v>
      </c>
      <c r="M2928" s="277">
        <f>(M6006*10000)*TEA!$I$15*10^-6</f>
        <v>33.068476611899996</v>
      </c>
      <c r="N2928" s="277">
        <f>(N6006*10000)*TEA!$J$15*10^-6</f>
        <v>33.068476611899996</v>
      </c>
      <c r="W2928">
        <f t="shared" si="138"/>
        <v>1</v>
      </c>
      <c r="X2928" s="251">
        <v>53065</v>
      </c>
      <c r="Y2928" s="251">
        <v>0</v>
      </c>
      <c r="Z2928" s="251">
        <f t="shared" si="137"/>
        <v>0</v>
      </c>
      <c r="AA2928" s="226">
        <v>0</v>
      </c>
    </row>
    <row r="2929" spans="1:27" x14ac:dyDescent="0.25">
      <c r="A2929" s="251">
        <v>53067</v>
      </c>
      <c r="B2929" s="251" t="s">
        <v>2297</v>
      </c>
      <c r="C2929" s="251" t="s">
        <v>1642</v>
      </c>
      <c r="D2929" s="251">
        <v>-122.83546800000001</v>
      </c>
      <c r="E2929" s="251">
        <v>46.91404</v>
      </c>
      <c r="F2929">
        <v>0</v>
      </c>
      <c r="G2929">
        <f t="shared" si="136"/>
        <v>0</v>
      </c>
      <c r="H2929">
        <v>0</v>
      </c>
      <c r="M2929" s="277">
        <f>(M6007*10000)*TEA!$I$15*10^-6</f>
        <v>27.096786174464992</v>
      </c>
      <c r="N2929" s="277">
        <f>(N6007*10000)*TEA!$J$15*10^-6</f>
        <v>27.096786174464992</v>
      </c>
      <c r="W2929">
        <f t="shared" si="138"/>
        <v>1</v>
      </c>
      <c r="X2929" s="251">
        <v>53067</v>
      </c>
      <c r="Y2929" s="251">
        <v>0</v>
      </c>
      <c r="Z2929" s="251">
        <f t="shared" si="137"/>
        <v>0</v>
      </c>
      <c r="AA2929" s="226">
        <v>0</v>
      </c>
    </row>
    <row r="2930" spans="1:27" x14ac:dyDescent="0.25">
      <c r="A2930" s="251">
        <v>53069</v>
      </c>
      <c r="B2930" s="251" t="s">
        <v>2297</v>
      </c>
      <c r="C2930" s="251" t="s">
        <v>2315</v>
      </c>
      <c r="D2930" s="251">
        <v>-123.409482</v>
      </c>
      <c r="E2930" s="251">
        <v>46.289560000000002</v>
      </c>
      <c r="F2930">
        <v>0</v>
      </c>
      <c r="G2930">
        <f t="shared" si="136"/>
        <v>0</v>
      </c>
      <c r="H2930">
        <v>0</v>
      </c>
      <c r="M2930" s="277">
        <f>(M6008*10000)*TEA!$I$15*10^-6</f>
        <v>27.659178966149998</v>
      </c>
      <c r="N2930" s="277">
        <f>(N6008*10000)*TEA!$J$15*10^-6</f>
        <v>27.659178966149998</v>
      </c>
      <c r="W2930">
        <f t="shared" si="138"/>
        <v>1</v>
      </c>
      <c r="X2930" s="251">
        <v>53069</v>
      </c>
      <c r="Y2930" s="251">
        <v>0</v>
      </c>
      <c r="Z2930" s="251">
        <f t="shared" si="137"/>
        <v>0</v>
      </c>
      <c r="AA2930" s="226">
        <v>0</v>
      </c>
    </row>
    <row r="2931" spans="1:27" x14ac:dyDescent="0.25">
      <c r="A2931" s="251">
        <v>53071</v>
      </c>
      <c r="B2931" s="251" t="s">
        <v>2297</v>
      </c>
      <c r="C2931" s="251" t="s">
        <v>2316</v>
      </c>
      <c r="D2931" s="251">
        <v>-118.487866</v>
      </c>
      <c r="E2931" s="251">
        <v>46.230310000000003</v>
      </c>
      <c r="F2931">
        <v>3.16</v>
      </c>
      <c r="G2931">
        <f t="shared" si="136"/>
        <v>3.16</v>
      </c>
      <c r="H2931">
        <v>16.66</v>
      </c>
      <c r="M2931" s="277">
        <f>(M6009*10000)*TEA!$I$15*10^-6</f>
        <v>31.576680047159993</v>
      </c>
      <c r="N2931" s="277">
        <f>(N6009*10000)*TEA!$J$15*10^-6</f>
        <v>31.576680047159993</v>
      </c>
      <c r="W2931">
        <f t="shared" si="138"/>
        <v>1</v>
      </c>
      <c r="X2931" s="251">
        <v>53071</v>
      </c>
      <c r="Y2931" s="251">
        <v>121</v>
      </c>
      <c r="Z2931" s="251">
        <f t="shared" si="137"/>
        <v>121</v>
      </c>
      <c r="AA2931" s="226">
        <v>2454</v>
      </c>
    </row>
    <row r="2932" spans="1:27" x14ac:dyDescent="0.25">
      <c r="A2932" s="251">
        <v>53073</v>
      </c>
      <c r="B2932" s="251" t="s">
        <v>2297</v>
      </c>
      <c r="C2932" s="251" t="s">
        <v>2317</v>
      </c>
      <c r="D2932" s="251">
        <v>-121.689249</v>
      </c>
      <c r="E2932" s="251">
        <v>48.820529999999998</v>
      </c>
      <c r="F2932">
        <v>0</v>
      </c>
      <c r="G2932">
        <f t="shared" si="136"/>
        <v>0</v>
      </c>
      <c r="H2932">
        <v>3.48</v>
      </c>
      <c r="M2932" s="277">
        <f>(M6010*10000)*TEA!$I$15*10^-6</f>
        <v>32.208975575864997</v>
      </c>
      <c r="N2932" s="277">
        <f>(N6010*10000)*TEA!$J$15*10^-6</f>
        <v>32.208975575864997</v>
      </c>
      <c r="W2932">
        <f t="shared" si="138"/>
        <v>1</v>
      </c>
      <c r="X2932" s="251">
        <v>53073</v>
      </c>
      <c r="Y2932" s="251">
        <v>0</v>
      </c>
      <c r="Z2932" s="251">
        <f t="shared" si="137"/>
        <v>0</v>
      </c>
      <c r="AA2932" s="226">
        <v>23</v>
      </c>
    </row>
    <row r="2933" spans="1:27" x14ac:dyDescent="0.25">
      <c r="A2933" s="251">
        <v>53075</v>
      </c>
      <c r="B2933" s="251" t="s">
        <v>2297</v>
      </c>
      <c r="C2933" s="251" t="s">
        <v>2318</v>
      </c>
      <c r="D2933" s="251">
        <v>-117.513893</v>
      </c>
      <c r="E2933" s="251">
        <v>46.898809999999997</v>
      </c>
      <c r="F2933">
        <v>0</v>
      </c>
      <c r="G2933">
        <f t="shared" si="136"/>
        <v>0</v>
      </c>
      <c r="H2933">
        <v>16.309999999999999</v>
      </c>
      <c r="M2933" s="277">
        <f>(M6011*10000)*TEA!$I$15*10^-6</f>
        <v>31.206332947905</v>
      </c>
      <c r="N2933" s="277">
        <f>(N6011*10000)*TEA!$J$15*10^-6</f>
        <v>31.206332947905</v>
      </c>
      <c r="W2933">
        <f t="shared" si="138"/>
        <v>1</v>
      </c>
      <c r="X2933" s="251">
        <v>53075</v>
      </c>
      <c r="Y2933" s="251">
        <v>0</v>
      </c>
      <c r="Z2933" s="251">
        <f t="shared" si="137"/>
        <v>0</v>
      </c>
      <c r="AA2933" s="226">
        <v>281</v>
      </c>
    </row>
    <row r="2934" spans="1:27" x14ac:dyDescent="0.25">
      <c r="A2934" s="251">
        <v>53077</v>
      </c>
      <c r="B2934" s="251" t="s">
        <v>2297</v>
      </c>
      <c r="C2934" s="251" t="s">
        <v>2319</v>
      </c>
      <c r="D2934" s="251">
        <v>-120.740529</v>
      </c>
      <c r="E2934" s="251">
        <v>46.451770000000003</v>
      </c>
      <c r="F2934">
        <v>0</v>
      </c>
      <c r="G2934">
        <f t="shared" si="136"/>
        <v>0</v>
      </c>
      <c r="H2934">
        <v>14.8</v>
      </c>
      <c r="M2934" s="277">
        <f>(M6012*10000)*TEA!$I$15*10^-6</f>
        <v>37.811418479100006</v>
      </c>
      <c r="N2934" s="277">
        <f>(N6012*10000)*TEA!$J$15*10^-6</f>
        <v>37.811418479100006</v>
      </c>
      <c r="W2934">
        <f t="shared" si="138"/>
        <v>1</v>
      </c>
      <c r="X2934" s="251">
        <v>53077</v>
      </c>
      <c r="Y2934" s="251">
        <v>0</v>
      </c>
      <c r="Z2934" s="251">
        <f t="shared" si="137"/>
        <v>0</v>
      </c>
      <c r="AA2934" s="226">
        <v>6698</v>
      </c>
    </row>
    <row r="2935" spans="1:27" x14ac:dyDescent="0.25">
      <c r="A2935" s="251">
        <v>54001</v>
      </c>
      <c r="B2935" s="251" t="s">
        <v>2320</v>
      </c>
      <c r="C2935" s="251" t="s">
        <v>523</v>
      </c>
      <c r="D2935" s="251">
        <v>-79.997749900000002</v>
      </c>
      <c r="E2935" s="251">
        <v>39.132370000000002</v>
      </c>
      <c r="F2935">
        <v>0</v>
      </c>
      <c r="G2935">
        <f t="shared" si="136"/>
        <v>0</v>
      </c>
      <c r="H2935">
        <v>6.32</v>
      </c>
      <c r="M2935" s="277">
        <f>(M6013*10000)*TEA!$I$15*10^-6</f>
        <v>35.762258572649998</v>
      </c>
      <c r="N2935" s="277">
        <f>(N6013*10000)*TEA!$J$15*10^-6</f>
        <v>35.762258572649998</v>
      </c>
      <c r="W2935">
        <f t="shared" si="138"/>
        <v>1</v>
      </c>
      <c r="X2935" s="251">
        <v>54001</v>
      </c>
      <c r="Y2935" s="251">
        <v>0</v>
      </c>
      <c r="Z2935" s="251">
        <f t="shared" si="137"/>
        <v>0</v>
      </c>
      <c r="AA2935" s="226">
        <v>18</v>
      </c>
    </row>
    <row r="2936" spans="1:27" x14ac:dyDescent="0.25">
      <c r="A2936" s="251">
        <v>54003</v>
      </c>
      <c r="B2936" s="251" t="s">
        <v>2320</v>
      </c>
      <c r="C2936" s="251" t="s">
        <v>1968</v>
      </c>
      <c r="D2936" s="251">
        <v>-78.027495000000002</v>
      </c>
      <c r="E2936" s="251">
        <v>39.464889999999997</v>
      </c>
      <c r="F2936">
        <v>3.24</v>
      </c>
      <c r="G2936">
        <f t="shared" si="136"/>
        <v>3.24</v>
      </c>
      <c r="H2936">
        <v>9.6199999999999992</v>
      </c>
      <c r="M2936" s="277">
        <f>(M6014*10000)*TEA!$I$15*10^-6</f>
        <v>39.004869918149993</v>
      </c>
      <c r="N2936" s="277">
        <f>(N6014*10000)*TEA!$J$15*10^-6</f>
        <v>39.004869918149993</v>
      </c>
      <c r="W2936">
        <f t="shared" si="138"/>
        <v>1</v>
      </c>
      <c r="X2936" s="251">
        <v>54003</v>
      </c>
      <c r="Y2936" s="251">
        <v>782</v>
      </c>
      <c r="Z2936" s="251">
        <f t="shared" si="137"/>
        <v>782</v>
      </c>
      <c r="AA2936" s="226">
        <v>1568</v>
      </c>
    </row>
    <row r="2937" spans="1:27" x14ac:dyDescent="0.25">
      <c r="A2937" s="251">
        <v>54005</v>
      </c>
      <c r="B2937" s="251" t="s">
        <v>2320</v>
      </c>
      <c r="C2937" s="251" t="s">
        <v>609</v>
      </c>
      <c r="D2937" s="251">
        <v>-81.703618399999996</v>
      </c>
      <c r="E2937" s="251">
        <v>38.018479999999997</v>
      </c>
      <c r="F2937">
        <v>0</v>
      </c>
      <c r="G2937">
        <f t="shared" si="136"/>
        <v>0</v>
      </c>
      <c r="H2937">
        <v>0</v>
      </c>
      <c r="M2937" s="277">
        <f>(M6015*10000)*TEA!$I$15*10^-6</f>
        <v>43.382614130549996</v>
      </c>
      <c r="N2937" s="277">
        <f>(N6015*10000)*TEA!$J$15*10^-6</f>
        <v>43.382614130549996</v>
      </c>
      <c r="W2937">
        <f t="shared" si="138"/>
        <v>1</v>
      </c>
      <c r="X2937" s="251">
        <v>54005</v>
      </c>
      <c r="Y2937" s="251">
        <v>0</v>
      </c>
      <c r="Z2937" s="251">
        <f t="shared" si="137"/>
        <v>0</v>
      </c>
      <c r="AA2937" s="226">
        <v>0</v>
      </c>
    </row>
    <row r="2938" spans="1:27" x14ac:dyDescent="0.25">
      <c r="A2938" s="251">
        <v>54007</v>
      </c>
      <c r="B2938" s="251" t="s">
        <v>2320</v>
      </c>
      <c r="C2938" s="251" t="s">
        <v>2321</v>
      </c>
      <c r="D2938" s="251">
        <v>-80.720850299999995</v>
      </c>
      <c r="E2938" s="251">
        <v>38.701189999999997</v>
      </c>
      <c r="F2938">
        <v>0</v>
      </c>
      <c r="G2938">
        <f t="shared" si="136"/>
        <v>0</v>
      </c>
      <c r="H2938">
        <v>12.18</v>
      </c>
      <c r="M2938" s="277">
        <f>(M6016*10000)*TEA!$I$15*10^-6</f>
        <v>39.072263138549999</v>
      </c>
      <c r="N2938" s="277">
        <f>(N6016*10000)*TEA!$J$15*10^-6</f>
        <v>39.072263138549999</v>
      </c>
      <c r="W2938">
        <f t="shared" si="138"/>
        <v>1</v>
      </c>
      <c r="X2938" s="251">
        <v>54007</v>
      </c>
      <c r="Y2938" s="251">
        <v>0</v>
      </c>
      <c r="Z2938" s="251">
        <f t="shared" si="137"/>
        <v>0</v>
      </c>
      <c r="AA2938" s="226">
        <v>30</v>
      </c>
    </row>
    <row r="2939" spans="1:27" x14ac:dyDescent="0.25">
      <c r="A2939" s="251">
        <v>54009</v>
      </c>
      <c r="B2939" s="251" t="s">
        <v>2320</v>
      </c>
      <c r="C2939" s="251" t="s">
        <v>2322</v>
      </c>
      <c r="D2939" s="251">
        <v>-80.580620800000005</v>
      </c>
      <c r="E2939" s="251">
        <v>40.283580000000001</v>
      </c>
      <c r="F2939">
        <v>0</v>
      </c>
      <c r="G2939">
        <f t="shared" si="136"/>
        <v>0</v>
      </c>
      <c r="H2939">
        <v>7.67</v>
      </c>
      <c r="M2939" s="277">
        <f>(M6017*10000)*TEA!$I$15*10^-6</f>
        <v>37.858632798599992</v>
      </c>
      <c r="N2939" s="277">
        <f>(N6017*10000)*TEA!$J$15*10^-6</f>
        <v>37.858632798599992</v>
      </c>
      <c r="W2939">
        <f t="shared" si="138"/>
        <v>1</v>
      </c>
      <c r="X2939" s="251">
        <v>54009</v>
      </c>
      <c r="Y2939" s="251">
        <v>0</v>
      </c>
      <c r="Z2939" s="251">
        <f t="shared" si="137"/>
        <v>0</v>
      </c>
      <c r="AA2939" s="226">
        <v>55</v>
      </c>
    </row>
    <row r="2940" spans="1:27" x14ac:dyDescent="0.25">
      <c r="A2940" s="251">
        <v>54011</v>
      </c>
      <c r="B2940" s="251" t="s">
        <v>2320</v>
      </c>
      <c r="C2940" s="251" t="s">
        <v>2323</v>
      </c>
      <c r="D2940" s="251">
        <v>-82.240295700000004</v>
      </c>
      <c r="E2940" s="251">
        <v>38.429760000000002</v>
      </c>
      <c r="F2940">
        <v>0</v>
      </c>
      <c r="G2940">
        <f t="shared" si="136"/>
        <v>0</v>
      </c>
      <c r="H2940">
        <v>7.31</v>
      </c>
      <c r="M2940" s="277">
        <f>(M6018*10000)*TEA!$I$15*10^-6</f>
        <v>42.9015516021</v>
      </c>
      <c r="N2940" s="277">
        <f>(N6018*10000)*TEA!$J$15*10^-6</f>
        <v>42.9015516021</v>
      </c>
      <c r="W2940">
        <f t="shared" si="138"/>
        <v>1</v>
      </c>
      <c r="X2940" s="251">
        <v>54011</v>
      </c>
      <c r="Y2940" s="251">
        <v>0</v>
      </c>
      <c r="Z2940" s="251">
        <f t="shared" si="137"/>
        <v>0</v>
      </c>
      <c r="AA2940" s="226">
        <v>23</v>
      </c>
    </row>
    <row r="2941" spans="1:27" x14ac:dyDescent="0.25">
      <c r="A2941" s="251">
        <v>54013</v>
      </c>
      <c r="B2941" s="251" t="s">
        <v>2320</v>
      </c>
      <c r="C2941" s="251" t="s">
        <v>528</v>
      </c>
      <c r="D2941" s="251">
        <v>-81.117716900000005</v>
      </c>
      <c r="E2941" s="251">
        <v>38.845770000000002</v>
      </c>
      <c r="F2941">
        <v>0</v>
      </c>
      <c r="G2941">
        <f t="shared" si="136"/>
        <v>0</v>
      </c>
      <c r="H2941">
        <v>0</v>
      </c>
      <c r="M2941" s="277">
        <f>(M6019*10000)*TEA!$I$15*10^-6</f>
        <v>40.13476971435</v>
      </c>
      <c r="N2941" s="277">
        <f>(N6019*10000)*TEA!$J$15*10^-6</f>
        <v>40.13476971435</v>
      </c>
      <c r="W2941">
        <f t="shared" si="138"/>
        <v>1</v>
      </c>
      <c r="X2941" s="251">
        <v>54013</v>
      </c>
      <c r="Y2941" s="251">
        <v>0</v>
      </c>
      <c r="Z2941" s="251">
        <f t="shared" si="137"/>
        <v>0</v>
      </c>
      <c r="AA2941" s="226">
        <v>0</v>
      </c>
    </row>
    <row r="2942" spans="1:27" x14ac:dyDescent="0.25">
      <c r="A2942" s="251">
        <v>54015</v>
      </c>
      <c r="B2942" s="251" t="s">
        <v>2320</v>
      </c>
      <c r="C2942" s="251" t="s">
        <v>534</v>
      </c>
      <c r="D2942" s="251">
        <v>-81.070552199999995</v>
      </c>
      <c r="E2942" s="251">
        <v>38.462649999999996</v>
      </c>
      <c r="F2942">
        <v>0</v>
      </c>
      <c r="G2942">
        <f t="shared" si="136"/>
        <v>0</v>
      </c>
      <c r="H2942">
        <v>5.73</v>
      </c>
      <c r="M2942" s="277">
        <f>(M6020*10000)*TEA!$I$15*10^-6</f>
        <v>41.013997861950003</v>
      </c>
      <c r="N2942" s="277">
        <f>(N6020*10000)*TEA!$J$15*10^-6</f>
        <v>41.013997861950003</v>
      </c>
      <c r="W2942">
        <f t="shared" si="138"/>
        <v>1</v>
      </c>
      <c r="X2942" s="251">
        <v>54015</v>
      </c>
      <c r="Y2942" s="251">
        <v>0</v>
      </c>
      <c r="Z2942" s="251">
        <f t="shared" si="137"/>
        <v>0</v>
      </c>
      <c r="AA2942" s="226">
        <v>26</v>
      </c>
    </row>
    <row r="2943" spans="1:27" x14ac:dyDescent="0.25">
      <c r="A2943" s="251">
        <v>54017</v>
      </c>
      <c r="B2943" s="251" t="s">
        <v>2320</v>
      </c>
      <c r="C2943" s="251" t="s">
        <v>2324</v>
      </c>
      <c r="D2943" s="251">
        <v>-80.709221299999996</v>
      </c>
      <c r="E2943" s="251">
        <v>39.271369999999997</v>
      </c>
      <c r="F2943">
        <v>0</v>
      </c>
      <c r="G2943">
        <f t="shared" si="136"/>
        <v>0</v>
      </c>
      <c r="H2943">
        <v>6.18</v>
      </c>
      <c r="M2943" s="277">
        <f>(M6021*10000)*TEA!$I$15*10^-6</f>
        <v>38.224037769749998</v>
      </c>
      <c r="N2943" s="277">
        <f>(N6021*10000)*TEA!$J$15*10^-6</f>
        <v>38.224037769749998</v>
      </c>
      <c r="W2943">
        <f t="shared" si="138"/>
        <v>1</v>
      </c>
      <c r="X2943" s="251">
        <v>54017</v>
      </c>
      <c r="Y2943" s="251">
        <v>0</v>
      </c>
      <c r="Z2943" s="251">
        <f t="shared" si="137"/>
        <v>0</v>
      </c>
      <c r="AA2943" s="226">
        <v>3</v>
      </c>
    </row>
    <row r="2944" spans="1:27" x14ac:dyDescent="0.25">
      <c r="A2944" s="251">
        <v>54019</v>
      </c>
      <c r="B2944" s="251" t="s">
        <v>2320</v>
      </c>
      <c r="C2944" s="251" t="s">
        <v>549</v>
      </c>
      <c r="D2944" s="251">
        <v>-81.072606800000003</v>
      </c>
      <c r="E2944" s="251">
        <v>38.02496</v>
      </c>
      <c r="F2944">
        <v>0</v>
      </c>
      <c r="G2944">
        <f t="shared" si="136"/>
        <v>0</v>
      </c>
      <c r="H2944">
        <v>0</v>
      </c>
      <c r="M2944" s="277">
        <f>(M6022*10000)*TEA!$I$15*10^-6</f>
        <v>42.340514237549996</v>
      </c>
      <c r="N2944" s="277">
        <f>(N6022*10000)*TEA!$J$15*10^-6</f>
        <v>42.340514237549996</v>
      </c>
      <c r="W2944">
        <f t="shared" si="138"/>
        <v>1</v>
      </c>
      <c r="X2944" s="251">
        <v>54019</v>
      </c>
      <c r="Y2944" s="251">
        <v>0</v>
      </c>
      <c r="Z2944" s="251">
        <f t="shared" si="137"/>
        <v>0</v>
      </c>
      <c r="AA2944" s="226">
        <v>0</v>
      </c>
    </row>
    <row r="2945" spans="1:27" x14ac:dyDescent="0.25">
      <c r="A2945" s="251">
        <v>54021</v>
      </c>
      <c r="B2945" s="251" t="s">
        <v>2320</v>
      </c>
      <c r="C2945" s="251" t="s">
        <v>884</v>
      </c>
      <c r="D2945" s="251">
        <v>-80.862177200000005</v>
      </c>
      <c r="E2945" s="251">
        <v>38.922640000000001</v>
      </c>
      <c r="F2945">
        <v>0</v>
      </c>
      <c r="G2945">
        <f t="shared" si="136"/>
        <v>0</v>
      </c>
      <c r="H2945">
        <v>2.52</v>
      </c>
      <c r="M2945" s="277">
        <f>(M6023*10000)*TEA!$I$15*10^-6</f>
        <v>39.110715278999997</v>
      </c>
      <c r="N2945" s="277">
        <f>(N6023*10000)*TEA!$J$15*10^-6</f>
        <v>39.110715278999997</v>
      </c>
      <c r="W2945">
        <f t="shared" si="138"/>
        <v>1</v>
      </c>
      <c r="X2945" s="251">
        <v>54021</v>
      </c>
      <c r="Y2945" s="251">
        <v>0</v>
      </c>
      <c r="Z2945" s="251">
        <f t="shared" si="137"/>
        <v>0</v>
      </c>
      <c r="AA2945" s="226">
        <v>6</v>
      </c>
    </row>
    <row r="2946" spans="1:27" x14ac:dyDescent="0.25">
      <c r="A2946" s="251">
        <v>54023</v>
      </c>
      <c r="B2946" s="251" t="s">
        <v>2320</v>
      </c>
      <c r="C2946" s="251" t="s">
        <v>626</v>
      </c>
      <c r="D2946" s="251">
        <v>-79.203435600000006</v>
      </c>
      <c r="E2946" s="251">
        <v>39.106059999999999</v>
      </c>
      <c r="F2946">
        <v>0</v>
      </c>
      <c r="G2946">
        <f t="shared" si="136"/>
        <v>0</v>
      </c>
      <c r="H2946">
        <v>8.2899999999999991</v>
      </c>
      <c r="M2946" s="277">
        <f>(M6024*10000)*TEA!$I$15*10^-6</f>
        <v>35.101964308949995</v>
      </c>
      <c r="N2946" s="277">
        <f>(N6024*10000)*TEA!$J$15*10^-6</f>
        <v>35.101964308949995</v>
      </c>
      <c r="W2946">
        <f t="shared" si="138"/>
        <v>1</v>
      </c>
      <c r="X2946" s="251">
        <v>54023</v>
      </c>
      <c r="Y2946" s="251">
        <v>0</v>
      </c>
      <c r="Z2946" s="251">
        <f t="shared" si="137"/>
        <v>0</v>
      </c>
      <c r="AA2946" s="226">
        <v>98</v>
      </c>
    </row>
    <row r="2947" spans="1:27" x14ac:dyDescent="0.25">
      <c r="A2947" s="251">
        <v>54025</v>
      </c>
      <c r="B2947" s="251" t="s">
        <v>2320</v>
      </c>
      <c r="C2947" s="251" t="s">
        <v>2325</v>
      </c>
      <c r="D2947" s="251">
        <v>-80.452502899999999</v>
      </c>
      <c r="E2947" s="251">
        <v>37.947380000000003</v>
      </c>
      <c r="F2947">
        <v>0</v>
      </c>
      <c r="G2947">
        <f t="shared" si="136"/>
        <v>0</v>
      </c>
      <c r="H2947">
        <v>9.2200000000000006</v>
      </c>
      <c r="M2947" s="277">
        <f>(M6025*10000)*TEA!$I$15*10^-6</f>
        <v>40.868185975649993</v>
      </c>
      <c r="N2947" s="277">
        <f>(N6025*10000)*TEA!$J$15*10^-6</f>
        <v>40.868185975649993</v>
      </c>
      <c r="W2947">
        <f t="shared" si="138"/>
        <v>1</v>
      </c>
      <c r="X2947" s="251">
        <v>54025</v>
      </c>
      <c r="Y2947" s="251">
        <v>0</v>
      </c>
      <c r="Z2947" s="251">
        <f t="shared" si="137"/>
        <v>0</v>
      </c>
      <c r="AA2947" s="226">
        <v>571</v>
      </c>
    </row>
    <row r="2948" spans="1:27" x14ac:dyDescent="0.25">
      <c r="A2948" s="251">
        <v>54027</v>
      </c>
      <c r="B2948" s="251" t="s">
        <v>2320</v>
      </c>
      <c r="C2948" s="251" t="s">
        <v>1357</v>
      </c>
      <c r="D2948" s="251">
        <v>-78.622795699999998</v>
      </c>
      <c r="E2948" s="251">
        <v>39.318379999999998</v>
      </c>
      <c r="F2948">
        <v>0</v>
      </c>
      <c r="G2948">
        <f t="shared" ref="G2948:G3011" si="139">F2948</f>
        <v>0</v>
      </c>
      <c r="H2948">
        <v>8.16</v>
      </c>
      <c r="M2948" s="277">
        <f>(M6026*10000)*TEA!$I$15*10^-6</f>
        <v>37.117038792599999</v>
      </c>
      <c r="N2948" s="277">
        <f>(N6026*10000)*TEA!$J$15*10^-6</f>
        <v>37.117038792599999</v>
      </c>
      <c r="W2948">
        <f t="shared" si="138"/>
        <v>1</v>
      </c>
      <c r="X2948" s="251">
        <v>54027</v>
      </c>
      <c r="Y2948" s="251">
        <v>0</v>
      </c>
      <c r="Z2948" s="251">
        <f t="shared" si="137"/>
        <v>0</v>
      </c>
      <c r="AA2948" s="226">
        <v>216</v>
      </c>
    </row>
    <row r="2949" spans="1:27" x14ac:dyDescent="0.25">
      <c r="A2949" s="251">
        <v>54029</v>
      </c>
      <c r="B2949" s="251" t="s">
        <v>2320</v>
      </c>
      <c r="C2949" s="251" t="s">
        <v>892</v>
      </c>
      <c r="D2949" s="251">
        <v>-80.578928099999999</v>
      </c>
      <c r="E2949" s="251">
        <v>40.532170000000001</v>
      </c>
      <c r="F2949">
        <v>0</v>
      </c>
      <c r="G2949">
        <f t="shared" si="139"/>
        <v>0</v>
      </c>
      <c r="H2949">
        <v>0</v>
      </c>
      <c r="M2949" s="277">
        <f>(M6027*10000)*TEA!$I$15*10^-6</f>
        <v>37.535223431699997</v>
      </c>
      <c r="N2949" s="277">
        <f>(N6027*10000)*TEA!$J$15*10^-6</f>
        <v>37.535223431699997</v>
      </c>
      <c r="W2949">
        <f t="shared" si="138"/>
        <v>1</v>
      </c>
      <c r="X2949" s="251">
        <v>54029</v>
      </c>
      <c r="Y2949" s="251">
        <v>0</v>
      </c>
      <c r="Z2949" s="251">
        <f t="shared" ref="Z2949:Z3012" si="140">Y2949</f>
        <v>0</v>
      </c>
      <c r="AA2949" s="226">
        <v>0</v>
      </c>
    </row>
    <row r="2950" spans="1:27" x14ac:dyDescent="0.25">
      <c r="A2950" s="251">
        <v>54031</v>
      </c>
      <c r="B2950" s="251" t="s">
        <v>2320</v>
      </c>
      <c r="C2950" s="251" t="s">
        <v>2326</v>
      </c>
      <c r="D2950" s="251">
        <v>-78.865639700000003</v>
      </c>
      <c r="E2950" s="251">
        <v>39.011670000000002</v>
      </c>
      <c r="F2950">
        <v>2.82</v>
      </c>
      <c r="G2950">
        <f t="shared" si="139"/>
        <v>2.82</v>
      </c>
      <c r="H2950">
        <v>10.28</v>
      </c>
      <c r="M2950" s="277">
        <f>(M6028*10000)*TEA!$I$15*10^-6</f>
        <v>36.363815853749998</v>
      </c>
      <c r="N2950" s="277">
        <f>(N6028*10000)*TEA!$J$15*10^-6</f>
        <v>36.363815853749998</v>
      </c>
      <c r="W2950">
        <f t="shared" si="138"/>
        <v>1</v>
      </c>
      <c r="X2950" s="251">
        <v>54031</v>
      </c>
      <c r="Y2950" s="251">
        <v>588</v>
      </c>
      <c r="Z2950" s="251">
        <f t="shared" si="140"/>
        <v>588</v>
      </c>
      <c r="AA2950" s="226">
        <v>1804</v>
      </c>
    </row>
    <row r="2951" spans="1:27" x14ac:dyDescent="0.25">
      <c r="A2951" s="251">
        <v>54033</v>
      </c>
      <c r="B2951" s="251" t="s">
        <v>2320</v>
      </c>
      <c r="C2951" s="251" t="s">
        <v>1055</v>
      </c>
      <c r="D2951" s="251">
        <v>-80.384016700000004</v>
      </c>
      <c r="E2951" s="251">
        <v>39.286580000000001</v>
      </c>
      <c r="F2951">
        <v>0</v>
      </c>
      <c r="G2951">
        <f t="shared" si="139"/>
        <v>0</v>
      </c>
      <c r="H2951">
        <v>0</v>
      </c>
      <c r="M2951" s="277">
        <f>(M6029*10000)*TEA!$I$15*10^-6</f>
        <v>37.21641963479999</v>
      </c>
      <c r="N2951" s="277">
        <f>(N6029*10000)*TEA!$J$15*10^-6</f>
        <v>37.21641963479999</v>
      </c>
      <c r="W2951">
        <f t="shared" si="138"/>
        <v>1</v>
      </c>
      <c r="X2951" s="251">
        <v>54033</v>
      </c>
      <c r="Y2951" s="251">
        <v>0</v>
      </c>
      <c r="Z2951" s="251">
        <f t="shared" si="140"/>
        <v>0</v>
      </c>
      <c r="AA2951" s="226">
        <v>0</v>
      </c>
    </row>
    <row r="2952" spans="1:27" x14ac:dyDescent="0.25">
      <c r="A2952" s="251">
        <v>54035</v>
      </c>
      <c r="B2952" s="251" t="s">
        <v>2320</v>
      </c>
      <c r="C2952" s="251" t="s">
        <v>556</v>
      </c>
      <c r="D2952" s="251">
        <v>-81.672879699999996</v>
      </c>
      <c r="E2952" s="251">
        <v>38.846580000000003</v>
      </c>
      <c r="F2952">
        <v>0</v>
      </c>
      <c r="G2952">
        <f t="shared" si="139"/>
        <v>0</v>
      </c>
      <c r="H2952">
        <v>7.67</v>
      </c>
      <c r="M2952" s="277">
        <f>(M6030*10000)*TEA!$I$15*10^-6</f>
        <v>41.345433600750006</v>
      </c>
      <c r="N2952" s="277">
        <f>(N6030*10000)*TEA!$J$15*10^-6</f>
        <v>41.345433600750006</v>
      </c>
      <c r="W2952">
        <f t="shared" si="138"/>
        <v>1</v>
      </c>
      <c r="X2952" s="251">
        <v>54035</v>
      </c>
      <c r="Y2952" s="251">
        <v>0</v>
      </c>
      <c r="Z2952" s="251">
        <f t="shared" si="140"/>
        <v>0</v>
      </c>
      <c r="AA2952" s="226">
        <v>54</v>
      </c>
    </row>
    <row r="2953" spans="1:27" x14ac:dyDescent="0.25">
      <c r="A2953" s="251">
        <v>54037</v>
      </c>
      <c r="B2953" s="251" t="s">
        <v>2320</v>
      </c>
      <c r="C2953" s="251" t="s">
        <v>557</v>
      </c>
      <c r="D2953" s="251">
        <v>-77.864831600000002</v>
      </c>
      <c r="E2953" s="251">
        <v>39.310580000000002</v>
      </c>
      <c r="F2953">
        <v>3.64</v>
      </c>
      <c r="G2953">
        <f t="shared" si="139"/>
        <v>3.64</v>
      </c>
      <c r="H2953">
        <v>11.4</v>
      </c>
      <c r="M2953" s="277">
        <f>(M6031*10000)*TEA!$I$15*10^-6</f>
        <v>40.059612330749992</v>
      </c>
      <c r="N2953" s="277">
        <f>(N6031*10000)*TEA!$J$15*10^-6</f>
        <v>40.059612330749992</v>
      </c>
      <c r="W2953">
        <f t="shared" si="138"/>
        <v>1</v>
      </c>
      <c r="X2953" s="251">
        <v>54037</v>
      </c>
      <c r="Y2953" s="251">
        <v>4598</v>
      </c>
      <c r="Z2953" s="251">
        <f t="shared" si="140"/>
        <v>4598</v>
      </c>
      <c r="AA2953" s="226">
        <v>4357</v>
      </c>
    </row>
    <row r="2954" spans="1:27" x14ac:dyDescent="0.25">
      <c r="A2954" s="251">
        <v>54039</v>
      </c>
      <c r="B2954" s="251" t="s">
        <v>2320</v>
      </c>
      <c r="C2954" s="251" t="s">
        <v>2327</v>
      </c>
      <c r="D2954" s="251">
        <v>-81.516383599999998</v>
      </c>
      <c r="E2954" s="251">
        <v>38.33558</v>
      </c>
      <c r="F2954">
        <v>0</v>
      </c>
      <c r="G2954">
        <f t="shared" si="139"/>
        <v>0</v>
      </c>
      <c r="H2954">
        <v>2.5499999999999998</v>
      </c>
      <c r="M2954" s="277">
        <f>(M6032*10000)*TEA!$I$15*10^-6</f>
        <v>42.539516909550002</v>
      </c>
      <c r="N2954" s="277">
        <f>(N6032*10000)*TEA!$J$15*10^-6</f>
        <v>42.539516909550002</v>
      </c>
      <c r="W2954">
        <f t="shared" si="138"/>
        <v>1</v>
      </c>
      <c r="X2954" s="251">
        <v>54039</v>
      </c>
      <c r="Y2954" s="251">
        <v>0</v>
      </c>
      <c r="Z2954" s="251">
        <f t="shared" si="140"/>
        <v>0</v>
      </c>
      <c r="AA2954" s="226">
        <v>12</v>
      </c>
    </row>
    <row r="2955" spans="1:27" x14ac:dyDescent="0.25">
      <c r="A2955" s="251">
        <v>54041</v>
      </c>
      <c r="B2955" s="251" t="s">
        <v>2320</v>
      </c>
      <c r="C2955" s="251" t="s">
        <v>978</v>
      </c>
      <c r="D2955" s="251">
        <v>-80.5054734</v>
      </c>
      <c r="E2955" s="251">
        <v>38.997529999999998</v>
      </c>
      <c r="F2955">
        <v>0</v>
      </c>
      <c r="G2955">
        <f t="shared" si="139"/>
        <v>0</v>
      </c>
      <c r="H2955">
        <v>0</v>
      </c>
      <c r="M2955" s="277">
        <f>(M6033*10000)*TEA!$I$15*10^-6</f>
        <v>37.697606369099994</v>
      </c>
      <c r="N2955" s="277">
        <f>(N6033*10000)*TEA!$J$15*10^-6</f>
        <v>37.697606369099994</v>
      </c>
      <c r="W2955">
        <f t="shared" si="138"/>
        <v>1</v>
      </c>
      <c r="X2955" s="251">
        <v>54041</v>
      </c>
      <c r="Y2955" s="251">
        <v>0</v>
      </c>
      <c r="Z2955" s="251">
        <f t="shared" si="140"/>
        <v>0</v>
      </c>
      <c r="AA2955" s="226">
        <v>0</v>
      </c>
    </row>
    <row r="2956" spans="1:27" x14ac:dyDescent="0.25">
      <c r="A2956" s="251">
        <v>54043</v>
      </c>
      <c r="B2956" s="251" t="s">
        <v>2320</v>
      </c>
      <c r="C2956" s="251" t="s">
        <v>634</v>
      </c>
      <c r="D2956" s="251">
        <v>-82.059406800000005</v>
      </c>
      <c r="E2956" s="251">
        <v>38.171930000000003</v>
      </c>
      <c r="F2956">
        <v>0</v>
      </c>
      <c r="G2956">
        <f t="shared" si="139"/>
        <v>0</v>
      </c>
      <c r="H2956">
        <v>0</v>
      </c>
      <c r="M2956" s="277">
        <f>(M6034*10000)*TEA!$I$15*10^-6</f>
        <v>43.317460885949998</v>
      </c>
      <c r="N2956" s="277">
        <f>(N6034*10000)*TEA!$J$15*10^-6</f>
        <v>43.317460885949998</v>
      </c>
      <c r="W2956">
        <f t="shared" si="138"/>
        <v>1</v>
      </c>
      <c r="X2956" s="251">
        <v>54043</v>
      </c>
      <c r="Y2956" s="251">
        <v>0</v>
      </c>
      <c r="Z2956" s="251">
        <f t="shared" si="140"/>
        <v>0</v>
      </c>
      <c r="AA2956" s="226">
        <v>0</v>
      </c>
    </row>
    <row r="2957" spans="1:27" x14ac:dyDescent="0.25">
      <c r="A2957" s="251">
        <v>54045</v>
      </c>
      <c r="B2957" s="251" t="s">
        <v>2320</v>
      </c>
      <c r="C2957" s="251" t="s">
        <v>636</v>
      </c>
      <c r="D2957" s="251">
        <v>-81.936584100000005</v>
      </c>
      <c r="E2957" s="251">
        <v>37.825290000000003</v>
      </c>
      <c r="F2957">
        <v>0</v>
      </c>
      <c r="G2957">
        <f t="shared" si="139"/>
        <v>0</v>
      </c>
      <c r="H2957">
        <v>0</v>
      </c>
      <c r="M2957" s="277">
        <f>(M6035*10000)*TEA!$I$15*10^-6</f>
        <v>43.719204921299998</v>
      </c>
      <c r="N2957" s="277">
        <f>(N6035*10000)*TEA!$J$15*10^-6</f>
        <v>43.719204921299998</v>
      </c>
      <c r="W2957">
        <f t="shared" si="138"/>
        <v>1</v>
      </c>
      <c r="X2957" s="251">
        <v>54045</v>
      </c>
      <c r="Y2957" s="251">
        <v>0</v>
      </c>
      <c r="Z2957" s="251">
        <f t="shared" si="140"/>
        <v>0</v>
      </c>
      <c r="AA2957" s="226">
        <v>0</v>
      </c>
    </row>
    <row r="2958" spans="1:27" x14ac:dyDescent="0.25">
      <c r="A2958" s="251">
        <v>54047</v>
      </c>
      <c r="B2958" s="251" t="s">
        <v>2320</v>
      </c>
      <c r="C2958" s="251" t="s">
        <v>1770</v>
      </c>
      <c r="D2958" s="251">
        <v>-81.655478700000003</v>
      </c>
      <c r="E2958" s="251">
        <v>37.378349999999998</v>
      </c>
      <c r="F2958">
        <v>0</v>
      </c>
      <c r="G2958">
        <f t="shared" si="139"/>
        <v>0</v>
      </c>
      <c r="H2958">
        <v>9.75</v>
      </c>
      <c r="M2958" s="277">
        <f>(M6036*10000)*TEA!$I$15*10^-6</f>
        <v>44.245169556299999</v>
      </c>
      <c r="N2958" s="277">
        <f>(N6036*10000)*TEA!$J$15*10^-6</f>
        <v>44.245169556299999</v>
      </c>
      <c r="W2958">
        <f t="shared" si="138"/>
        <v>1</v>
      </c>
      <c r="X2958" s="251">
        <v>54047</v>
      </c>
      <c r="Y2958" s="251">
        <v>0</v>
      </c>
      <c r="Z2958" s="251">
        <f t="shared" si="140"/>
        <v>0</v>
      </c>
      <c r="AA2958" s="226">
        <v>34</v>
      </c>
    </row>
    <row r="2959" spans="1:27" x14ac:dyDescent="0.25">
      <c r="A2959" s="251">
        <v>54049</v>
      </c>
      <c r="B2959" s="251" t="s">
        <v>2320</v>
      </c>
      <c r="C2959" s="251" t="s">
        <v>567</v>
      </c>
      <c r="D2959" s="251">
        <v>-80.238133300000001</v>
      </c>
      <c r="E2959" s="251">
        <v>39.512340000000002</v>
      </c>
      <c r="F2959">
        <v>0</v>
      </c>
      <c r="G2959">
        <f t="shared" si="139"/>
        <v>0</v>
      </c>
      <c r="H2959">
        <v>0</v>
      </c>
      <c r="M2959" s="277">
        <f>(M6037*10000)*TEA!$I$15*10^-6</f>
        <v>36.954786828150006</v>
      </c>
      <c r="N2959" s="277">
        <f>(N6037*10000)*TEA!$J$15*10^-6</f>
        <v>36.954786828150006</v>
      </c>
      <c r="W2959">
        <f t="shared" si="138"/>
        <v>1</v>
      </c>
      <c r="X2959" s="251">
        <v>54049</v>
      </c>
      <c r="Y2959" s="251">
        <v>0</v>
      </c>
      <c r="Z2959" s="251">
        <f t="shared" si="140"/>
        <v>0</v>
      </c>
      <c r="AA2959" s="226">
        <v>8</v>
      </c>
    </row>
    <row r="2960" spans="1:27" x14ac:dyDescent="0.25">
      <c r="A2960" s="251">
        <v>54051</v>
      </c>
      <c r="B2960" s="251" t="s">
        <v>2320</v>
      </c>
      <c r="C2960" s="251" t="s">
        <v>568</v>
      </c>
      <c r="D2960" s="251">
        <v>-80.665774299999995</v>
      </c>
      <c r="E2960" s="251">
        <v>39.869190000000003</v>
      </c>
      <c r="F2960">
        <v>0</v>
      </c>
      <c r="G2960">
        <f t="shared" si="139"/>
        <v>0</v>
      </c>
      <c r="H2960">
        <v>7.32</v>
      </c>
      <c r="M2960" s="277">
        <f>(M6038*10000)*TEA!$I$15*10^-6</f>
        <v>38.013110514899999</v>
      </c>
      <c r="N2960" s="277">
        <f>(N6038*10000)*TEA!$J$15*10^-6</f>
        <v>38.013110514899999</v>
      </c>
      <c r="W2960">
        <f t="shared" si="138"/>
        <v>1</v>
      </c>
      <c r="X2960" s="251">
        <v>54051</v>
      </c>
      <c r="Y2960" s="251">
        <v>0</v>
      </c>
      <c r="Z2960" s="251">
        <f t="shared" si="140"/>
        <v>0</v>
      </c>
      <c r="AA2960" s="226">
        <v>44</v>
      </c>
    </row>
    <row r="2961" spans="1:27" x14ac:dyDescent="0.25">
      <c r="A2961" s="251">
        <v>54053</v>
      </c>
      <c r="B2961" s="251" t="s">
        <v>2320</v>
      </c>
      <c r="C2961" s="251" t="s">
        <v>1022</v>
      </c>
      <c r="D2961" s="251">
        <v>-82.026401000000007</v>
      </c>
      <c r="E2961" s="251">
        <v>38.772669999999998</v>
      </c>
      <c r="F2961">
        <v>4.76</v>
      </c>
      <c r="G2961">
        <f t="shared" si="139"/>
        <v>4.76</v>
      </c>
      <c r="H2961">
        <v>12.14</v>
      </c>
      <c r="M2961" s="277">
        <f>(M6039*10000)*TEA!$I$15*10^-6</f>
        <v>41.915153647349996</v>
      </c>
      <c r="N2961" s="277">
        <f>(N6039*10000)*TEA!$J$15*10^-6</f>
        <v>41.915153647349996</v>
      </c>
      <c r="W2961">
        <f t="shared" si="138"/>
        <v>1</v>
      </c>
      <c r="X2961" s="251">
        <v>54053</v>
      </c>
      <c r="Y2961" s="251">
        <v>3348</v>
      </c>
      <c r="Z2961" s="251">
        <f t="shared" si="140"/>
        <v>3348</v>
      </c>
      <c r="AA2961" s="226">
        <v>1115</v>
      </c>
    </row>
    <row r="2962" spans="1:27" x14ac:dyDescent="0.25">
      <c r="A2962" s="251">
        <v>54055</v>
      </c>
      <c r="B2962" s="251" t="s">
        <v>2320</v>
      </c>
      <c r="C2962" s="251" t="s">
        <v>1025</v>
      </c>
      <c r="D2962" s="251">
        <v>-81.109248899999997</v>
      </c>
      <c r="E2962" s="251">
        <v>37.402169999999998</v>
      </c>
      <c r="F2962">
        <v>0</v>
      </c>
      <c r="G2962">
        <f t="shared" si="139"/>
        <v>0</v>
      </c>
      <c r="H2962">
        <v>7.05</v>
      </c>
      <c r="M2962" s="277">
        <f>(M6040*10000)*TEA!$I$15*10^-6</f>
        <v>44.076083806350006</v>
      </c>
      <c r="N2962" s="277">
        <f>(N6040*10000)*TEA!$J$15*10^-6</f>
        <v>44.076083806350006</v>
      </c>
      <c r="W2962">
        <f t="shared" si="138"/>
        <v>1</v>
      </c>
      <c r="X2962" s="251">
        <v>54055</v>
      </c>
      <c r="Y2962" s="251">
        <v>0</v>
      </c>
      <c r="Z2962" s="251">
        <f t="shared" si="140"/>
        <v>0</v>
      </c>
      <c r="AA2962" s="226">
        <v>22</v>
      </c>
    </row>
    <row r="2963" spans="1:27" x14ac:dyDescent="0.25">
      <c r="A2963" s="251">
        <v>54057</v>
      </c>
      <c r="B2963" s="251" t="s">
        <v>2320</v>
      </c>
      <c r="C2963" s="251" t="s">
        <v>755</v>
      </c>
      <c r="D2963" s="251">
        <v>-78.948545499999994</v>
      </c>
      <c r="E2963" s="251">
        <v>39.41122</v>
      </c>
      <c r="F2963">
        <v>0</v>
      </c>
      <c r="G2963">
        <f t="shared" si="139"/>
        <v>0</v>
      </c>
      <c r="H2963">
        <v>11.77</v>
      </c>
      <c r="M2963" s="277">
        <f>(M6041*10000)*TEA!$I$15*10^-6</f>
        <v>36.035796547800004</v>
      </c>
      <c r="N2963" s="277">
        <f>(N6041*10000)*TEA!$J$15*10^-6</f>
        <v>36.035796547800004</v>
      </c>
      <c r="W2963">
        <f t="shared" si="138"/>
        <v>1</v>
      </c>
      <c r="X2963" s="251">
        <v>54057</v>
      </c>
      <c r="Y2963" s="251">
        <v>0</v>
      </c>
      <c r="Z2963" s="251">
        <f t="shared" si="140"/>
        <v>0</v>
      </c>
      <c r="AA2963" s="226">
        <v>574</v>
      </c>
    </row>
    <row r="2964" spans="1:27" x14ac:dyDescent="0.25">
      <c r="A2964" s="251">
        <v>54059</v>
      </c>
      <c r="B2964" s="251" t="s">
        <v>2320</v>
      </c>
      <c r="C2964" s="251" t="s">
        <v>2328</v>
      </c>
      <c r="D2964" s="251">
        <v>-82.133767399999996</v>
      </c>
      <c r="E2964" s="251">
        <v>37.721890000000002</v>
      </c>
      <c r="F2964">
        <v>0</v>
      </c>
      <c r="G2964">
        <f t="shared" si="139"/>
        <v>0</v>
      </c>
      <c r="H2964">
        <v>0</v>
      </c>
      <c r="M2964" s="277">
        <f>(M6042*10000)*TEA!$I$15*10^-6</f>
        <v>43.819824996899996</v>
      </c>
      <c r="N2964" s="277">
        <f>(N6042*10000)*TEA!$J$15*10^-6</f>
        <v>43.819824996899996</v>
      </c>
      <c r="W2964">
        <f t="shared" si="138"/>
        <v>1</v>
      </c>
      <c r="X2964" s="251">
        <v>54059</v>
      </c>
      <c r="Y2964" s="251">
        <v>0</v>
      </c>
      <c r="Z2964" s="251">
        <f t="shared" si="140"/>
        <v>0</v>
      </c>
      <c r="AA2964" s="226">
        <v>0</v>
      </c>
    </row>
    <row r="2965" spans="1:27" x14ac:dyDescent="0.25">
      <c r="A2965" s="251">
        <v>54061</v>
      </c>
      <c r="B2965" s="251" t="s">
        <v>2320</v>
      </c>
      <c r="C2965" s="251" t="s">
        <v>2329</v>
      </c>
      <c r="D2965" s="251">
        <v>-80.035409700000002</v>
      </c>
      <c r="E2965" s="251">
        <v>39.632980000000003</v>
      </c>
      <c r="F2965">
        <v>0</v>
      </c>
      <c r="G2965">
        <f t="shared" si="139"/>
        <v>0</v>
      </c>
      <c r="H2965">
        <v>6.31</v>
      </c>
      <c r="M2965" s="277">
        <f>(M6043*10000)*TEA!$I$15*10^-6</f>
        <v>36.743696670149994</v>
      </c>
      <c r="N2965" s="277">
        <f>(N6043*10000)*TEA!$J$15*10^-6</f>
        <v>36.743696670149994</v>
      </c>
      <c r="W2965">
        <f t="shared" si="138"/>
        <v>1</v>
      </c>
      <c r="X2965" s="251">
        <v>54061</v>
      </c>
      <c r="Y2965" s="251">
        <v>0</v>
      </c>
      <c r="Z2965" s="251">
        <f t="shared" si="140"/>
        <v>0</v>
      </c>
      <c r="AA2965" s="226">
        <v>15</v>
      </c>
    </row>
    <row r="2966" spans="1:27" x14ac:dyDescent="0.25">
      <c r="A2966" s="251">
        <v>54063</v>
      </c>
      <c r="B2966" s="251" t="s">
        <v>2320</v>
      </c>
      <c r="C2966" s="251" t="s">
        <v>570</v>
      </c>
      <c r="D2966" s="251">
        <v>-80.544836599999996</v>
      </c>
      <c r="E2966" s="251">
        <v>37.560659999999999</v>
      </c>
      <c r="F2966">
        <v>2.77</v>
      </c>
      <c r="G2966">
        <f t="shared" si="139"/>
        <v>2.77</v>
      </c>
      <c r="H2966">
        <v>10.25</v>
      </c>
      <c r="M2966" s="277">
        <f>(M6044*10000)*TEA!$I$15*10^-6</f>
        <v>42.975141777899992</v>
      </c>
      <c r="N2966" s="277">
        <f>(N6044*10000)*TEA!$J$15*10^-6</f>
        <v>42.975141777899992</v>
      </c>
      <c r="W2966">
        <f t="shared" si="138"/>
        <v>1</v>
      </c>
      <c r="X2966" s="251">
        <v>54063</v>
      </c>
      <c r="Y2966" s="251">
        <v>41</v>
      </c>
      <c r="Z2966" s="251">
        <f t="shared" si="140"/>
        <v>41</v>
      </c>
      <c r="AA2966" s="226">
        <v>189</v>
      </c>
    </row>
    <row r="2967" spans="1:27" x14ac:dyDescent="0.25">
      <c r="A2967" s="251">
        <v>54065</v>
      </c>
      <c r="B2967" s="251" t="s">
        <v>2320</v>
      </c>
      <c r="C2967" s="251" t="s">
        <v>572</v>
      </c>
      <c r="D2967" s="251">
        <v>-78.271468100000007</v>
      </c>
      <c r="E2967" s="251">
        <v>39.557070000000003</v>
      </c>
      <c r="F2967">
        <v>0</v>
      </c>
      <c r="G2967">
        <f t="shared" si="139"/>
        <v>0</v>
      </c>
      <c r="H2967">
        <v>7.11</v>
      </c>
      <c r="M2967" s="277">
        <f>(M6045*10000)*TEA!$I$15*10^-6</f>
        <v>37.912843839600001</v>
      </c>
      <c r="N2967" s="277">
        <f>(N6045*10000)*TEA!$J$15*10^-6</f>
        <v>37.912843839600001</v>
      </c>
      <c r="W2967">
        <f t="shared" si="138"/>
        <v>1</v>
      </c>
      <c r="X2967" s="251">
        <v>54065</v>
      </c>
      <c r="Y2967" s="251">
        <v>0</v>
      </c>
      <c r="Z2967" s="251">
        <f t="shared" si="140"/>
        <v>0</v>
      </c>
      <c r="AA2967" s="226">
        <v>67</v>
      </c>
    </row>
    <row r="2968" spans="1:27" x14ac:dyDescent="0.25">
      <c r="A2968" s="251">
        <v>54067</v>
      </c>
      <c r="B2968" s="251" t="s">
        <v>2320</v>
      </c>
      <c r="C2968" s="251" t="s">
        <v>1243</v>
      </c>
      <c r="D2968" s="251">
        <v>-80.795513099999994</v>
      </c>
      <c r="E2968" s="251">
        <v>38.294580000000003</v>
      </c>
      <c r="F2968">
        <v>0</v>
      </c>
      <c r="G2968">
        <f t="shared" si="139"/>
        <v>0</v>
      </c>
      <c r="H2968">
        <v>0</v>
      </c>
      <c r="M2968" s="277">
        <f>(M6046*10000)*TEA!$I$15*10^-6</f>
        <v>40.5448452981</v>
      </c>
      <c r="N2968" s="277">
        <f>(N6046*10000)*TEA!$J$15*10^-6</f>
        <v>40.5448452981</v>
      </c>
      <c r="W2968">
        <f t="shared" si="138"/>
        <v>1</v>
      </c>
      <c r="X2968" s="251">
        <v>54067</v>
      </c>
      <c r="Y2968" s="251">
        <v>0</v>
      </c>
      <c r="Z2968" s="251">
        <f t="shared" si="140"/>
        <v>0</v>
      </c>
      <c r="AA2968" s="226">
        <v>0</v>
      </c>
    </row>
    <row r="2969" spans="1:27" x14ac:dyDescent="0.25">
      <c r="A2969" s="251">
        <v>54069</v>
      </c>
      <c r="B2969" s="251" t="s">
        <v>2320</v>
      </c>
      <c r="C2969" s="251" t="s">
        <v>1065</v>
      </c>
      <c r="D2969" s="251">
        <v>-80.6253782</v>
      </c>
      <c r="E2969" s="251">
        <v>40.10427</v>
      </c>
      <c r="F2969">
        <v>2.69</v>
      </c>
      <c r="G2969">
        <f t="shared" si="139"/>
        <v>2.69</v>
      </c>
      <c r="H2969">
        <v>12.51</v>
      </c>
      <c r="M2969" s="277">
        <f>(M6047*10000)*TEA!$I$15*10^-6</f>
        <v>37.958680462949999</v>
      </c>
      <c r="N2969" s="277">
        <f>(N6047*10000)*TEA!$J$15*10^-6</f>
        <v>37.958680462949999</v>
      </c>
      <c r="W2969">
        <f t="shared" si="138"/>
        <v>1</v>
      </c>
      <c r="X2969" s="251">
        <v>54069</v>
      </c>
      <c r="Y2969" s="251">
        <v>37</v>
      </c>
      <c r="Z2969" s="251">
        <f t="shared" si="140"/>
        <v>37</v>
      </c>
      <c r="AA2969" s="226">
        <v>201</v>
      </c>
    </row>
    <row r="2970" spans="1:27" x14ac:dyDescent="0.25">
      <c r="A2970" s="251">
        <v>54071</v>
      </c>
      <c r="B2970" s="251" t="s">
        <v>2320</v>
      </c>
      <c r="C2970" s="251" t="s">
        <v>1246</v>
      </c>
      <c r="D2970" s="251">
        <v>-79.360095200000004</v>
      </c>
      <c r="E2970" s="251">
        <v>38.680880000000002</v>
      </c>
      <c r="F2970">
        <v>3.53</v>
      </c>
      <c r="G2970">
        <f t="shared" si="139"/>
        <v>3.53</v>
      </c>
      <c r="H2970">
        <v>10.199999999999999</v>
      </c>
      <c r="M2970" s="277">
        <f>(M6048*10000)*TEA!$I$15*10^-6</f>
        <v>34.046241422399994</v>
      </c>
      <c r="N2970" s="277">
        <f>(N6048*10000)*TEA!$J$15*10^-6</f>
        <v>34.046241422399994</v>
      </c>
      <c r="W2970">
        <f t="shared" si="138"/>
        <v>1</v>
      </c>
      <c r="X2970" s="251">
        <v>54071</v>
      </c>
      <c r="Y2970" s="251">
        <v>93</v>
      </c>
      <c r="Z2970" s="251">
        <f t="shared" si="140"/>
        <v>93</v>
      </c>
      <c r="AA2970" s="226">
        <v>768</v>
      </c>
    </row>
    <row r="2971" spans="1:27" x14ac:dyDescent="0.25">
      <c r="A2971" s="251">
        <v>54073</v>
      </c>
      <c r="B2971" s="251" t="s">
        <v>2320</v>
      </c>
      <c r="C2971" s="251" t="s">
        <v>2330</v>
      </c>
      <c r="D2971" s="251">
        <v>-81.1729007</v>
      </c>
      <c r="E2971" s="251">
        <v>39.373779999999996</v>
      </c>
      <c r="F2971">
        <v>0</v>
      </c>
      <c r="G2971">
        <f t="shared" si="139"/>
        <v>0</v>
      </c>
      <c r="H2971">
        <v>0</v>
      </c>
      <c r="M2971" s="277">
        <f>(M6049*10000)*TEA!$I$15*10^-6</f>
        <v>39.226992091649997</v>
      </c>
      <c r="N2971" s="277">
        <f>(N6049*10000)*TEA!$J$15*10^-6</f>
        <v>39.226992091649997</v>
      </c>
      <c r="W2971">
        <f t="shared" ref="W2971:W3034" si="141">IF(X2971=A2971,1,0)</f>
        <v>1</v>
      </c>
      <c r="X2971" s="251">
        <v>54073</v>
      </c>
      <c r="Y2971" s="251">
        <v>0</v>
      </c>
      <c r="Z2971" s="251">
        <f t="shared" si="140"/>
        <v>0</v>
      </c>
      <c r="AA2971" s="226">
        <v>4</v>
      </c>
    </row>
    <row r="2972" spans="1:27" x14ac:dyDescent="0.25">
      <c r="A2972" s="251">
        <v>54075</v>
      </c>
      <c r="B2972" s="251" t="s">
        <v>2320</v>
      </c>
      <c r="C2972" s="251" t="s">
        <v>1120</v>
      </c>
      <c r="D2972" s="251">
        <v>-80.008739399999996</v>
      </c>
      <c r="E2972" s="251">
        <v>38.331629999999997</v>
      </c>
      <c r="F2972">
        <v>0</v>
      </c>
      <c r="G2972">
        <f t="shared" si="139"/>
        <v>0</v>
      </c>
      <c r="H2972">
        <v>10.11</v>
      </c>
      <c r="M2972" s="277">
        <f>(M6050*10000)*TEA!$I$15*10^-6</f>
        <v>37.012808042099998</v>
      </c>
      <c r="N2972" s="277">
        <f>(N6050*10000)*TEA!$J$15*10^-6</f>
        <v>37.012808042099998</v>
      </c>
      <c r="W2972">
        <f t="shared" si="141"/>
        <v>1</v>
      </c>
      <c r="X2972" s="251">
        <v>54075</v>
      </c>
      <c r="Y2972" s="251">
        <v>0</v>
      </c>
      <c r="Z2972" s="251">
        <f t="shared" si="140"/>
        <v>0</v>
      </c>
      <c r="AA2972" s="226">
        <v>41</v>
      </c>
    </row>
    <row r="2973" spans="1:27" x14ac:dyDescent="0.25">
      <c r="A2973" s="251">
        <v>54077</v>
      </c>
      <c r="B2973" s="251" t="s">
        <v>2320</v>
      </c>
      <c r="C2973" s="251" t="s">
        <v>2331</v>
      </c>
      <c r="D2973" s="251">
        <v>-79.671528600000002</v>
      </c>
      <c r="E2973" s="251">
        <v>39.468829999999997</v>
      </c>
      <c r="F2973">
        <v>2.38</v>
      </c>
      <c r="G2973">
        <f t="shared" si="139"/>
        <v>2.38</v>
      </c>
      <c r="H2973">
        <v>8.1300000000000008</v>
      </c>
      <c r="M2973" s="277">
        <f>(M6051*10000)*TEA!$I$15*10^-6</f>
        <v>35.6822307495</v>
      </c>
      <c r="N2973" s="277">
        <f>(N6051*10000)*TEA!$J$15*10^-6</f>
        <v>35.6822307495</v>
      </c>
      <c r="W2973">
        <f t="shared" si="141"/>
        <v>1</v>
      </c>
      <c r="X2973" s="251">
        <v>54077</v>
      </c>
      <c r="Y2973" s="251">
        <v>492</v>
      </c>
      <c r="Z2973" s="251">
        <f t="shared" si="140"/>
        <v>492</v>
      </c>
      <c r="AA2973" s="226">
        <v>1497</v>
      </c>
    </row>
    <row r="2974" spans="1:27" x14ac:dyDescent="0.25">
      <c r="A2974" s="251">
        <v>54079</v>
      </c>
      <c r="B2974" s="251" t="s">
        <v>2320</v>
      </c>
      <c r="C2974" s="251" t="s">
        <v>829</v>
      </c>
      <c r="D2974" s="251">
        <v>-81.901833300000007</v>
      </c>
      <c r="E2974" s="251">
        <v>38.508290000000002</v>
      </c>
      <c r="F2974">
        <v>0</v>
      </c>
      <c r="G2974">
        <f t="shared" si="139"/>
        <v>0</v>
      </c>
      <c r="H2974">
        <v>10.48</v>
      </c>
      <c r="M2974" s="277">
        <f>(M6052*10000)*TEA!$I$15*10^-6</f>
        <v>42.480391278599996</v>
      </c>
      <c r="N2974" s="277">
        <f>(N6052*10000)*TEA!$J$15*10^-6</f>
        <v>42.480391278599996</v>
      </c>
      <c r="W2974">
        <f t="shared" si="141"/>
        <v>1</v>
      </c>
      <c r="X2974" s="251">
        <v>54079</v>
      </c>
      <c r="Y2974" s="251">
        <v>0</v>
      </c>
      <c r="Z2974" s="251">
        <f t="shared" si="140"/>
        <v>0</v>
      </c>
      <c r="AA2974" s="226">
        <v>30</v>
      </c>
    </row>
    <row r="2975" spans="1:27" x14ac:dyDescent="0.25">
      <c r="A2975" s="251">
        <v>54081</v>
      </c>
      <c r="B2975" s="251" t="s">
        <v>2320</v>
      </c>
      <c r="C2975" s="251" t="s">
        <v>2332</v>
      </c>
      <c r="D2975" s="251">
        <v>-81.246708900000002</v>
      </c>
      <c r="E2975" s="251">
        <v>37.769509999999997</v>
      </c>
      <c r="F2975">
        <v>0</v>
      </c>
      <c r="G2975">
        <f t="shared" si="139"/>
        <v>0</v>
      </c>
      <c r="H2975">
        <v>11.87</v>
      </c>
      <c r="M2975" s="277">
        <f>(M6053*10000)*TEA!$I$15*10^-6</f>
        <v>43.309151018549997</v>
      </c>
      <c r="N2975" s="277">
        <f>(N6053*10000)*TEA!$J$15*10^-6</f>
        <v>43.309151018549997</v>
      </c>
      <c r="W2975">
        <f t="shared" si="141"/>
        <v>1</v>
      </c>
      <c r="X2975" s="251">
        <v>54081</v>
      </c>
      <c r="Y2975" s="251">
        <v>0</v>
      </c>
      <c r="Z2975" s="251">
        <f t="shared" si="140"/>
        <v>0</v>
      </c>
      <c r="AA2975" s="226">
        <v>13</v>
      </c>
    </row>
    <row r="2976" spans="1:27" x14ac:dyDescent="0.25">
      <c r="A2976" s="251">
        <v>54083</v>
      </c>
      <c r="B2976" s="251" t="s">
        <v>2320</v>
      </c>
      <c r="C2976" s="251" t="s">
        <v>576</v>
      </c>
      <c r="D2976" s="251">
        <v>-79.880436900000007</v>
      </c>
      <c r="E2976" s="251">
        <v>38.775219999999997</v>
      </c>
      <c r="F2976">
        <v>0</v>
      </c>
      <c r="G2976">
        <f t="shared" si="139"/>
        <v>0</v>
      </c>
      <c r="H2976">
        <v>12.11</v>
      </c>
      <c r="M2976" s="277">
        <f>(M6054*10000)*TEA!$I$15*10^-6</f>
        <v>35.173436743799996</v>
      </c>
      <c r="N2976" s="277">
        <f>(N6054*10000)*TEA!$J$15*10^-6</f>
        <v>35.173436743799996</v>
      </c>
      <c r="W2976">
        <f t="shared" si="141"/>
        <v>1</v>
      </c>
      <c r="X2976" s="251">
        <v>54083</v>
      </c>
      <c r="Y2976" s="251">
        <v>0</v>
      </c>
      <c r="Z2976" s="251">
        <f t="shared" si="140"/>
        <v>0</v>
      </c>
      <c r="AA2976" s="226">
        <v>289</v>
      </c>
    </row>
    <row r="2977" spans="1:27" x14ac:dyDescent="0.25">
      <c r="A2977" s="251">
        <v>54085</v>
      </c>
      <c r="B2977" s="251" t="s">
        <v>2320</v>
      </c>
      <c r="C2977" s="251" t="s">
        <v>2333</v>
      </c>
      <c r="D2977" s="251">
        <v>-81.062518999999995</v>
      </c>
      <c r="E2977" s="251">
        <v>39.182569999999998</v>
      </c>
      <c r="F2977">
        <v>0</v>
      </c>
      <c r="G2977">
        <f t="shared" si="139"/>
        <v>0</v>
      </c>
      <c r="H2977">
        <v>0</v>
      </c>
      <c r="M2977" s="277">
        <f>(M6055*10000)*TEA!$I$15*10^-6</f>
        <v>39.265636864499996</v>
      </c>
      <c r="N2977" s="277">
        <f>(N6055*10000)*TEA!$J$15*10^-6</f>
        <v>39.265636864499996</v>
      </c>
      <c r="W2977">
        <f t="shared" si="141"/>
        <v>1</v>
      </c>
      <c r="X2977" s="251">
        <v>54085</v>
      </c>
      <c r="Y2977" s="251">
        <v>0</v>
      </c>
      <c r="Z2977" s="251">
        <f t="shared" si="140"/>
        <v>0</v>
      </c>
      <c r="AA2977" s="226">
        <v>0</v>
      </c>
    </row>
    <row r="2978" spans="1:27" x14ac:dyDescent="0.25">
      <c r="A2978" s="251">
        <v>54087</v>
      </c>
      <c r="B2978" s="251" t="s">
        <v>2320</v>
      </c>
      <c r="C2978" s="251" t="s">
        <v>2051</v>
      </c>
      <c r="D2978" s="251">
        <v>-81.342110199999993</v>
      </c>
      <c r="E2978" s="251">
        <v>38.715719999999997</v>
      </c>
      <c r="F2978">
        <v>0</v>
      </c>
      <c r="G2978">
        <f t="shared" si="139"/>
        <v>0</v>
      </c>
      <c r="H2978">
        <v>0</v>
      </c>
      <c r="M2978" s="277">
        <f>(M6056*10000)*TEA!$I$15*10^-6</f>
        <v>41.052894068699999</v>
      </c>
      <c r="N2978" s="277">
        <f>(N6056*10000)*TEA!$J$15*10^-6</f>
        <v>41.052894068699999</v>
      </c>
      <c r="W2978">
        <f t="shared" si="141"/>
        <v>1</v>
      </c>
      <c r="X2978" s="251">
        <v>54087</v>
      </c>
      <c r="Y2978" s="251">
        <v>0</v>
      </c>
      <c r="Z2978" s="251">
        <f t="shared" si="140"/>
        <v>0</v>
      </c>
      <c r="AA2978" s="226">
        <v>0</v>
      </c>
    </row>
    <row r="2979" spans="1:27" x14ac:dyDescent="0.25">
      <c r="A2979" s="251">
        <v>54089</v>
      </c>
      <c r="B2979" s="251" t="s">
        <v>2320</v>
      </c>
      <c r="C2979" s="251" t="s">
        <v>2334</v>
      </c>
      <c r="D2979" s="251">
        <v>-80.855569200000005</v>
      </c>
      <c r="E2979" s="251">
        <v>37.64743</v>
      </c>
      <c r="F2979">
        <v>0</v>
      </c>
      <c r="G2979">
        <f t="shared" si="139"/>
        <v>0</v>
      </c>
      <c r="H2979">
        <v>6.81</v>
      </c>
      <c r="M2979" s="277">
        <f>(M6057*10000)*TEA!$I$15*10^-6</f>
        <v>42.995795985449995</v>
      </c>
      <c r="N2979" s="277">
        <f>(N6057*10000)*TEA!$J$15*10^-6</f>
        <v>42.995795985449995</v>
      </c>
      <c r="W2979">
        <f t="shared" si="141"/>
        <v>1</v>
      </c>
      <c r="X2979" s="251">
        <v>54089</v>
      </c>
      <c r="Y2979" s="251">
        <v>0</v>
      </c>
      <c r="Z2979" s="251">
        <f t="shared" si="140"/>
        <v>0</v>
      </c>
      <c r="AA2979" s="226">
        <v>6</v>
      </c>
    </row>
    <row r="2980" spans="1:27" x14ac:dyDescent="0.25">
      <c r="A2980" s="251">
        <v>54091</v>
      </c>
      <c r="B2980" s="251" t="s">
        <v>2320</v>
      </c>
      <c r="C2980" s="251" t="s">
        <v>836</v>
      </c>
      <c r="D2980" s="251">
        <v>-80.047956400000004</v>
      </c>
      <c r="E2980" s="251">
        <v>39.335920000000002</v>
      </c>
      <c r="F2980">
        <v>0</v>
      </c>
      <c r="G2980">
        <f t="shared" si="139"/>
        <v>0</v>
      </c>
      <c r="H2980">
        <v>0.91</v>
      </c>
      <c r="M2980" s="277">
        <f>(M6058*10000)*TEA!$I$15*10^-6</f>
        <v>36.226402069949998</v>
      </c>
      <c r="N2980" s="277">
        <f>(N6058*10000)*TEA!$J$15*10^-6</f>
        <v>36.226402069949998</v>
      </c>
      <c r="W2980">
        <f t="shared" si="141"/>
        <v>1</v>
      </c>
      <c r="X2980" s="251">
        <v>54091</v>
      </c>
      <c r="Y2980" s="251">
        <v>0</v>
      </c>
      <c r="Z2980" s="251">
        <f t="shared" si="140"/>
        <v>0</v>
      </c>
      <c r="AA2980" s="226">
        <v>2</v>
      </c>
    </row>
    <row r="2981" spans="1:27" x14ac:dyDescent="0.25">
      <c r="A2981" s="251">
        <v>54093</v>
      </c>
      <c r="B2981" s="251" t="s">
        <v>2320</v>
      </c>
      <c r="C2981" s="251" t="s">
        <v>2335</v>
      </c>
      <c r="D2981" s="251">
        <v>-79.559967799999995</v>
      </c>
      <c r="E2981" s="251">
        <v>39.112839999999998</v>
      </c>
      <c r="F2981">
        <v>0</v>
      </c>
      <c r="G2981">
        <f t="shared" si="139"/>
        <v>0</v>
      </c>
      <c r="H2981">
        <v>7.28</v>
      </c>
      <c r="M2981" s="277">
        <f>(M6059*10000)*TEA!$I$15*10^-6</f>
        <v>34.761084293699994</v>
      </c>
      <c r="N2981" s="277">
        <f>(N6059*10000)*TEA!$J$15*10^-6</f>
        <v>34.761084293699994</v>
      </c>
      <c r="W2981">
        <f t="shared" si="141"/>
        <v>1</v>
      </c>
      <c r="X2981" s="251">
        <v>54093</v>
      </c>
      <c r="Y2981" s="251">
        <v>0</v>
      </c>
      <c r="Z2981" s="251">
        <f t="shared" si="140"/>
        <v>0</v>
      </c>
      <c r="AA2981" s="226">
        <v>63</v>
      </c>
    </row>
    <row r="2982" spans="1:27" x14ac:dyDescent="0.25">
      <c r="A2982" s="251">
        <v>54095</v>
      </c>
      <c r="B2982" s="251" t="s">
        <v>2320</v>
      </c>
      <c r="C2982" s="251" t="s">
        <v>2201</v>
      </c>
      <c r="D2982" s="251">
        <v>-80.886331799999994</v>
      </c>
      <c r="E2982" s="251">
        <v>39.470849999999999</v>
      </c>
      <c r="F2982">
        <v>0</v>
      </c>
      <c r="G2982">
        <f t="shared" si="139"/>
        <v>0</v>
      </c>
      <c r="H2982">
        <v>0</v>
      </c>
      <c r="M2982" s="277">
        <f>(M6060*10000)*TEA!$I$15*10^-6</f>
        <v>38.516801667299994</v>
      </c>
      <c r="N2982" s="277">
        <f>(N6060*10000)*TEA!$J$15*10^-6</f>
        <v>38.516801667299994</v>
      </c>
      <c r="W2982">
        <f t="shared" si="141"/>
        <v>1</v>
      </c>
      <c r="X2982" s="251">
        <v>54095</v>
      </c>
      <c r="Y2982" s="251">
        <v>0</v>
      </c>
      <c r="Z2982" s="251">
        <f t="shared" si="140"/>
        <v>0</v>
      </c>
      <c r="AA2982" s="226">
        <v>11</v>
      </c>
    </row>
    <row r="2983" spans="1:27" x14ac:dyDescent="0.25">
      <c r="A2983" s="251">
        <v>54097</v>
      </c>
      <c r="B2983" s="251" t="s">
        <v>2320</v>
      </c>
      <c r="C2983" s="251" t="s">
        <v>2202</v>
      </c>
      <c r="D2983" s="251">
        <v>-80.234939900000001</v>
      </c>
      <c r="E2983" s="251">
        <v>38.903199999999998</v>
      </c>
      <c r="F2983">
        <v>0</v>
      </c>
      <c r="G2983">
        <f t="shared" si="139"/>
        <v>0</v>
      </c>
      <c r="H2983">
        <v>5.78</v>
      </c>
      <c r="M2983" s="277">
        <f>(M6061*10000)*TEA!$I$15*10^-6</f>
        <v>36.671272373699999</v>
      </c>
      <c r="N2983" s="277">
        <f>(N6061*10000)*TEA!$J$15*10^-6</f>
        <v>36.671272373699999</v>
      </c>
      <c r="W2983">
        <f t="shared" si="141"/>
        <v>1</v>
      </c>
      <c r="X2983" s="251">
        <v>54097</v>
      </c>
      <c r="Y2983" s="251">
        <v>0</v>
      </c>
      <c r="Z2983" s="251">
        <f t="shared" si="140"/>
        <v>0</v>
      </c>
      <c r="AA2983" s="226">
        <v>2</v>
      </c>
    </row>
    <row r="2984" spans="1:27" x14ac:dyDescent="0.25">
      <c r="A2984" s="251">
        <v>54099</v>
      </c>
      <c r="B2984" s="251" t="s">
        <v>2320</v>
      </c>
      <c r="C2984" s="251" t="s">
        <v>942</v>
      </c>
      <c r="D2984" s="251">
        <v>-82.419984299999996</v>
      </c>
      <c r="E2984" s="251">
        <v>38.15222</v>
      </c>
      <c r="F2984">
        <v>0</v>
      </c>
      <c r="G2984">
        <f t="shared" si="139"/>
        <v>0</v>
      </c>
      <c r="H2984">
        <v>7.54</v>
      </c>
      <c r="M2984" s="277">
        <f>(M6062*10000)*TEA!$I$15*10^-6</f>
        <v>43.411782039750001</v>
      </c>
      <c r="N2984" s="277">
        <f>(N6062*10000)*TEA!$J$15*10^-6</f>
        <v>43.411782039750001</v>
      </c>
      <c r="W2984">
        <f t="shared" si="141"/>
        <v>1</v>
      </c>
      <c r="X2984" s="251">
        <v>54099</v>
      </c>
      <c r="Y2984" s="251">
        <v>0</v>
      </c>
      <c r="Z2984" s="251">
        <f t="shared" si="140"/>
        <v>0</v>
      </c>
      <c r="AA2984" s="226">
        <v>44</v>
      </c>
    </row>
    <row r="2985" spans="1:27" x14ac:dyDescent="0.25">
      <c r="A2985" s="251">
        <v>54101</v>
      </c>
      <c r="B2985" s="251" t="s">
        <v>2320</v>
      </c>
      <c r="C2985" s="251" t="s">
        <v>943</v>
      </c>
      <c r="D2985" s="251">
        <v>-80.417929400000006</v>
      </c>
      <c r="E2985" s="251">
        <v>38.495809999999999</v>
      </c>
      <c r="F2985">
        <v>0</v>
      </c>
      <c r="G2985">
        <f t="shared" si="139"/>
        <v>0</v>
      </c>
      <c r="H2985">
        <v>0</v>
      </c>
      <c r="M2985" s="277">
        <f>(M6063*10000)*TEA!$I$15*10^-6</f>
        <v>38.310284524949999</v>
      </c>
      <c r="N2985" s="277">
        <f>(N6063*10000)*TEA!$J$15*10^-6</f>
        <v>38.310284524949999</v>
      </c>
      <c r="W2985">
        <f t="shared" si="141"/>
        <v>1</v>
      </c>
      <c r="X2985" s="251">
        <v>54101</v>
      </c>
      <c r="Y2985" s="251">
        <v>0</v>
      </c>
      <c r="Z2985" s="251">
        <f t="shared" si="140"/>
        <v>0</v>
      </c>
      <c r="AA2985" s="226">
        <v>0</v>
      </c>
    </row>
    <row r="2986" spans="1:27" x14ac:dyDescent="0.25">
      <c r="A2986" s="251">
        <v>54103</v>
      </c>
      <c r="B2986" s="251" t="s">
        <v>2320</v>
      </c>
      <c r="C2986" s="251" t="s">
        <v>2336</v>
      </c>
      <c r="D2986" s="251">
        <v>-80.635670099999999</v>
      </c>
      <c r="E2986" s="251">
        <v>39.612180000000002</v>
      </c>
      <c r="F2986">
        <v>0</v>
      </c>
      <c r="G2986">
        <f t="shared" si="139"/>
        <v>0</v>
      </c>
      <c r="H2986">
        <v>0</v>
      </c>
      <c r="M2986" s="277">
        <f>(M6064*10000)*TEA!$I$15*10^-6</f>
        <v>37.944209348099996</v>
      </c>
      <c r="N2986" s="277">
        <f>(N6064*10000)*TEA!$J$15*10^-6</f>
        <v>37.944209348099996</v>
      </c>
      <c r="W2986">
        <f t="shared" si="141"/>
        <v>1</v>
      </c>
      <c r="X2986" s="251">
        <v>54103</v>
      </c>
      <c r="Y2986" s="251">
        <v>0</v>
      </c>
      <c r="Z2986" s="251">
        <f t="shared" si="140"/>
        <v>0</v>
      </c>
      <c r="AA2986" s="226">
        <v>0</v>
      </c>
    </row>
    <row r="2987" spans="1:27" x14ac:dyDescent="0.25">
      <c r="A2987" s="251">
        <v>54105</v>
      </c>
      <c r="B2987" s="251" t="s">
        <v>2320</v>
      </c>
      <c r="C2987" s="251" t="s">
        <v>2337</v>
      </c>
      <c r="D2987" s="251">
        <v>-81.374131800000001</v>
      </c>
      <c r="E2987" s="251">
        <v>39.024410000000003</v>
      </c>
      <c r="F2987">
        <v>0</v>
      </c>
      <c r="G2987">
        <f t="shared" si="139"/>
        <v>0</v>
      </c>
      <c r="H2987">
        <v>8.2799999999999994</v>
      </c>
      <c r="M2987" s="277">
        <f>(M6065*10000)*TEA!$I$15*10^-6</f>
        <v>40.324338786150001</v>
      </c>
      <c r="N2987" s="277">
        <f>(N6065*10000)*TEA!$J$15*10^-6</f>
        <v>40.324338786150001</v>
      </c>
      <c r="W2987">
        <f t="shared" si="141"/>
        <v>1</v>
      </c>
      <c r="X2987" s="251">
        <v>54105</v>
      </c>
      <c r="Y2987" s="251">
        <v>0</v>
      </c>
      <c r="Z2987" s="251">
        <f t="shared" si="140"/>
        <v>0</v>
      </c>
      <c r="AA2987" s="226">
        <v>34</v>
      </c>
    </row>
    <row r="2988" spans="1:27" x14ac:dyDescent="0.25">
      <c r="A2988" s="251">
        <v>54107</v>
      </c>
      <c r="B2988" s="251" t="s">
        <v>2320</v>
      </c>
      <c r="C2988" s="251" t="s">
        <v>1863</v>
      </c>
      <c r="D2988" s="251">
        <v>-81.51679</v>
      </c>
      <c r="E2988" s="251">
        <v>39.218040000000002</v>
      </c>
      <c r="F2988">
        <v>2.79</v>
      </c>
      <c r="G2988">
        <f t="shared" si="139"/>
        <v>2.79</v>
      </c>
      <c r="H2988">
        <v>8.4700000000000006</v>
      </c>
      <c r="M2988" s="277">
        <f>(M6066*10000)*TEA!$I$15*10^-6</f>
        <v>40.152590510849997</v>
      </c>
      <c r="N2988" s="277">
        <f>(N6066*10000)*TEA!$J$15*10^-6</f>
        <v>40.152590510849997</v>
      </c>
      <c r="W2988">
        <f t="shared" si="141"/>
        <v>1</v>
      </c>
      <c r="X2988" s="251">
        <v>54107</v>
      </c>
      <c r="Y2988" s="251">
        <v>120</v>
      </c>
      <c r="Z2988" s="251">
        <f t="shared" si="140"/>
        <v>120</v>
      </c>
      <c r="AA2988" s="226">
        <v>212</v>
      </c>
    </row>
    <row r="2989" spans="1:27" x14ac:dyDescent="0.25">
      <c r="A2989" s="251">
        <v>54109</v>
      </c>
      <c r="B2989" s="251" t="s">
        <v>2320</v>
      </c>
      <c r="C2989" s="251" t="s">
        <v>1730</v>
      </c>
      <c r="D2989" s="251">
        <v>-81.544357899999994</v>
      </c>
      <c r="E2989" s="251">
        <v>37.608310000000003</v>
      </c>
      <c r="F2989">
        <v>0</v>
      </c>
      <c r="G2989">
        <f t="shared" si="139"/>
        <v>0</v>
      </c>
      <c r="H2989">
        <v>0</v>
      </c>
      <c r="M2989" s="277">
        <f>(M6067*10000)*TEA!$I$15*10^-6</f>
        <v>43.881134988599989</v>
      </c>
      <c r="N2989" s="277">
        <f>(N6067*10000)*TEA!$J$15*10^-6</f>
        <v>43.881134988599989</v>
      </c>
      <c r="W2989">
        <f t="shared" si="141"/>
        <v>1</v>
      </c>
      <c r="X2989" s="251">
        <v>54109</v>
      </c>
      <c r="Y2989" s="251">
        <v>0</v>
      </c>
      <c r="Z2989" s="251">
        <f t="shared" si="140"/>
        <v>0</v>
      </c>
      <c r="AA2989" s="226">
        <v>0</v>
      </c>
    </row>
    <row r="2990" spans="1:27" x14ac:dyDescent="0.25">
      <c r="A2990" s="251">
        <v>55001</v>
      </c>
      <c r="B2990" s="251" t="s">
        <v>2338</v>
      </c>
      <c r="C2990" s="251" t="s">
        <v>720</v>
      </c>
      <c r="D2990" s="251">
        <v>-89.760774100000006</v>
      </c>
      <c r="E2990" s="251">
        <v>43.972410000000004</v>
      </c>
      <c r="F2990">
        <v>2.8</v>
      </c>
      <c r="G2990">
        <f t="shared" si="139"/>
        <v>2.8</v>
      </c>
      <c r="H2990">
        <v>9.91</v>
      </c>
      <c r="M2990" s="277">
        <f>(M6068*10000)*TEA!$I$15*10^-6</f>
        <v>32.722539171614997</v>
      </c>
      <c r="N2990" s="277">
        <f>(N6068*10000)*TEA!$J$15*10^-6</f>
        <v>32.722539171614997</v>
      </c>
      <c r="W2990">
        <f t="shared" si="141"/>
        <v>1</v>
      </c>
      <c r="X2990" s="251">
        <v>55001</v>
      </c>
      <c r="Y2990" s="251">
        <v>4110</v>
      </c>
      <c r="Z2990" s="251">
        <f t="shared" si="140"/>
        <v>4110</v>
      </c>
      <c r="AA2990" s="226">
        <v>7005</v>
      </c>
    </row>
    <row r="2991" spans="1:27" x14ac:dyDescent="0.25">
      <c r="A2991" s="251">
        <v>55003</v>
      </c>
      <c r="B2991" s="251" t="s">
        <v>2338</v>
      </c>
      <c r="C2991" s="251" t="s">
        <v>1830</v>
      </c>
      <c r="D2991" s="251">
        <v>-90.675394999999995</v>
      </c>
      <c r="E2991" s="251">
        <v>46.267310000000002</v>
      </c>
      <c r="F2991">
        <v>1.51</v>
      </c>
      <c r="G2991">
        <f t="shared" si="139"/>
        <v>1.51</v>
      </c>
      <c r="H2991">
        <v>5.45</v>
      </c>
      <c r="M2991" s="277">
        <f>(M6069*10000)*TEA!$I$15*10^-6</f>
        <v>28.465520936444999</v>
      </c>
      <c r="N2991" s="277">
        <f>(N6069*10000)*TEA!$J$15*10^-6</f>
        <v>28.465520936444999</v>
      </c>
      <c r="W2991">
        <f t="shared" si="141"/>
        <v>1</v>
      </c>
      <c r="X2991" s="251">
        <v>55003</v>
      </c>
      <c r="Y2991" s="251">
        <v>346</v>
      </c>
      <c r="Z2991" s="251">
        <f t="shared" si="140"/>
        <v>346</v>
      </c>
      <c r="AA2991" s="226">
        <v>675</v>
      </c>
    </row>
    <row r="2992" spans="1:27" x14ac:dyDescent="0.25">
      <c r="A2992" s="251">
        <v>55005</v>
      </c>
      <c r="B2992" s="251" t="s">
        <v>2338</v>
      </c>
      <c r="C2992" s="251" t="s">
        <v>2339</v>
      </c>
      <c r="D2992" s="251">
        <v>-91.851044400000006</v>
      </c>
      <c r="E2992" s="251">
        <v>45.432720000000003</v>
      </c>
      <c r="F2992">
        <v>2.75</v>
      </c>
      <c r="G2992">
        <f t="shared" si="139"/>
        <v>2.75</v>
      </c>
      <c r="H2992">
        <v>10.59</v>
      </c>
      <c r="M2992" s="277">
        <f>(M6070*10000)*TEA!$I$15*10^-6</f>
        <v>29.41250868378</v>
      </c>
      <c r="N2992" s="277">
        <f>(N6070*10000)*TEA!$J$15*10^-6</f>
        <v>29.41250868378</v>
      </c>
      <c r="W2992">
        <f t="shared" si="141"/>
        <v>1</v>
      </c>
      <c r="X2992" s="251">
        <v>55005</v>
      </c>
      <c r="Y2992" s="251">
        <v>21311</v>
      </c>
      <c r="Z2992" s="251">
        <f t="shared" si="140"/>
        <v>21311</v>
      </c>
      <c r="AA2992" s="226">
        <v>29568</v>
      </c>
    </row>
    <row r="2993" spans="1:27" x14ac:dyDescent="0.25">
      <c r="A2993" s="251">
        <v>55007</v>
      </c>
      <c r="B2993" s="251" t="s">
        <v>2338</v>
      </c>
      <c r="C2993" s="251" t="s">
        <v>2340</v>
      </c>
      <c r="D2993" s="251">
        <v>-91.191352499999994</v>
      </c>
      <c r="E2993" s="251">
        <v>46.511339999999997</v>
      </c>
      <c r="F2993">
        <v>2</v>
      </c>
      <c r="G2993">
        <f t="shared" si="139"/>
        <v>2</v>
      </c>
      <c r="H2993">
        <v>7.1</v>
      </c>
      <c r="M2993" s="277">
        <f>(M6071*10000)*TEA!$I$15*10^-6</f>
        <v>27.755671294709998</v>
      </c>
      <c r="N2993" s="277">
        <f>(N6071*10000)*TEA!$J$15*10^-6</f>
        <v>27.755671294709998</v>
      </c>
      <c r="W2993">
        <f t="shared" si="141"/>
        <v>1</v>
      </c>
      <c r="X2993" s="251">
        <v>55007</v>
      </c>
      <c r="Y2993" s="251">
        <v>584</v>
      </c>
      <c r="Z2993" s="251">
        <f t="shared" si="140"/>
        <v>584</v>
      </c>
      <c r="AA2993" s="226">
        <v>370</v>
      </c>
    </row>
    <row r="2994" spans="1:27" x14ac:dyDescent="0.25">
      <c r="A2994" s="251">
        <v>55009</v>
      </c>
      <c r="B2994" s="251" t="s">
        <v>2338</v>
      </c>
      <c r="C2994" s="251" t="s">
        <v>992</v>
      </c>
      <c r="D2994" s="251">
        <v>-88.000097699999998</v>
      </c>
      <c r="E2994" s="251">
        <v>44.449910000000003</v>
      </c>
      <c r="F2994">
        <v>3.08</v>
      </c>
      <c r="G2994">
        <f t="shared" si="139"/>
        <v>3.08</v>
      </c>
      <c r="H2994">
        <v>9.9600000000000009</v>
      </c>
      <c r="M2994" s="277">
        <f>(M6072*10000)*TEA!$I$15*10^-6</f>
        <v>32.021719607249999</v>
      </c>
      <c r="N2994" s="277">
        <f>(N6072*10000)*TEA!$J$15*10^-6</f>
        <v>32.021719607249999</v>
      </c>
      <c r="W2994">
        <f t="shared" si="141"/>
        <v>1</v>
      </c>
      <c r="X2994" s="251">
        <v>55009</v>
      </c>
      <c r="Y2994" s="251">
        <v>11930</v>
      </c>
      <c r="Z2994" s="251">
        <f t="shared" si="140"/>
        <v>11930</v>
      </c>
      <c r="AA2994" s="226">
        <v>10386</v>
      </c>
    </row>
    <row r="2995" spans="1:27" x14ac:dyDescent="0.25">
      <c r="A2995" s="251">
        <v>55011</v>
      </c>
      <c r="B2995" s="251" t="s">
        <v>2338</v>
      </c>
      <c r="C2995" s="251" t="s">
        <v>1607</v>
      </c>
      <c r="D2995" s="251">
        <v>-91.754848899999999</v>
      </c>
      <c r="E2995" s="251">
        <v>44.389510000000001</v>
      </c>
      <c r="F2995">
        <v>3.12</v>
      </c>
      <c r="G2995">
        <f t="shared" si="139"/>
        <v>3.12</v>
      </c>
      <c r="H2995">
        <v>11.7</v>
      </c>
      <c r="M2995" s="277">
        <f>(M6073*10000)*TEA!$I$15*10^-6</f>
        <v>31.445217096705001</v>
      </c>
      <c r="N2995" s="277">
        <f>(N6073*10000)*TEA!$J$15*10^-6</f>
        <v>31.445217096705001</v>
      </c>
      <c r="W2995">
        <f t="shared" si="141"/>
        <v>1</v>
      </c>
      <c r="X2995" s="251">
        <v>55011</v>
      </c>
      <c r="Y2995" s="251">
        <v>13603</v>
      </c>
      <c r="Z2995" s="251">
        <f t="shared" si="140"/>
        <v>13603</v>
      </c>
      <c r="AA2995" s="226">
        <v>24561</v>
      </c>
    </row>
    <row r="2996" spans="1:27" x14ac:dyDescent="0.25">
      <c r="A2996" s="251">
        <v>55013</v>
      </c>
      <c r="B2996" s="251" t="s">
        <v>2338</v>
      </c>
      <c r="C2996" s="251" t="s">
        <v>2341</v>
      </c>
      <c r="D2996" s="251">
        <v>-92.382920600000006</v>
      </c>
      <c r="E2996" s="251">
        <v>45.85886</v>
      </c>
      <c r="F2996">
        <v>2.65</v>
      </c>
      <c r="G2996">
        <f t="shared" si="139"/>
        <v>2.65</v>
      </c>
      <c r="H2996">
        <v>10.08</v>
      </c>
      <c r="M2996" s="277">
        <f>(M6074*10000)*TEA!$I$15*10^-6</f>
        <v>28.58867325081</v>
      </c>
      <c r="N2996" s="277">
        <f>(N6074*10000)*TEA!$J$15*10^-6</f>
        <v>28.58867325081</v>
      </c>
      <c r="W2996">
        <f t="shared" si="141"/>
        <v>1</v>
      </c>
      <c r="X2996" s="251">
        <v>55013</v>
      </c>
      <c r="Y2996" s="251">
        <v>4760</v>
      </c>
      <c r="Z2996" s="251">
        <f t="shared" si="140"/>
        <v>4760</v>
      </c>
      <c r="AA2996" s="226">
        <v>5380</v>
      </c>
    </row>
    <row r="2997" spans="1:27" x14ac:dyDescent="0.25">
      <c r="A2997" s="251">
        <v>55015</v>
      </c>
      <c r="B2997" s="251" t="s">
        <v>2338</v>
      </c>
      <c r="C2997" s="251" t="s">
        <v>2342</v>
      </c>
      <c r="D2997" s="251">
        <v>-88.2162644</v>
      </c>
      <c r="E2997" s="251">
        <v>44.080629999999999</v>
      </c>
      <c r="F2997">
        <v>3.19</v>
      </c>
      <c r="G2997">
        <f t="shared" si="139"/>
        <v>3.19</v>
      </c>
      <c r="H2997">
        <v>11.9</v>
      </c>
      <c r="M2997" s="277">
        <f>(M6075*10000)*TEA!$I$15*10^-6</f>
        <v>32.630537024144992</v>
      </c>
      <c r="N2997" s="277">
        <f>(N6075*10000)*TEA!$J$15*10^-6</f>
        <v>32.630537024144992</v>
      </c>
      <c r="W2997">
        <f t="shared" si="141"/>
        <v>1</v>
      </c>
      <c r="X2997" s="251">
        <v>55015</v>
      </c>
      <c r="Y2997" s="251">
        <v>11968</v>
      </c>
      <c r="Z2997" s="251">
        <f t="shared" si="140"/>
        <v>11968</v>
      </c>
      <c r="AA2997" s="226">
        <v>9461</v>
      </c>
    </row>
    <row r="2998" spans="1:27" x14ac:dyDescent="0.25">
      <c r="A2998" s="251">
        <v>55017</v>
      </c>
      <c r="B2998" s="251" t="s">
        <v>2338</v>
      </c>
      <c r="C2998" s="251" t="s">
        <v>1374</v>
      </c>
      <c r="D2998" s="251">
        <v>-91.277097900000001</v>
      </c>
      <c r="E2998" s="251">
        <v>45.075060000000001</v>
      </c>
      <c r="F2998">
        <v>2.8</v>
      </c>
      <c r="G2998">
        <f t="shared" si="139"/>
        <v>2.8</v>
      </c>
      <c r="H2998">
        <v>11.17</v>
      </c>
      <c r="M2998" s="277">
        <f>(M6076*10000)*TEA!$I$15*10^-6</f>
        <v>30.147601776614994</v>
      </c>
      <c r="N2998" s="277">
        <f>(N6076*10000)*TEA!$J$15*10^-6</f>
        <v>30.147601776614994</v>
      </c>
      <c r="W2998">
        <f t="shared" si="141"/>
        <v>1</v>
      </c>
      <c r="X2998" s="251">
        <v>55017</v>
      </c>
      <c r="Y2998" s="251">
        <v>28268</v>
      </c>
      <c r="Z2998" s="251">
        <f t="shared" si="140"/>
        <v>28268</v>
      </c>
      <c r="AA2998" s="226">
        <v>32325</v>
      </c>
    </row>
    <row r="2999" spans="1:27" x14ac:dyDescent="0.25">
      <c r="A2999" s="251">
        <v>55019</v>
      </c>
      <c r="B2999" s="251" t="s">
        <v>2338</v>
      </c>
      <c r="C2999" s="251" t="s">
        <v>613</v>
      </c>
      <c r="D2999" s="251">
        <v>-90.608039000000005</v>
      </c>
      <c r="E2999" s="251">
        <v>44.737459999999999</v>
      </c>
      <c r="F2999">
        <v>2.91</v>
      </c>
      <c r="G2999">
        <f t="shared" si="139"/>
        <v>2.91</v>
      </c>
      <c r="H2999">
        <v>9.2799999999999994</v>
      </c>
      <c r="M2999" s="277">
        <f>(M6077*10000)*TEA!$I$15*10^-6</f>
        <v>30.992456439765</v>
      </c>
      <c r="N2999" s="277">
        <f>(N6077*10000)*TEA!$J$15*10^-6</f>
        <v>30.992456439765</v>
      </c>
      <c r="W2999">
        <f t="shared" si="141"/>
        <v>1</v>
      </c>
      <c r="X2999" s="251">
        <v>55019</v>
      </c>
      <c r="Y2999" s="251">
        <v>26558</v>
      </c>
      <c r="Z2999" s="251">
        <f t="shared" si="140"/>
        <v>26558</v>
      </c>
      <c r="AA2999" s="226">
        <v>25757</v>
      </c>
    </row>
    <row r="3000" spans="1:27" x14ac:dyDescent="0.25">
      <c r="A3000" s="251">
        <v>55021</v>
      </c>
      <c r="B3000" s="251" t="s">
        <v>2338</v>
      </c>
      <c r="C3000" s="251" t="s">
        <v>615</v>
      </c>
      <c r="D3000" s="251">
        <v>-89.332666799999998</v>
      </c>
      <c r="E3000" s="251">
        <v>43.467919999999999</v>
      </c>
      <c r="F3000">
        <v>3.44</v>
      </c>
      <c r="G3000">
        <f t="shared" si="139"/>
        <v>3.44</v>
      </c>
      <c r="H3000">
        <v>13.46</v>
      </c>
      <c r="M3000" s="277">
        <f>(M6078*10000)*TEA!$I$15*10^-6</f>
        <v>33.680198011499996</v>
      </c>
      <c r="N3000" s="277">
        <f>(N6078*10000)*TEA!$J$15*10^-6</f>
        <v>33.680198011499996</v>
      </c>
      <c r="W3000">
        <f t="shared" si="141"/>
        <v>1</v>
      </c>
      <c r="X3000" s="251">
        <v>55021</v>
      </c>
      <c r="Y3000" s="251">
        <v>21922</v>
      </c>
      <c r="Z3000" s="251">
        <f t="shared" si="140"/>
        <v>21922</v>
      </c>
      <c r="AA3000" s="226">
        <v>48214</v>
      </c>
    </row>
    <row r="3001" spans="1:27" x14ac:dyDescent="0.25">
      <c r="A3001" s="251">
        <v>55023</v>
      </c>
      <c r="B3001" s="251" t="s">
        <v>2338</v>
      </c>
      <c r="C3001" s="251" t="s">
        <v>618</v>
      </c>
      <c r="D3001" s="251">
        <v>-90.922066200000003</v>
      </c>
      <c r="E3001" s="251">
        <v>43.239870000000003</v>
      </c>
      <c r="F3001">
        <v>2.9</v>
      </c>
      <c r="G3001">
        <f t="shared" si="139"/>
        <v>2.9</v>
      </c>
      <c r="H3001">
        <v>11.64</v>
      </c>
      <c r="M3001" s="277">
        <f>(M6079*10000)*TEA!$I$15*10^-6</f>
        <v>34.310911638600004</v>
      </c>
      <c r="N3001" s="277">
        <f>(N6079*10000)*TEA!$J$15*10^-6</f>
        <v>34.310911638600004</v>
      </c>
      <c r="W3001">
        <f t="shared" si="141"/>
        <v>1</v>
      </c>
      <c r="X3001" s="251">
        <v>55023</v>
      </c>
      <c r="Y3001" s="251">
        <v>7518</v>
      </c>
      <c r="Z3001" s="251">
        <f t="shared" si="140"/>
        <v>7518</v>
      </c>
      <c r="AA3001" s="226">
        <v>11535</v>
      </c>
    </row>
    <row r="3002" spans="1:27" x14ac:dyDescent="0.25">
      <c r="A3002" s="251">
        <v>55025</v>
      </c>
      <c r="B3002" s="251" t="s">
        <v>2338</v>
      </c>
      <c r="C3002" s="251" t="s">
        <v>2343</v>
      </c>
      <c r="D3002" s="251">
        <v>-89.420503800000006</v>
      </c>
      <c r="E3002" s="251">
        <v>43.068159999999999</v>
      </c>
      <c r="F3002">
        <v>3.39</v>
      </c>
      <c r="G3002">
        <f t="shared" si="139"/>
        <v>3.39</v>
      </c>
      <c r="H3002">
        <v>12.81</v>
      </c>
      <c r="M3002" s="277">
        <f>(M6080*10000)*TEA!$I$15*10^-6</f>
        <v>34.456611243599994</v>
      </c>
      <c r="N3002" s="277">
        <f>(N6080*10000)*TEA!$J$15*10^-6</f>
        <v>34.456611243599994</v>
      </c>
      <c r="W3002">
        <f t="shared" si="141"/>
        <v>1</v>
      </c>
      <c r="X3002" s="251">
        <v>55025</v>
      </c>
      <c r="Y3002" s="251">
        <v>39213</v>
      </c>
      <c r="Z3002" s="251">
        <f t="shared" si="140"/>
        <v>39213</v>
      </c>
      <c r="AA3002" s="226">
        <v>68406</v>
      </c>
    </row>
    <row r="3003" spans="1:27" x14ac:dyDescent="0.25">
      <c r="A3003" s="251">
        <v>55027</v>
      </c>
      <c r="B3003" s="251" t="s">
        <v>2338</v>
      </c>
      <c r="C3003" s="251" t="s">
        <v>873</v>
      </c>
      <c r="D3003" s="251">
        <v>-88.707062699999994</v>
      </c>
      <c r="E3003" s="251">
        <v>43.419879999999999</v>
      </c>
      <c r="F3003">
        <v>3.47</v>
      </c>
      <c r="G3003">
        <f t="shared" si="139"/>
        <v>3.47</v>
      </c>
      <c r="H3003">
        <v>13.17</v>
      </c>
      <c r="M3003" s="277">
        <f>(M6081*10000)*TEA!$I$15*10^-6</f>
        <v>33.777920979899996</v>
      </c>
      <c r="N3003" s="277">
        <f>(N6081*10000)*TEA!$J$15*10^-6</f>
        <v>33.777920979899996</v>
      </c>
      <c r="W3003">
        <f t="shared" si="141"/>
        <v>1</v>
      </c>
      <c r="X3003" s="251">
        <v>55027</v>
      </c>
      <c r="Y3003" s="251">
        <v>35738</v>
      </c>
      <c r="Z3003" s="251">
        <f t="shared" si="140"/>
        <v>35738</v>
      </c>
      <c r="AA3003" s="226">
        <v>52732</v>
      </c>
    </row>
    <row r="3004" spans="1:27" x14ac:dyDescent="0.25">
      <c r="A3004" s="251">
        <v>55029</v>
      </c>
      <c r="B3004" s="251" t="s">
        <v>2338</v>
      </c>
      <c r="C3004" s="251" t="s">
        <v>2344</v>
      </c>
      <c r="D3004" s="251">
        <v>-87.344391799999997</v>
      </c>
      <c r="E3004" s="251">
        <v>44.910519999999998</v>
      </c>
      <c r="F3004">
        <v>2.89</v>
      </c>
      <c r="G3004">
        <f t="shared" si="139"/>
        <v>2.89</v>
      </c>
      <c r="H3004">
        <v>10.81</v>
      </c>
      <c r="M3004" s="277">
        <f>(M6082*10000)*TEA!$I$15*10^-6</f>
        <v>31.194168507494997</v>
      </c>
      <c r="N3004" s="277">
        <f>(N6082*10000)*TEA!$J$15*10^-6</f>
        <v>31.194168507494997</v>
      </c>
      <c r="W3004">
        <f t="shared" si="141"/>
        <v>1</v>
      </c>
      <c r="X3004" s="251">
        <v>55029</v>
      </c>
      <c r="Y3004" s="251">
        <v>6795</v>
      </c>
      <c r="Z3004" s="251">
        <f t="shared" si="140"/>
        <v>6795</v>
      </c>
      <c r="AA3004" s="226">
        <v>6221</v>
      </c>
    </row>
    <row r="3005" spans="1:27" x14ac:dyDescent="0.25">
      <c r="A3005" s="251">
        <v>55031</v>
      </c>
      <c r="B3005" s="251" t="s">
        <v>2338</v>
      </c>
      <c r="C3005" s="251" t="s">
        <v>738</v>
      </c>
      <c r="D3005" s="251">
        <v>-91.919770200000002</v>
      </c>
      <c r="E3005" s="251">
        <v>46.426310000000001</v>
      </c>
      <c r="F3005">
        <v>0</v>
      </c>
      <c r="G3005">
        <f t="shared" si="139"/>
        <v>0</v>
      </c>
      <c r="H3005">
        <v>0</v>
      </c>
      <c r="M3005" s="277">
        <f>(M6083*10000)*TEA!$I$15*10^-6</f>
        <v>27.280145788155</v>
      </c>
      <c r="N3005" s="277">
        <f>(N6083*10000)*TEA!$J$15*10^-6</f>
        <v>27.280145788155</v>
      </c>
      <c r="W3005">
        <f t="shared" si="141"/>
        <v>1</v>
      </c>
      <c r="X3005" s="251">
        <v>55031</v>
      </c>
      <c r="Y3005" s="251">
        <v>0</v>
      </c>
      <c r="Z3005" s="251">
        <f t="shared" si="140"/>
        <v>0</v>
      </c>
      <c r="AA3005" s="226">
        <v>0</v>
      </c>
    </row>
    <row r="3006" spans="1:27" x14ac:dyDescent="0.25">
      <c r="A3006" s="251">
        <v>55033</v>
      </c>
      <c r="B3006" s="251" t="s">
        <v>2338</v>
      </c>
      <c r="C3006" s="251" t="s">
        <v>1807</v>
      </c>
      <c r="D3006" s="251">
        <v>-91.901977200000005</v>
      </c>
      <c r="E3006" s="251">
        <v>44.952500000000001</v>
      </c>
      <c r="F3006">
        <v>3.05</v>
      </c>
      <c r="G3006">
        <f t="shared" si="139"/>
        <v>3.05</v>
      </c>
      <c r="H3006">
        <v>12</v>
      </c>
      <c r="M3006" s="277">
        <f>(M6084*10000)*TEA!$I$15*10^-6</f>
        <v>30.425915333654999</v>
      </c>
      <c r="N3006" s="277">
        <f>(N6084*10000)*TEA!$J$15*10^-6</f>
        <v>30.425915333654999</v>
      </c>
      <c r="W3006">
        <f t="shared" si="141"/>
        <v>1</v>
      </c>
      <c r="X3006" s="251">
        <v>55033</v>
      </c>
      <c r="Y3006" s="251">
        <v>26896</v>
      </c>
      <c r="Z3006" s="251">
        <f t="shared" si="140"/>
        <v>26896</v>
      </c>
      <c r="AA3006" s="226">
        <v>33767</v>
      </c>
    </row>
    <row r="3007" spans="1:27" x14ac:dyDescent="0.25">
      <c r="A3007" s="251">
        <v>55035</v>
      </c>
      <c r="B3007" s="251" t="s">
        <v>2338</v>
      </c>
      <c r="C3007" s="251" t="s">
        <v>2345</v>
      </c>
      <c r="D3007" s="251">
        <v>-91.284588499999998</v>
      </c>
      <c r="E3007" s="251">
        <v>44.727910000000001</v>
      </c>
      <c r="F3007">
        <v>2.92</v>
      </c>
      <c r="G3007">
        <f t="shared" si="139"/>
        <v>2.92</v>
      </c>
      <c r="H3007">
        <v>10.8</v>
      </c>
      <c r="M3007" s="277">
        <f>(M6085*10000)*TEA!$I$15*10^-6</f>
        <v>30.796644705075</v>
      </c>
      <c r="N3007" s="277">
        <f>(N6085*10000)*TEA!$J$15*10^-6</f>
        <v>30.796644705075</v>
      </c>
      <c r="W3007">
        <f t="shared" si="141"/>
        <v>1</v>
      </c>
      <c r="X3007" s="251">
        <v>55035</v>
      </c>
      <c r="Y3007" s="251">
        <v>9949</v>
      </c>
      <c r="Z3007" s="251">
        <f t="shared" si="140"/>
        <v>9949</v>
      </c>
      <c r="AA3007" s="226">
        <v>14925</v>
      </c>
    </row>
    <row r="3008" spans="1:27" x14ac:dyDescent="0.25">
      <c r="A3008" s="251">
        <v>55037</v>
      </c>
      <c r="B3008" s="251" t="s">
        <v>2338</v>
      </c>
      <c r="C3008" s="251" t="s">
        <v>1976</v>
      </c>
      <c r="D3008" s="251">
        <v>-88.406662400000002</v>
      </c>
      <c r="E3008" s="251">
        <v>45.848170000000003</v>
      </c>
      <c r="F3008">
        <v>0</v>
      </c>
      <c r="G3008">
        <f t="shared" si="139"/>
        <v>0</v>
      </c>
      <c r="H3008">
        <v>0</v>
      </c>
      <c r="M3008" s="277">
        <f>(M6086*10000)*TEA!$I$15*10^-6</f>
        <v>30.146557977719997</v>
      </c>
      <c r="N3008" s="277">
        <f>(N6086*10000)*TEA!$J$15*10^-6</f>
        <v>30.146557977719997</v>
      </c>
      <c r="W3008">
        <f t="shared" si="141"/>
        <v>1</v>
      </c>
      <c r="X3008" s="251">
        <v>55037</v>
      </c>
      <c r="Y3008" s="251">
        <v>0</v>
      </c>
      <c r="Z3008" s="251">
        <f t="shared" si="140"/>
        <v>0</v>
      </c>
      <c r="AA3008" s="226">
        <v>0</v>
      </c>
    </row>
    <row r="3009" spans="1:27" x14ac:dyDescent="0.25">
      <c r="A3009" s="251">
        <v>55039</v>
      </c>
      <c r="B3009" s="251" t="s">
        <v>2338</v>
      </c>
      <c r="C3009" s="251" t="s">
        <v>2346</v>
      </c>
      <c r="D3009" s="251">
        <v>-88.493086099999999</v>
      </c>
      <c r="E3009" s="251">
        <v>43.754359999999998</v>
      </c>
      <c r="F3009">
        <v>3.37</v>
      </c>
      <c r="G3009">
        <f t="shared" si="139"/>
        <v>3.37</v>
      </c>
      <c r="H3009">
        <v>12.48</v>
      </c>
      <c r="M3009" s="277">
        <f>(M6087*10000)*TEA!$I$15*10^-6</f>
        <v>33.191701823700001</v>
      </c>
      <c r="N3009" s="277">
        <f>(N6087*10000)*TEA!$J$15*10^-6</f>
        <v>33.191701823700001</v>
      </c>
      <c r="W3009">
        <f t="shared" si="141"/>
        <v>1</v>
      </c>
      <c r="X3009" s="251">
        <v>55039</v>
      </c>
      <c r="Y3009" s="251">
        <v>23042</v>
      </c>
      <c r="Z3009" s="251">
        <f t="shared" si="140"/>
        <v>23042</v>
      </c>
      <c r="AA3009" s="226">
        <v>31581</v>
      </c>
    </row>
    <row r="3010" spans="1:27" x14ac:dyDescent="0.25">
      <c r="A3010" s="251">
        <v>55041</v>
      </c>
      <c r="B3010" s="251" t="s">
        <v>2338</v>
      </c>
      <c r="C3010" s="251" t="s">
        <v>1939</v>
      </c>
      <c r="D3010" s="251">
        <v>-88.770321199999998</v>
      </c>
      <c r="E3010" s="251">
        <v>45.663960000000003</v>
      </c>
      <c r="F3010">
        <v>2.12</v>
      </c>
      <c r="G3010">
        <f t="shared" si="139"/>
        <v>2.12</v>
      </c>
      <c r="H3010">
        <v>6.58</v>
      </c>
      <c r="M3010" s="277">
        <f>(M6088*10000)*TEA!$I$15*10^-6</f>
        <v>30.259548088739997</v>
      </c>
      <c r="N3010" s="277">
        <f>(N6088*10000)*TEA!$J$15*10^-6</f>
        <v>30.259548088739997</v>
      </c>
      <c r="W3010">
        <f t="shared" si="141"/>
        <v>1</v>
      </c>
      <c r="X3010" s="251">
        <v>55041</v>
      </c>
      <c r="Y3010" s="251">
        <v>346</v>
      </c>
      <c r="Z3010" s="251">
        <f t="shared" si="140"/>
        <v>346</v>
      </c>
      <c r="AA3010" s="226">
        <v>239</v>
      </c>
    </row>
    <row r="3011" spans="1:27" x14ac:dyDescent="0.25">
      <c r="A3011" s="251">
        <v>55043</v>
      </c>
      <c r="B3011" s="251" t="s">
        <v>2338</v>
      </c>
      <c r="C3011" s="251" t="s">
        <v>626</v>
      </c>
      <c r="D3011" s="251">
        <v>-90.698277399999995</v>
      </c>
      <c r="E3011" s="251">
        <v>42.86965</v>
      </c>
      <c r="F3011">
        <v>3.7</v>
      </c>
      <c r="G3011">
        <f t="shared" si="139"/>
        <v>3.7</v>
      </c>
      <c r="H3011">
        <v>13.35</v>
      </c>
      <c r="M3011" s="277">
        <f>(M6089*10000)*TEA!$I$15*10^-6</f>
        <v>35.094684781799998</v>
      </c>
      <c r="N3011" s="277">
        <f>(N6089*10000)*TEA!$J$15*10^-6</f>
        <v>35.094684781799998</v>
      </c>
      <c r="W3011">
        <f t="shared" si="141"/>
        <v>1</v>
      </c>
      <c r="X3011" s="251">
        <v>55043</v>
      </c>
      <c r="Y3011" s="251">
        <v>30388</v>
      </c>
      <c r="Z3011" s="251">
        <f t="shared" si="140"/>
        <v>30388</v>
      </c>
      <c r="AA3011" s="226">
        <v>53731</v>
      </c>
    </row>
    <row r="3012" spans="1:27" x14ac:dyDescent="0.25">
      <c r="A3012" s="251">
        <v>55045</v>
      </c>
      <c r="B3012" s="251" t="s">
        <v>2338</v>
      </c>
      <c r="C3012" s="251" t="s">
        <v>1224</v>
      </c>
      <c r="D3012" s="251">
        <v>-89.608333999999999</v>
      </c>
      <c r="E3012" s="251">
        <v>42.680610000000001</v>
      </c>
      <c r="F3012">
        <v>3.38</v>
      </c>
      <c r="G3012">
        <f t="shared" ref="G3012:G3075" si="142">F3012</f>
        <v>3.38</v>
      </c>
      <c r="H3012">
        <v>12.43</v>
      </c>
      <c r="M3012" s="277">
        <f>(M6090*10000)*TEA!$I$15*10^-6</f>
        <v>35.257798204650001</v>
      </c>
      <c r="N3012" s="277">
        <f>(N6090*10000)*TEA!$J$15*10^-6</f>
        <v>35.257798204650001</v>
      </c>
      <c r="W3012">
        <f t="shared" si="141"/>
        <v>1</v>
      </c>
      <c r="X3012" s="251">
        <v>55045</v>
      </c>
      <c r="Y3012" s="251">
        <v>22803</v>
      </c>
      <c r="Z3012" s="251">
        <f t="shared" si="140"/>
        <v>22803</v>
      </c>
      <c r="AA3012" s="226">
        <v>35637</v>
      </c>
    </row>
    <row r="3013" spans="1:27" x14ac:dyDescent="0.25">
      <c r="A3013" s="251">
        <v>55047</v>
      </c>
      <c r="B3013" s="251" t="s">
        <v>2338</v>
      </c>
      <c r="C3013" s="251" t="s">
        <v>2347</v>
      </c>
      <c r="D3013" s="251">
        <v>-89.042942999999994</v>
      </c>
      <c r="E3013" s="251">
        <v>43.800640000000001</v>
      </c>
      <c r="F3013">
        <v>3.23</v>
      </c>
      <c r="G3013">
        <f t="shared" si="142"/>
        <v>3.23</v>
      </c>
      <c r="H3013">
        <v>12.43</v>
      </c>
      <c r="M3013" s="277">
        <f>(M6091*10000)*TEA!$I$15*10^-6</f>
        <v>33.088221597150003</v>
      </c>
      <c r="N3013" s="277">
        <f>(N6091*10000)*TEA!$J$15*10^-6</f>
        <v>33.088221597150003</v>
      </c>
      <c r="W3013">
        <f t="shared" si="141"/>
        <v>1</v>
      </c>
      <c r="X3013" s="251">
        <v>55047</v>
      </c>
      <c r="Y3013" s="251">
        <v>8346</v>
      </c>
      <c r="Z3013" s="251">
        <f t="shared" ref="Z3013:Z3076" si="143">Y3013</f>
        <v>8346</v>
      </c>
      <c r="AA3013" s="226">
        <v>16362</v>
      </c>
    </row>
    <row r="3014" spans="1:27" x14ac:dyDescent="0.25">
      <c r="A3014" s="251">
        <v>55049</v>
      </c>
      <c r="B3014" s="251" t="s">
        <v>2338</v>
      </c>
      <c r="C3014" s="251" t="s">
        <v>1105</v>
      </c>
      <c r="D3014" s="251">
        <v>-90.133562400000002</v>
      </c>
      <c r="E3014" s="251">
        <v>43.001660000000001</v>
      </c>
      <c r="F3014">
        <v>3.39</v>
      </c>
      <c r="G3014">
        <f t="shared" si="142"/>
        <v>3.39</v>
      </c>
      <c r="H3014">
        <v>13.18</v>
      </c>
      <c r="M3014" s="277">
        <f>(M6092*10000)*TEA!$I$15*10^-6</f>
        <v>34.73374517685</v>
      </c>
      <c r="N3014" s="277">
        <f>(N6092*10000)*TEA!$J$15*10^-6</f>
        <v>34.73374517685</v>
      </c>
      <c r="W3014">
        <f t="shared" si="141"/>
        <v>1</v>
      </c>
      <c r="X3014" s="251">
        <v>55049</v>
      </c>
      <c r="Y3014" s="251">
        <v>18985</v>
      </c>
      <c r="Z3014" s="251">
        <f t="shared" si="143"/>
        <v>18985</v>
      </c>
      <c r="AA3014" s="226">
        <v>25739</v>
      </c>
    </row>
    <row r="3015" spans="1:27" x14ac:dyDescent="0.25">
      <c r="A3015" s="251">
        <v>55051</v>
      </c>
      <c r="B3015" s="251" t="s">
        <v>2338</v>
      </c>
      <c r="C3015" s="251" t="s">
        <v>1388</v>
      </c>
      <c r="D3015" s="251">
        <v>-90.243150700000001</v>
      </c>
      <c r="E3015" s="251">
        <v>46.261139999999997</v>
      </c>
      <c r="F3015">
        <v>0</v>
      </c>
      <c r="G3015">
        <f t="shared" si="142"/>
        <v>0</v>
      </c>
      <c r="H3015">
        <v>6.55</v>
      </c>
      <c r="M3015" s="277">
        <f>(M6093*10000)*TEA!$I$15*10^-6</f>
        <v>28.80665007624</v>
      </c>
      <c r="N3015" s="277">
        <f>(N6093*10000)*TEA!$J$15*10^-6</f>
        <v>28.80665007624</v>
      </c>
      <c r="W3015">
        <f t="shared" si="141"/>
        <v>1</v>
      </c>
      <c r="X3015" s="251">
        <v>55051</v>
      </c>
      <c r="Y3015" s="251">
        <v>0</v>
      </c>
      <c r="Z3015" s="251">
        <f t="shared" si="143"/>
        <v>0</v>
      </c>
      <c r="AA3015" s="226">
        <v>44</v>
      </c>
    </row>
    <row r="3016" spans="1:27" x14ac:dyDescent="0.25">
      <c r="A3016" s="251">
        <v>55053</v>
      </c>
      <c r="B3016" s="251" t="s">
        <v>2338</v>
      </c>
      <c r="C3016" s="251" t="s">
        <v>556</v>
      </c>
      <c r="D3016" s="251">
        <v>-90.804660699999999</v>
      </c>
      <c r="E3016" s="251">
        <v>44.319749999999999</v>
      </c>
      <c r="F3016">
        <v>2.93</v>
      </c>
      <c r="G3016">
        <f t="shared" si="142"/>
        <v>2.93</v>
      </c>
      <c r="H3016">
        <v>11.04</v>
      </c>
      <c r="M3016" s="277">
        <f>(M6094*10000)*TEA!$I$15*10^-6</f>
        <v>31.815678957434997</v>
      </c>
      <c r="N3016" s="277">
        <f>(N6094*10000)*TEA!$J$15*10^-6</f>
        <v>31.815678957434997</v>
      </c>
      <c r="W3016">
        <f t="shared" si="141"/>
        <v>1</v>
      </c>
      <c r="X3016" s="251">
        <v>55053</v>
      </c>
      <c r="Y3016" s="251">
        <v>11742</v>
      </c>
      <c r="Z3016" s="251">
        <f t="shared" si="143"/>
        <v>11742</v>
      </c>
      <c r="AA3016" s="226">
        <v>17862</v>
      </c>
    </row>
    <row r="3017" spans="1:27" x14ac:dyDescent="0.25">
      <c r="A3017" s="251">
        <v>55055</v>
      </c>
      <c r="B3017" s="251" t="s">
        <v>2338</v>
      </c>
      <c r="C3017" s="251" t="s">
        <v>557</v>
      </c>
      <c r="D3017" s="251">
        <v>-88.772649000000001</v>
      </c>
      <c r="E3017" s="251">
        <v>43.023029999999999</v>
      </c>
      <c r="F3017">
        <v>3.19</v>
      </c>
      <c r="G3017">
        <f t="shared" si="142"/>
        <v>3.19</v>
      </c>
      <c r="H3017">
        <v>12.4</v>
      </c>
      <c r="M3017" s="277">
        <f>(M6095*10000)*TEA!$I$15*10^-6</f>
        <v>34.500051130949991</v>
      </c>
      <c r="N3017" s="277">
        <f>(N6095*10000)*TEA!$J$15*10^-6</f>
        <v>34.500051130949991</v>
      </c>
      <c r="W3017">
        <f t="shared" si="141"/>
        <v>1</v>
      </c>
      <c r="X3017" s="251">
        <v>55055</v>
      </c>
      <c r="Y3017" s="251">
        <v>24178</v>
      </c>
      <c r="Z3017" s="251">
        <f t="shared" si="143"/>
        <v>24178</v>
      </c>
      <c r="AA3017" s="226">
        <v>28438</v>
      </c>
    </row>
    <row r="3018" spans="1:27" x14ac:dyDescent="0.25">
      <c r="A3018" s="251">
        <v>55057</v>
      </c>
      <c r="B3018" s="251" t="s">
        <v>2338</v>
      </c>
      <c r="C3018" s="251" t="s">
        <v>2348</v>
      </c>
      <c r="D3018" s="251">
        <v>-90.105434000000002</v>
      </c>
      <c r="E3018" s="251">
        <v>43.923319999999997</v>
      </c>
      <c r="F3018">
        <v>2.88</v>
      </c>
      <c r="G3018">
        <f t="shared" si="142"/>
        <v>2.88</v>
      </c>
      <c r="H3018">
        <v>11.23</v>
      </c>
      <c r="M3018" s="277">
        <f>(M6096*10000)*TEA!$I$15*10^-6</f>
        <v>32.817413841345001</v>
      </c>
      <c r="N3018" s="277">
        <f>(N6096*10000)*TEA!$J$15*10^-6</f>
        <v>32.817413841345001</v>
      </c>
      <c r="W3018">
        <f t="shared" si="141"/>
        <v>1</v>
      </c>
      <c r="X3018" s="251">
        <v>55057</v>
      </c>
      <c r="Y3018" s="251">
        <v>12928</v>
      </c>
      <c r="Z3018" s="251">
        <f t="shared" si="143"/>
        <v>12928</v>
      </c>
      <c r="AA3018" s="226">
        <v>16452</v>
      </c>
    </row>
    <row r="3019" spans="1:27" x14ac:dyDescent="0.25">
      <c r="A3019" s="251">
        <v>55059</v>
      </c>
      <c r="B3019" s="251" t="s">
        <v>2338</v>
      </c>
      <c r="C3019" s="251" t="s">
        <v>2349</v>
      </c>
      <c r="D3019" s="251">
        <v>-88.041440899999998</v>
      </c>
      <c r="E3019" s="251">
        <v>42.584000000000003</v>
      </c>
      <c r="F3019">
        <v>2.95</v>
      </c>
      <c r="G3019">
        <f t="shared" si="142"/>
        <v>2.95</v>
      </c>
      <c r="H3019">
        <v>11.15</v>
      </c>
      <c r="M3019" s="277">
        <f>(M6097*10000)*TEA!$I$15*10^-6</f>
        <v>35.323914808350004</v>
      </c>
      <c r="N3019" s="277">
        <f>(N6097*10000)*TEA!$J$15*10^-6</f>
        <v>35.323914808350004</v>
      </c>
      <c r="W3019">
        <f t="shared" si="141"/>
        <v>1</v>
      </c>
      <c r="X3019" s="251">
        <v>55059</v>
      </c>
      <c r="Y3019" s="251">
        <v>8682</v>
      </c>
      <c r="Z3019" s="251">
        <f t="shared" si="143"/>
        <v>8682</v>
      </c>
      <c r="AA3019" s="226">
        <v>10051</v>
      </c>
    </row>
    <row r="3020" spans="1:27" x14ac:dyDescent="0.25">
      <c r="A3020" s="251">
        <v>55061</v>
      </c>
      <c r="B3020" s="251" t="s">
        <v>2338</v>
      </c>
      <c r="C3020" s="251" t="s">
        <v>2350</v>
      </c>
      <c r="D3020" s="251">
        <v>-87.615382600000004</v>
      </c>
      <c r="E3020" s="251">
        <v>44.505710000000001</v>
      </c>
      <c r="F3020">
        <v>3.1</v>
      </c>
      <c r="G3020">
        <f t="shared" si="142"/>
        <v>3.1</v>
      </c>
      <c r="H3020">
        <v>11.35</v>
      </c>
      <c r="M3020" s="277">
        <f>(M6098*10000)*TEA!$I$15*10^-6</f>
        <v>31.866477129810001</v>
      </c>
      <c r="N3020" s="277">
        <f>(N6098*10000)*TEA!$J$15*10^-6</f>
        <v>31.866477129810001</v>
      </c>
      <c r="W3020">
        <f t="shared" si="141"/>
        <v>1</v>
      </c>
      <c r="X3020" s="251">
        <v>55061</v>
      </c>
      <c r="Y3020" s="251">
        <v>5975</v>
      </c>
      <c r="Z3020" s="251">
        <f t="shared" si="143"/>
        <v>5975</v>
      </c>
      <c r="AA3020" s="226">
        <v>9246</v>
      </c>
    </row>
    <row r="3021" spans="1:27" x14ac:dyDescent="0.25">
      <c r="A3021" s="251">
        <v>55063</v>
      </c>
      <c r="B3021" s="251" t="s">
        <v>2338</v>
      </c>
      <c r="C3021" s="251" t="s">
        <v>2351</v>
      </c>
      <c r="D3021" s="251">
        <v>-91.115193099999999</v>
      </c>
      <c r="E3021" s="251">
        <v>43.9116</v>
      </c>
      <c r="F3021">
        <v>3.09</v>
      </c>
      <c r="G3021">
        <f t="shared" si="142"/>
        <v>3.09</v>
      </c>
      <c r="H3021">
        <v>11.27</v>
      </c>
      <c r="M3021" s="277">
        <f>(M6099*10000)*TEA!$I$15*10^-6</f>
        <v>32.69106749848499</v>
      </c>
      <c r="N3021" s="277">
        <f>(N6099*10000)*TEA!$J$15*10^-6</f>
        <v>32.69106749848499</v>
      </c>
      <c r="W3021">
        <f t="shared" si="141"/>
        <v>1</v>
      </c>
      <c r="X3021" s="251">
        <v>55063</v>
      </c>
      <c r="Y3021" s="251">
        <v>7837</v>
      </c>
      <c r="Z3021" s="251">
        <f t="shared" si="143"/>
        <v>7837</v>
      </c>
      <c r="AA3021" s="226">
        <v>12723</v>
      </c>
    </row>
    <row r="3022" spans="1:27" x14ac:dyDescent="0.25">
      <c r="A3022" s="251">
        <v>55065</v>
      </c>
      <c r="B3022" s="251" t="s">
        <v>2338</v>
      </c>
      <c r="C3022" s="251" t="s">
        <v>633</v>
      </c>
      <c r="D3022" s="251">
        <v>-90.131318800000003</v>
      </c>
      <c r="E3022" s="251">
        <v>42.658650000000002</v>
      </c>
      <c r="F3022">
        <v>3.75</v>
      </c>
      <c r="G3022">
        <f t="shared" si="142"/>
        <v>3.75</v>
      </c>
      <c r="H3022">
        <v>13.66</v>
      </c>
      <c r="M3022" s="277">
        <f>(M6100*10000)*TEA!$I$15*10^-6</f>
        <v>35.4439160226</v>
      </c>
      <c r="N3022" s="277">
        <f>(N6100*10000)*TEA!$J$15*10^-6</f>
        <v>35.4439160226</v>
      </c>
      <c r="W3022">
        <f t="shared" si="141"/>
        <v>1</v>
      </c>
      <c r="X3022" s="251">
        <v>55065</v>
      </c>
      <c r="Y3022" s="251">
        <v>22935</v>
      </c>
      <c r="Z3022" s="251">
        <f t="shared" si="143"/>
        <v>22935</v>
      </c>
      <c r="AA3022" s="226">
        <v>45177</v>
      </c>
    </row>
    <row r="3023" spans="1:27" x14ac:dyDescent="0.25">
      <c r="A3023" s="251">
        <v>55067</v>
      </c>
      <c r="B3023" s="251" t="s">
        <v>2338</v>
      </c>
      <c r="C3023" s="251" t="s">
        <v>2352</v>
      </c>
      <c r="D3023" s="251">
        <v>-89.069039200000006</v>
      </c>
      <c r="E3023" s="251">
        <v>45.263399999999997</v>
      </c>
      <c r="F3023">
        <v>2.41</v>
      </c>
      <c r="G3023">
        <f t="shared" si="142"/>
        <v>2.41</v>
      </c>
      <c r="H3023">
        <v>9.8000000000000007</v>
      </c>
      <c r="M3023" s="277">
        <f>(M6101*10000)*TEA!$I$15*10^-6</f>
        <v>30.722391754244995</v>
      </c>
      <c r="N3023" s="277">
        <f>(N6101*10000)*TEA!$J$15*10^-6</f>
        <v>30.722391754244995</v>
      </c>
      <c r="W3023">
        <f t="shared" si="141"/>
        <v>1</v>
      </c>
      <c r="X3023" s="251">
        <v>55067</v>
      </c>
      <c r="Y3023" s="251">
        <v>2805</v>
      </c>
      <c r="Z3023" s="251">
        <f t="shared" si="143"/>
        <v>2805</v>
      </c>
      <c r="AA3023" s="226">
        <v>3071</v>
      </c>
    </row>
    <row r="3024" spans="1:27" x14ac:dyDescent="0.25">
      <c r="A3024" s="251">
        <v>55069</v>
      </c>
      <c r="B3024" s="251" t="s">
        <v>2338</v>
      </c>
      <c r="C3024" s="251" t="s">
        <v>634</v>
      </c>
      <c r="D3024" s="251">
        <v>-89.729050400000006</v>
      </c>
      <c r="E3024" s="251">
        <v>45.342410000000001</v>
      </c>
      <c r="F3024">
        <v>2.29</v>
      </c>
      <c r="G3024">
        <f t="shared" si="142"/>
        <v>2.29</v>
      </c>
      <c r="H3024">
        <v>7.18</v>
      </c>
      <c r="M3024" s="277">
        <f>(M6102*10000)*TEA!$I$15*10^-6</f>
        <v>30.346108705980001</v>
      </c>
      <c r="N3024" s="277">
        <f>(N6102*10000)*TEA!$J$15*10^-6</f>
        <v>30.346108705980001</v>
      </c>
      <c r="W3024">
        <f t="shared" si="141"/>
        <v>1</v>
      </c>
      <c r="X3024" s="251">
        <v>55069</v>
      </c>
      <c r="Y3024" s="251">
        <v>2014</v>
      </c>
      <c r="Z3024" s="251">
        <f t="shared" si="143"/>
        <v>2014</v>
      </c>
      <c r="AA3024" s="226">
        <v>2015</v>
      </c>
    </row>
    <row r="3025" spans="1:27" x14ac:dyDescent="0.25">
      <c r="A3025" s="251">
        <v>55071</v>
      </c>
      <c r="B3025" s="251" t="s">
        <v>2338</v>
      </c>
      <c r="C3025" s="251" t="s">
        <v>2353</v>
      </c>
      <c r="D3025" s="251">
        <v>-87.810298599999996</v>
      </c>
      <c r="E3025" s="251">
        <v>44.114179999999998</v>
      </c>
      <c r="F3025">
        <v>3.13</v>
      </c>
      <c r="G3025">
        <f t="shared" si="142"/>
        <v>3.13</v>
      </c>
      <c r="H3025">
        <v>11.23</v>
      </c>
      <c r="M3025" s="277">
        <f>(M6103*10000)*TEA!$I$15*10^-6</f>
        <v>32.523777753299996</v>
      </c>
      <c r="N3025" s="277">
        <f>(N6103*10000)*TEA!$J$15*10^-6</f>
        <v>32.523777753299996</v>
      </c>
      <c r="W3025">
        <f t="shared" si="141"/>
        <v>1</v>
      </c>
      <c r="X3025" s="251">
        <v>55071</v>
      </c>
      <c r="Y3025" s="251">
        <v>13100</v>
      </c>
      <c r="Z3025" s="251">
        <f t="shared" si="143"/>
        <v>13100</v>
      </c>
      <c r="AA3025" s="226">
        <v>11022</v>
      </c>
    </row>
    <row r="3026" spans="1:27" x14ac:dyDescent="0.25">
      <c r="A3026" s="251">
        <v>55073</v>
      </c>
      <c r="B3026" s="251" t="s">
        <v>2338</v>
      </c>
      <c r="C3026" s="251" t="s">
        <v>2354</v>
      </c>
      <c r="D3026" s="251">
        <v>-89.753656399999997</v>
      </c>
      <c r="E3026" s="251">
        <v>44.899729999999998</v>
      </c>
      <c r="F3026">
        <v>2.83</v>
      </c>
      <c r="G3026">
        <f t="shared" si="142"/>
        <v>2.83</v>
      </c>
      <c r="H3026">
        <v>9.8699999999999992</v>
      </c>
      <c r="M3026" s="277">
        <f>(M6104*10000)*TEA!$I$15*10^-6</f>
        <v>31.032194871239994</v>
      </c>
      <c r="N3026" s="277">
        <f>(N6104*10000)*TEA!$J$15*10^-6</f>
        <v>31.032194871239994</v>
      </c>
      <c r="W3026">
        <f t="shared" si="141"/>
        <v>1</v>
      </c>
      <c r="X3026" s="251">
        <v>55073</v>
      </c>
      <c r="Y3026" s="251">
        <v>25030</v>
      </c>
      <c r="Z3026" s="251">
        <f t="shared" si="143"/>
        <v>25030</v>
      </c>
      <c r="AA3026" s="226">
        <v>27040</v>
      </c>
    </row>
    <row r="3027" spans="1:27" x14ac:dyDescent="0.25">
      <c r="A3027" s="251">
        <v>55075</v>
      </c>
      <c r="B3027" s="251" t="s">
        <v>2338</v>
      </c>
      <c r="C3027" s="251" t="s">
        <v>2355</v>
      </c>
      <c r="D3027" s="251">
        <v>-88.039904800000002</v>
      </c>
      <c r="E3027" s="251">
        <v>45.380200000000002</v>
      </c>
      <c r="F3027">
        <v>2.69</v>
      </c>
      <c r="G3027">
        <f t="shared" si="142"/>
        <v>2.69</v>
      </c>
      <c r="H3027">
        <v>9.02</v>
      </c>
      <c r="M3027" s="277">
        <f>(M6105*10000)*TEA!$I$15*10^-6</f>
        <v>30.695735293245001</v>
      </c>
      <c r="N3027" s="277">
        <f>(N6105*10000)*TEA!$J$15*10^-6</f>
        <v>30.695735293245001</v>
      </c>
      <c r="W3027">
        <f t="shared" si="141"/>
        <v>1</v>
      </c>
      <c r="X3027" s="251">
        <v>55075</v>
      </c>
      <c r="Y3027" s="251">
        <v>4052</v>
      </c>
      <c r="Z3027" s="251">
        <f t="shared" si="143"/>
        <v>4052</v>
      </c>
      <c r="AA3027" s="226">
        <v>9895</v>
      </c>
    </row>
    <row r="3028" spans="1:27" x14ac:dyDescent="0.25">
      <c r="A3028" s="251">
        <v>55077</v>
      </c>
      <c r="B3028" s="251" t="s">
        <v>2338</v>
      </c>
      <c r="C3028" s="251" t="s">
        <v>1400</v>
      </c>
      <c r="D3028" s="251">
        <v>-89.393152400000005</v>
      </c>
      <c r="E3028" s="251">
        <v>43.820039999999999</v>
      </c>
      <c r="F3028">
        <v>2.69</v>
      </c>
      <c r="G3028">
        <f t="shared" si="142"/>
        <v>2.69</v>
      </c>
      <c r="H3028">
        <v>10.08</v>
      </c>
      <c r="M3028" s="277">
        <f>(M6106*10000)*TEA!$I$15*10^-6</f>
        <v>33.035994499049998</v>
      </c>
      <c r="N3028" s="277">
        <f>(N6106*10000)*TEA!$J$15*10^-6</f>
        <v>33.035994499049998</v>
      </c>
      <c r="W3028">
        <f t="shared" si="141"/>
        <v>1</v>
      </c>
      <c r="X3028" s="251">
        <v>55077</v>
      </c>
      <c r="Y3028" s="251">
        <v>6361</v>
      </c>
      <c r="Z3028" s="251">
        <f t="shared" si="143"/>
        <v>6361</v>
      </c>
      <c r="AA3028" s="226">
        <v>12925</v>
      </c>
    </row>
    <row r="3029" spans="1:27" x14ac:dyDescent="0.25">
      <c r="A3029" s="251">
        <v>55078</v>
      </c>
      <c r="B3029" s="251" t="s">
        <v>2338</v>
      </c>
      <c r="C3029" s="251" t="s">
        <v>1402</v>
      </c>
      <c r="D3029" s="251">
        <v>-88.706517300000002</v>
      </c>
      <c r="E3029" s="251">
        <v>45.005809999999997</v>
      </c>
      <c r="F3029">
        <v>0</v>
      </c>
      <c r="G3029">
        <f t="shared" si="142"/>
        <v>0</v>
      </c>
      <c r="H3029">
        <v>0</v>
      </c>
      <c r="M3029" s="277">
        <f>(M6107*10000)*TEA!$I$15*10^-6</f>
        <v>31.171398628544999</v>
      </c>
      <c r="N3029" s="277">
        <f>(N6107*10000)*TEA!$J$15*10^-6</f>
        <v>31.171398628544999</v>
      </c>
      <c r="W3029">
        <f t="shared" si="141"/>
        <v>1</v>
      </c>
      <c r="X3029" s="251">
        <v>55078</v>
      </c>
      <c r="Y3029" s="251">
        <v>0</v>
      </c>
      <c r="Z3029" s="251">
        <f t="shared" si="143"/>
        <v>0</v>
      </c>
      <c r="AA3029" s="226">
        <v>0</v>
      </c>
    </row>
    <row r="3030" spans="1:27" x14ac:dyDescent="0.25">
      <c r="A3030" s="251">
        <v>55079</v>
      </c>
      <c r="B3030" s="251" t="s">
        <v>2338</v>
      </c>
      <c r="C3030" s="251" t="s">
        <v>2356</v>
      </c>
      <c r="D3030" s="251">
        <v>-87.964163400000004</v>
      </c>
      <c r="E3030" s="251">
        <v>43.007739999999998</v>
      </c>
      <c r="F3030">
        <v>2.66</v>
      </c>
      <c r="G3030">
        <f t="shared" si="142"/>
        <v>2.66</v>
      </c>
      <c r="H3030">
        <v>10.7</v>
      </c>
      <c r="M3030" s="277">
        <f>(M6108*10000)*TEA!$I$15*10^-6</f>
        <v>34.505821726199997</v>
      </c>
      <c r="N3030" s="277">
        <f>(N6108*10000)*TEA!$J$15*10^-6</f>
        <v>34.505821726199997</v>
      </c>
      <c r="W3030">
        <f t="shared" si="141"/>
        <v>1</v>
      </c>
      <c r="X3030" s="251">
        <v>55079</v>
      </c>
      <c r="Y3030" s="251">
        <v>695</v>
      </c>
      <c r="Z3030" s="251">
        <f t="shared" si="143"/>
        <v>695</v>
      </c>
      <c r="AA3030" s="226">
        <v>325</v>
      </c>
    </row>
    <row r="3031" spans="1:27" x14ac:dyDescent="0.25">
      <c r="A3031" s="251">
        <v>55081</v>
      </c>
      <c r="B3031" s="251" t="s">
        <v>2338</v>
      </c>
      <c r="C3031" s="251" t="s">
        <v>570</v>
      </c>
      <c r="D3031" s="251">
        <v>-90.614183499999996</v>
      </c>
      <c r="E3031" s="251">
        <v>43.94594</v>
      </c>
      <c r="F3031">
        <v>2.82</v>
      </c>
      <c r="G3031">
        <f t="shared" si="142"/>
        <v>2.82</v>
      </c>
      <c r="H3031">
        <v>10.67</v>
      </c>
      <c r="M3031" s="277">
        <f>(M6109*10000)*TEA!$I$15*10^-6</f>
        <v>32.725123651935</v>
      </c>
      <c r="N3031" s="277">
        <f>(N6109*10000)*TEA!$J$15*10^-6</f>
        <v>32.725123651935</v>
      </c>
      <c r="W3031">
        <f t="shared" si="141"/>
        <v>1</v>
      </c>
      <c r="X3031" s="251">
        <v>55081</v>
      </c>
      <c r="Y3031" s="251">
        <v>10109</v>
      </c>
      <c r="Z3031" s="251">
        <f t="shared" si="143"/>
        <v>10109</v>
      </c>
      <c r="AA3031" s="226">
        <v>19811</v>
      </c>
    </row>
    <row r="3032" spans="1:27" x14ac:dyDescent="0.25">
      <c r="A3032" s="251">
        <v>55083</v>
      </c>
      <c r="B3032" s="251" t="s">
        <v>2338</v>
      </c>
      <c r="C3032" s="251" t="s">
        <v>2357</v>
      </c>
      <c r="D3032" s="251">
        <v>-88.261568100000005</v>
      </c>
      <c r="E3032" s="251">
        <v>45.02017</v>
      </c>
      <c r="F3032">
        <v>2.74</v>
      </c>
      <c r="G3032">
        <f t="shared" si="142"/>
        <v>2.74</v>
      </c>
      <c r="H3032">
        <v>9.89</v>
      </c>
      <c r="M3032" s="277">
        <f>(M6110*10000)*TEA!$I$15*10^-6</f>
        <v>31.190120536680002</v>
      </c>
      <c r="N3032" s="277">
        <f>(N6110*10000)*TEA!$J$15*10^-6</f>
        <v>31.190120536680002</v>
      </c>
      <c r="W3032">
        <f t="shared" si="141"/>
        <v>1</v>
      </c>
      <c r="X3032" s="251">
        <v>55083</v>
      </c>
      <c r="Y3032" s="251">
        <v>9372</v>
      </c>
      <c r="Z3032" s="251">
        <f t="shared" si="143"/>
        <v>9372</v>
      </c>
      <c r="AA3032" s="226">
        <v>14854</v>
      </c>
    </row>
    <row r="3033" spans="1:27" x14ac:dyDescent="0.25">
      <c r="A3033" s="251">
        <v>55085</v>
      </c>
      <c r="B3033" s="251" t="s">
        <v>2338</v>
      </c>
      <c r="C3033" s="251" t="s">
        <v>981</v>
      </c>
      <c r="D3033" s="251">
        <v>-89.520262000000002</v>
      </c>
      <c r="E3033" s="251">
        <v>45.70288</v>
      </c>
      <c r="F3033">
        <v>1.97</v>
      </c>
      <c r="G3033">
        <f t="shared" si="142"/>
        <v>1.97</v>
      </c>
      <c r="H3033">
        <v>0</v>
      </c>
      <c r="M3033" s="277">
        <f>(M6111*10000)*TEA!$I$15*10^-6</f>
        <v>29.940697707254998</v>
      </c>
      <c r="N3033" s="277">
        <f>(N6111*10000)*TEA!$J$15*10^-6</f>
        <v>29.940697707254998</v>
      </c>
      <c r="W3033">
        <f t="shared" si="141"/>
        <v>1</v>
      </c>
      <c r="X3033" s="251">
        <v>55085</v>
      </c>
      <c r="Y3033" s="251">
        <v>191</v>
      </c>
      <c r="Z3033" s="251">
        <f t="shared" si="143"/>
        <v>191</v>
      </c>
      <c r="AA3033" s="226">
        <v>0</v>
      </c>
    </row>
    <row r="3034" spans="1:27" x14ac:dyDescent="0.25">
      <c r="A3034" s="251">
        <v>55087</v>
      </c>
      <c r="B3034" s="251" t="s">
        <v>2338</v>
      </c>
      <c r="C3034" s="251" t="s">
        <v>2358</v>
      </c>
      <c r="D3034" s="251">
        <v>-88.463587899999993</v>
      </c>
      <c r="E3034" s="251">
        <v>44.416649999999997</v>
      </c>
      <c r="F3034">
        <v>2.84</v>
      </c>
      <c r="G3034">
        <f t="shared" si="142"/>
        <v>2.84</v>
      </c>
      <c r="H3034">
        <v>11.23</v>
      </c>
      <c r="M3034" s="277">
        <f>(M6112*10000)*TEA!$I$15*10^-6</f>
        <v>32.116717319939994</v>
      </c>
      <c r="N3034" s="277">
        <f>(N6112*10000)*TEA!$J$15*10^-6</f>
        <v>32.116717319939994</v>
      </c>
      <c r="W3034">
        <f t="shared" si="141"/>
        <v>1</v>
      </c>
      <c r="X3034" s="251">
        <v>55087</v>
      </c>
      <c r="Y3034" s="251">
        <v>25758</v>
      </c>
      <c r="Z3034" s="251">
        <f t="shared" si="143"/>
        <v>25758</v>
      </c>
      <c r="AA3034" s="226">
        <v>22212</v>
      </c>
    </row>
    <row r="3035" spans="1:27" x14ac:dyDescent="0.25">
      <c r="A3035" s="251">
        <v>55089</v>
      </c>
      <c r="B3035" s="251" t="s">
        <v>2338</v>
      </c>
      <c r="C3035" s="251" t="s">
        <v>2359</v>
      </c>
      <c r="D3035" s="251">
        <v>-87.9448376</v>
      </c>
      <c r="E3035" s="251">
        <v>43.384770000000003</v>
      </c>
      <c r="F3035">
        <v>3.36</v>
      </c>
      <c r="G3035">
        <f t="shared" si="142"/>
        <v>3.36</v>
      </c>
      <c r="H3035">
        <v>12.13</v>
      </c>
      <c r="M3035" s="277">
        <f>(M6113*10000)*TEA!$I$15*10^-6</f>
        <v>33.781066367399994</v>
      </c>
      <c r="N3035" s="277">
        <f>(N6113*10000)*TEA!$J$15*10^-6</f>
        <v>33.781066367399994</v>
      </c>
      <c r="W3035">
        <f t="shared" ref="W3035:W3084" si="144">IF(X3035=A3035,1,0)</f>
        <v>1</v>
      </c>
      <c r="X3035" s="251">
        <v>55089</v>
      </c>
      <c r="Y3035" s="251">
        <v>4604</v>
      </c>
      <c r="Z3035" s="251">
        <f t="shared" si="143"/>
        <v>4604</v>
      </c>
      <c r="AA3035" s="226">
        <v>3066</v>
      </c>
    </row>
    <row r="3036" spans="1:27" x14ac:dyDescent="0.25">
      <c r="A3036" s="251">
        <v>55091</v>
      </c>
      <c r="B3036" s="251" t="s">
        <v>2338</v>
      </c>
      <c r="C3036" s="251" t="s">
        <v>2360</v>
      </c>
      <c r="D3036" s="251">
        <v>-92.000624200000004</v>
      </c>
      <c r="E3036" s="251">
        <v>44.59216</v>
      </c>
      <c r="F3036">
        <v>3.09</v>
      </c>
      <c r="G3036">
        <f t="shared" si="142"/>
        <v>3.09</v>
      </c>
      <c r="H3036">
        <v>11.83</v>
      </c>
      <c r="M3036" s="277">
        <f>(M6114*10000)*TEA!$I$15*10^-6</f>
        <v>31.137414902774999</v>
      </c>
      <c r="N3036" s="277">
        <f>(N6114*10000)*TEA!$J$15*10^-6</f>
        <v>31.137414902774999</v>
      </c>
      <c r="W3036">
        <f t="shared" si="144"/>
        <v>1</v>
      </c>
      <c r="X3036" s="251">
        <v>55091</v>
      </c>
      <c r="Y3036" s="251">
        <v>6829</v>
      </c>
      <c r="Z3036" s="251">
        <f t="shared" si="143"/>
        <v>6829</v>
      </c>
      <c r="AA3036" s="226">
        <v>8920</v>
      </c>
    </row>
    <row r="3037" spans="1:27" x14ac:dyDescent="0.25">
      <c r="A3037" s="251">
        <v>55093</v>
      </c>
      <c r="B3037" s="251" t="s">
        <v>2338</v>
      </c>
      <c r="C3037" s="251" t="s">
        <v>916</v>
      </c>
      <c r="D3037" s="251">
        <v>-92.429129000000003</v>
      </c>
      <c r="E3037" s="251">
        <v>44.724699999999999</v>
      </c>
      <c r="F3037">
        <v>3.26</v>
      </c>
      <c r="G3037">
        <f t="shared" si="142"/>
        <v>3.26</v>
      </c>
      <c r="H3037">
        <v>12.9</v>
      </c>
      <c r="M3037" s="277">
        <f>(M6115*10000)*TEA!$I$15*10^-6</f>
        <v>31.271768896319998</v>
      </c>
      <c r="N3037" s="277">
        <f>(N6115*10000)*TEA!$J$15*10^-6</f>
        <v>31.271768896319998</v>
      </c>
      <c r="W3037">
        <f t="shared" si="144"/>
        <v>1</v>
      </c>
      <c r="X3037" s="251">
        <v>55093</v>
      </c>
      <c r="Y3037" s="251">
        <v>16822</v>
      </c>
      <c r="Z3037" s="251">
        <f t="shared" si="143"/>
        <v>16822</v>
      </c>
      <c r="AA3037" s="226">
        <v>27515</v>
      </c>
    </row>
    <row r="3038" spans="1:27" x14ac:dyDescent="0.25">
      <c r="A3038" s="251">
        <v>55095</v>
      </c>
      <c r="B3038" s="251" t="s">
        <v>2338</v>
      </c>
      <c r="C3038" s="251" t="s">
        <v>645</v>
      </c>
      <c r="D3038" s="251">
        <v>-92.456688400000004</v>
      </c>
      <c r="E3038" s="251">
        <v>45.46011</v>
      </c>
      <c r="F3038">
        <v>2.69</v>
      </c>
      <c r="G3038">
        <f t="shared" si="142"/>
        <v>2.69</v>
      </c>
      <c r="H3038">
        <v>11.04</v>
      </c>
      <c r="M3038" s="277">
        <f>(M6116*10000)*TEA!$I$15*10^-6</f>
        <v>29.643263814284992</v>
      </c>
      <c r="N3038" s="277">
        <f>(N6116*10000)*TEA!$J$15*10^-6</f>
        <v>29.643263814284992</v>
      </c>
      <c r="W3038">
        <f t="shared" si="144"/>
        <v>1</v>
      </c>
      <c r="X3038" s="251">
        <v>55095</v>
      </c>
      <c r="Y3038" s="251">
        <v>15009</v>
      </c>
      <c r="Z3038" s="251">
        <f t="shared" si="143"/>
        <v>15009</v>
      </c>
      <c r="AA3038" s="226">
        <v>21908</v>
      </c>
    </row>
    <row r="3039" spans="1:27" x14ac:dyDescent="0.25">
      <c r="A3039" s="251">
        <v>55097</v>
      </c>
      <c r="B3039" s="251" t="s">
        <v>2338</v>
      </c>
      <c r="C3039" s="251" t="s">
        <v>1854</v>
      </c>
      <c r="D3039" s="251">
        <v>-89.491738999999995</v>
      </c>
      <c r="E3039" s="251">
        <v>44.4741</v>
      </c>
      <c r="F3039">
        <v>2.89</v>
      </c>
      <c r="G3039">
        <f t="shared" si="142"/>
        <v>2.89</v>
      </c>
      <c r="H3039">
        <v>11.53</v>
      </c>
      <c r="M3039" s="277">
        <f>(M6117*10000)*TEA!$I$15*10^-6</f>
        <v>31.87436389578</v>
      </c>
      <c r="N3039" s="277">
        <f>(N6117*10000)*TEA!$J$15*10^-6</f>
        <v>31.87436389578</v>
      </c>
      <c r="W3039">
        <f t="shared" si="144"/>
        <v>1</v>
      </c>
      <c r="X3039" s="251">
        <v>55097</v>
      </c>
      <c r="Y3039" s="251">
        <v>8471</v>
      </c>
      <c r="Z3039" s="251">
        <f t="shared" si="143"/>
        <v>8471</v>
      </c>
      <c r="AA3039" s="226">
        <v>18161</v>
      </c>
    </row>
    <row r="3040" spans="1:27" x14ac:dyDescent="0.25">
      <c r="A3040" s="251">
        <v>55099</v>
      </c>
      <c r="B3040" s="251" t="s">
        <v>2338</v>
      </c>
      <c r="C3040" s="251" t="s">
        <v>2361</v>
      </c>
      <c r="D3040" s="251">
        <v>-90.355260700000002</v>
      </c>
      <c r="E3040" s="251">
        <v>45.685130000000001</v>
      </c>
      <c r="F3040">
        <v>2.37</v>
      </c>
      <c r="G3040">
        <f t="shared" si="142"/>
        <v>2.37</v>
      </c>
      <c r="H3040">
        <v>7.92</v>
      </c>
      <c r="M3040" s="277">
        <f>(M6118*10000)*TEA!$I$15*10^-6</f>
        <v>29.487560766705002</v>
      </c>
      <c r="N3040" s="277">
        <f>(N6118*10000)*TEA!$J$15*10^-6</f>
        <v>29.487560766705002</v>
      </c>
      <c r="W3040">
        <f t="shared" si="144"/>
        <v>1</v>
      </c>
      <c r="X3040" s="251">
        <v>55099</v>
      </c>
      <c r="Y3040" s="251">
        <v>69</v>
      </c>
      <c r="Z3040" s="251">
        <f t="shared" si="143"/>
        <v>69</v>
      </c>
      <c r="AA3040" s="226">
        <v>277</v>
      </c>
    </row>
    <row r="3041" spans="1:27" x14ac:dyDescent="0.25">
      <c r="A3041" s="251">
        <v>55101</v>
      </c>
      <c r="B3041" s="251" t="s">
        <v>2338</v>
      </c>
      <c r="C3041" s="251" t="s">
        <v>2362</v>
      </c>
      <c r="D3041" s="251">
        <v>-88.056428499999996</v>
      </c>
      <c r="E3041" s="251">
        <v>42.748890000000003</v>
      </c>
      <c r="F3041">
        <v>2.88</v>
      </c>
      <c r="G3041">
        <f t="shared" si="142"/>
        <v>2.88</v>
      </c>
      <c r="H3041">
        <v>11.47</v>
      </c>
      <c r="M3041" s="277">
        <f>(M6119*10000)*TEA!$I$15*10^-6</f>
        <v>35.003682397799999</v>
      </c>
      <c r="N3041" s="277">
        <f>(N6119*10000)*TEA!$J$15*10^-6</f>
        <v>35.003682397799999</v>
      </c>
      <c r="W3041">
        <f t="shared" si="144"/>
        <v>1</v>
      </c>
      <c r="X3041" s="251">
        <v>55101</v>
      </c>
      <c r="Y3041" s="251">
        <v>18912</v>
      </c>
      <c r="Z3041" s="251">
        <f t="shared" si="143"/>
        <v>18912</v>
      </c>
      <c r="AA3041" s="226">
        <v>14125</v>
      </c>
    </row>
    <row r="3042" spans="1:27" x14ac:dyDescent="0.25">
      <c r="A3042" s="251">
        <v>55103</v>
      </c>
      <c r="B3042" s="251" t="s">
        <v>2338</v>
      </c>
      <c r="C3042" s="251" t="s">
        <v>1030</v>
      </c>
      <c r="D3042" s="251">
        <v>-90.426805700000003</v>
      </c>
      <c r="E3042" s="251">
        <v>43.381860000000003</v>
      </c>
      <c r="F3042">
        <v>2.93</v>
      </c>
      <c r="G3042">
        <f t="shared" si="142"/>
        <v>2.93</v>
      </c>
      <c r="H3042">
        <v>10.89</v>
      </c>
      <c r="M3042" s="277">
        <f>(M6120*10000)*TEA!$I$15*10^-6</f>
        <v>33.995840028749996</v>
      </c>
      <c r="N3042" s="277">
        <f>(N6120*10000)*TEA!$J$15*10^-6</f>
        <v>33.995840028749996</v>
      </c>
      <c r="W3042">
        <f t="shared" si="144"/>
        <v>1</v>
      </c>
      <c r="X3042" s="251">
        <v>55103</v>
      </c>
      <c r="Y3042" s="251">
        <v>6751</v>
      </c>
      <c r="Z3042" s="251">
        <f t="shared" si="143"/>
        <v>6751</v>
      </c>
      <c r="AA3042" s="226">
        <v>14190</v>
      </c>
    </row>
    <row r="3043" spans="1:27" x14ac:dyDescent="0.25">
      <c r="A3043" s="251">
        <v>55105</v>
      </c>
      <c r="B3043" s="251" t="s">
        <v>2338</v>
      </c>
      <c r="C3043" s="251" t="s">
        <v>1470</v>
      </c>
      <c r="D3043" s="251">
        <v>-89.0766603</v>
      </c>
      <c r="E3043" s="251">
        <v>42.671619999999997</v>
      </c>
      <c r="F3043">
        <v>3.21</v>
      </c>
      <c r="G3043">
        <f t="shared" si="142"/>
        <v>3.21</v>
      </c>
      <c r="H3043">
        <v>12.62</v>
      </c>
      <c r="M3043" s="277">
        <f>(M6121*10000)*TEA!$I$15*10^-6</f>
        <v>35.16734921175</v>
      </c>
      <c r="N3043" s="277">
        <f>(N6121*10000)*TEA!$J$15*10^-6</f>
        <v>35.16734921175</v>
      </c>
      <c r="W3043">
        <f t="shared" si="144"/>
        <v>1</v>
      </c>
      <c r="X3043" s="251">
        <v>55105</v>
      </c>
      <c r="Y3043" s="251">
        <v>40513</v>
      </c>
      <c r="Z3043" s="251">
        <f t="shared" si="143"/>
        <v>40513</v>
      </c>
      <c r="AA3043" s="226">
        <v>56323</v>
      </c>
    </row>
    <row r="3044" spans="1:27" x14ac:dyDescent="0.25">
      <c r="A3044" s="251">
        <v>55107</v>
      </c>
      <c r="B3044" s="251" t="s">
        <v>2338</v>
      </c>
      <c r="C3044" s="251" t="s">
        <v>2180</v>
      </c>
      <c r="D3044" s="251">
        <v>-91.126525400000006</v>
      </c>
      <c r="E3044" s="251">
        <v>45.482559999999999</v>
      </c>
      <c r="F3044">
        <v>2.4300000000000002</v>
      </c>
      <c r="G3044">
        <f t="shared" si="142"/>
        <v>2.4300000000000002</v>
      </c>
      <c r="H3044">
        <v>8.74</v>
      </c>
      <c r="M3044" s="277">
        <f>(M6122*10000)*TEA!$I$15*10^-6</f>
        <v>29.423598807645</v>
      </c>
      <c r="N3044" s="277">
        <f>(N6122*10000)*TEA!$J$15*10^-6</f>
        <v>29.423598807645</v>
      </c>
      <c r="W3044">
        <f t="shared" si="144"/>
        <v>1</v>
      </c>
      <c r="X3044" s="251">
        <v>55107</v>
      </c>
      <c r="Y3044" s="251">
        <v>5522</v>
      </c>
      <c r="Z3044" s="251">
        <f t="shared" si="143"/>
        <v>5522</v>
      </c>
      <c r="AA3044" s="226">
        <v>6125</v>
      </c>
    </row>
    <row r="3045" spans="1:27" x14ac:dyDescent="0.25">
      <c r="A3045" s="251">
        <v>55109</v>
      </c>
      <c r="B3045" s="251" t="s">
        <v>2338</v>
      </c>
      <c r="C3045" s="251" t="s">
        <v>2363</v>
      </c>
      <c r="D3045" s="251">
        <v>-92.4653572</v>
      </c>
      <c r="E3045" s="251">
        <v>45.041620000000002</v>
      </c>
      <c r="F3045">
        <v>3.16</v>
      </c>
      <c r="G3045">
        <f t="shared" si="142"/>
        <v>3.16</v>
      </c>
      <c r="H3045">
        <v>12.15</v>
      </c>
      <c r="M3045" s="277">
        <f>(M6123*10000)*TEA!$I$15*10^-6</f>
        <v>30.660319701675</v>
      </c>
      <c r="N3045" s="277">
        <f>(N6123*10000)*TEA!$J$15*10^-6</f>
        <v>30.660319701675</v>
      </c>
      <c r="W3045">
        <f t="shared" si="144"/>
        <v>1</v>
      </c>
      <c r="X3045" s="251">
        <v>55109</v>
      </c>
      <c r="Y3045" s="251">
        <v>23100</v>
      </c>
      <c r="Z3045" s="251">
        <f t="shared" si="143"/>
        <v>23100</v>
      </c>
      <c r="AA3045" s="226">
        <v>32476</v>
      </c>
    </row>
    <row r="3046" spans="1:27" x14ac:dyDescent="0.25">
      <c r="A3046" s="251">
        <v>55111</v>
      </c>
      <c r="B3046" s="251" t="s">
        <v>2338</v>
      </c>
      <c r="C3046" s="251" t="s">
        <v>2364</v>
      </c>
      <c r="D3046" s="251">
        <v>-89.945737800000003</v>
      </c>
      <c r="E3046" s="251">
        <v>43.427669999999999</v>
      </c>
      <c r="F3046">
        <v>3.16</v>
      </c>
      <c r="G3046">
        <f t="shared" si="142"/>
        <v>3.16</v>
      </c>
      <c r="H3046">
        <v>11.69</v>
      </c>
      <c r="M3046" s="277">
        <f>(M6124*10000)*TEA!$I$15*10^-6</f>
        <v>33.831907885349999</v>
      </c>
      <c r="N3046" s="277">
        <f>(N6124*10000)*TEA!$J$15*10^-6</f>
        <v>33.831907885349999</v>
      </c>
      <c r="W3046">
        <f t="shared" si="144"/>
        <v>1</v>
      </c>
      <c r="X3046" s="251">
        <v>55111</v>
      </c>
      <c r="Y3046" s="251">
        <v>15569</v>
      </c>
      <c r="Z3046" s="251">
        <f t="shared" si="143"/>
        <v>15569</v>
      </c>
      <c r="AA3046" s="226">
        <v>28012</v>
      </c>
    </row>
    <row r="3047" spans="1:27" x14ac:dyDescent="0.25">
      <c r="A3047" s="251">
        <v>55113</v>
      </c>
      <c r="B3047" s="251" t="s">
        <v>2338</v>
      </c>
      <c r="C3047" s="251" t="s">
        <v>2365</v>
      </c>
      <c r="D3047" s="251">
        <v>-91.138081700000001</v>
      </c>
      <c r="E3047" s="251">
        <v>45.88505</v>
      </c>
      <c r="F3047">
        <v>2.29</v>
      </c>
      <c r="G3047">
        <f t="shared" si="142"/>
        <v>2.29</v>
      </c>
      <c r="H3047">
        <v>8.8800000000000008</v>
      </c>
      <c r="M3047" s="277">
        <f>(M6125*10000)*TEA!$I$15*10^-6</f>
        <v>28.704951722385005</v>
      </c>
      <c r="N3047" s="277">
        <f>(N6125*10000)*TEA!$J$15*10^-6</f>
        <v>28.704951722385005</v>
      </c>
      <c r="W3047">
        <f t="shared" si="144"/>
        <v>1</v>
      </c>
      <c r="X3047" s="251">
        <v>55113</v>
      </c>
      <c r="Y3047" s="251">
        <v>1643</v>
      </c>
      <c r="Z3047" s="251">
        <f t="shared" si="143"/>
        <v>1643</v>
      </c>
      <c r="AA3047" s="226">
        <v>2670</v>
      </c>
    </row>
    <row r="3048" spans="1:27" x14ac:dyDescent="0.25">
      <c r="A3048" s="251">
        <v>55115</v>
      </c>
      <c r="B3048" s="251" t="s">
        <v>2338</v>
      </c>
      <c r="C3048" s="251" t="s">
        <v>2366</v>
      </c>
      <c r="D3048" s="251">
        <v>-88.762234300000003</v>
      </c>
      <c r="E3048" s="251">
        <v>44.788170000000001</v>
      </c>
      <c r="F3048">
        <v>3.02</v>
      </c>
      <c r="G3048">
        <f t="shared" si="142"/>
        <v>3.02</v>
      </c>
      <c r="H3048">
        <v>10.4</v>
      </c>
      <c r="M3048" s="277">
        <f>(M6126*10000)*TEA!$I$15*10^-6</f>
        <v>31.491537902774997</v>
      </c>
      <c r="N3048" s="277">
        <f>(N6126*10000)*TEA!$J$15*10^-6</f>
        <v>31.491537902774997</v>
      </c>
      <c r="W3048">
        <f t="shared" si="144"/>
        <v>1</v>
      </c>
      <c r="X3048" s="251">
        <v>55115</v>
      </c>
      <c r="Y3048" s="251">
        <v>11998</v>
      </c>
      <c r="Z3048" s="251">
        <f t="shared" si="143"/>
        <v>11998</v>
      </c>
      <c r="AA3048" s="226">
        <v>18193</v>
      </c>
    </row>
    <row r="3049" spans="1:27" x14ac:dyDescent="0.25">
      <c r="A3049" s="251">
        <v>55117</v>
      </c>
      <c r="B3049" s="251" t="s">
        <v>2338</v>
      </c>
      <c r="C3049" s="251" t="s">
        <v>2367</v>
      </c>
      <c r="D3049" s="251">
        <v>-87.940396000000007</v>
      </c>
      <c r="E3049" s="251">
        <v>43.719679999999997</v>
      </c>
      <c r="F3049">
        <v>3.21</v>
      </c>
      <c r="G3049">
        <f t="shared" si="142"/>
        <v>3.21</v>
      </c>
      <c r="H3049">
        <v>12.1</v>
      </c>
      <c r="M3049" s="277">
        <f>(M6127*10000)*TEA!$I$15*10^-6</f>
        <v>33.195450632850005</v>
      </c>
      <c r="N3049" s="277">
        <f>(N6127*10000)*TEA!$J$15*10^-6</f>
        <v>33.195450632850005</v>
      </c>
      <c r="W3049">
        <f t="shared" si="144"/>
        <v>1</v>
      </c>
      <c r="X3049" s="251">
        <v>55117</v>
      </c>
      <c r="Y3049" s="251">
        <v>17759</v>
      </c>
      <c r="Z3049" s="251">
        <f t="shared" si="143"/>
        <v>17759</v>
      </c>
      <c r="AA3049" s="226">
        <v>12571</v>
      </c>
    </row>
    <row r="3050" spans="1:27" x14ac:dyDescent="0.25">
      <c r="A3050" s="251">
        <v>55119</v>
      </c>
      <c r="B3050" s="251" t="s">
        <v>2338</v>
      </c>
      <c r="C3050" s="251" t="s">
        <v>836</v>
      </c>
      <c r="D3050" s="251">
        <v>-90.492780699999997</v>
      </c>
      <c r="E3050" s="251">
        <v>45.215240000000001</v>
      </c>
      <c r="F3050">
        <v>2.5099999999999998</v>
      </c>
      <c r="G3050">
        <f t="shared" si="142"/>
        <v>2.5099999999999998</v>
      </c>
      <c r="H3050">
        <v>7.95</v>
      </c>
      <c r="M3050" s="277">
        <f>(M6128*10000)*TEA!$I$15*10^-6</f>
        <v>30.168017069399998</v>
      </c>
      <c r="N3050" s="277">
        <f>(N6128*10000)*TEA!$J$15*10^-6</f>
        <v>30.168017069399998</v>
      </c>
      <c r="W3050">
        <f t="shared" si="144"/>
        <v>1</v>
      </c>
      <c r="X3050" s="251">
        <v>55119</v>
      </c>
      <c r="Y3050" s="251">
        <v>11611</v>
      </c>
      <c r="Z3050" s="251">
        <f t="shared" si="143"/>
        <v>11611</v>
      </c>
      <c r="AA3050" s="226">
        <v>9556</v>
      </c>
    </row>
    <row r="3051" spans="1:27" x14ac:dyDescent="0.25">
      <c r="A3051" s="251">
        <v>55121</v>
      </c>
      <c r="B3051" s="251" t="s">
        <v>2338</v>
      </c>
      <c r="C3051" s="251" t="s">
        <v>2368</v>
      </c>
      <c r="D3051" s="251">
        <v>-91.360230400000006</v>
      </c>
      <c r="E3051" s="251">
        <v>44.308860000000003</v>
      </c>
      <c r="F3051">
        <v>2.97</v>
      </c>
      <c r="G3051">
        <f t="shared" si="142"/>
        <v>2.97</v>
      </c>
      <c r="H3051">
        <v>10.98</v>
      </c>
      <c r="M3051" s="277">
        <f>(M6129*10000)*TEA!$I$15*10^-6</f>
        <v>31.663570777334996</v>
      </c>
      <c r="N3051" s="277">
        <f>(N6129*10000)*TEA!$J$15*10^-6</f>
        <v>31.663570777334996</v>
      </c>
      <c r="W3051">
        <f t="shared" si="144"/>
        <v>1</v>
      </c>
      <c r="X3051" s="251">
        <v>55121</v>
      </c>
      <c r="Y3051" s="251">
        <v>17735</v>
      </c>
      <c r="Z3051" s="251">
        <f t="shared" si="143"/>
        <v>17735</v>
      </c>
      <c r="AA3051" s="226">
        <v>32842</v>
      </c>
    </row>
    <row r="3052" spans="1:27" x14ac:dyDescent="0.25">
      <c r="A3052" s="251">
        <v>55123</v>
      </c>
      <c r="B3052" s="251" t="s">
        <v>2338</v>
      </c>
      <c r="C3052" s="251" t="s">
        <v>1563</v>
      </c>
      <c r="D3052" s="251">
        <v>-90.835040800000002</v>
      </c>
      <c r="E3052" s="251">
        <v>43.595199999999998</v>
      </c>
      <c r="F3052">
        <v>2.97</v>
      </c>
      <c r="G3052">
        <f t="shared" si="142"/>
        <v>2.97</v>
      </c>
      <c r="H3052">
        <v>10.94</v>
      </c>
      <c r="M3052" s="277">
        <f>(M6130*10000)*TEA!$I$15*10^-6</f>
        <v>33.516046528650001</v>
      </c>
      <c r="N3052" s="277">
        <f>(N6130*10000)*TEA!$J$15*10^-6</f>
        <v>33.516046528650001</v>
      </c>
      <c r="W3052">
        <f t="shared" si="144"/>
        <v>1</v>
      </c>
      <c r="X3052" s="251">
        <v>55123</v>
      </c>
      <c r="Y3052" s="251">
        <v>16044</v>
      </c>
      <c r="Z3052" s="251">
        <f t="shared" si="143"/>
        <v>16044</v>
      </c>
      <c r="AA3052" s="226">
        <v>22892</v>
      </c>
    </row>
    <row r="3053" spans="1:27" x14ac:dyDescent="0.25">
      <c r="A3053" s="251">
        <v>55125</v>
      </c>
      <c r="B3053" s="251" t="s">
        <v>2338</v>
      </c>
      <c r="C3053" s="251" t="s">
        <v>2369</v>
      </c>
      <c r="D3053" s="251">
        <v>-89.505603899999997</v>
      </c>
      <c r="E3053" s="251">
        <v>46.043939999999999</v>
      </c>
      <c r="F3053">
        <v>0</v>
      </c>
      <c r="G3053">
        <f t="shared" si="142"/>
        <v>0</v>
      </c>
      <c r="H3053">
        <v>0</v>
      </c>
      <c r="M3053" s="277">
        <f>(M6131*10000)*TEA!$I$15*10^-6</f>
        <v>29.519330310495</v>
      </c>
      <c r="N3053" s="277">
        <f>(N6131*10000)*TEA!$J$15*10^-6</f>
        <v>29.519330310495</v>
      </c>
      <c r="W3053">
        <f t="shared" si="144"/>
        <v>1</v>
      </c>
      <c r="X3053" s="251">
        <v>55125</v>
      </c>
      <c r="Y3053" s="251">
        <v>0</v>
      </c>
      <c r="Z3053" s="251">
        <f t="shared" si="143"/>
        <v>0</v>
      </c>
      <c r="AA3053" s="226">
        <v>0</v>
      </c>
    </row>
    <row r="3054" spans="1:27" x14ac:dyDescent="0.25">
      <c r="A3054" s="251">
        <v>55127</v>
      </c>
      <c r="B3054" s="251" t="s">
        <v>2338</v>
      </c>
      <c r="C3054" s="251" t="s">
        <v>2026</v>
      </c>
      <c r="D3054" s="251">
        <v>-88.542481600000002</v>
      </c>
      <c r="E3054" s="251">
        <v>42.670610000000003</v>
      </c>
      <c r="F3054">
        <v>3.01</v>
      </c>
      <c r="G3054">
        <f t="shared" si="142"/>
        <v>3.01</v>
      </c>
      <c r="H3054">
        <v>12.16</v>
      </c>
      <c r="M3054" s="277">
        <f>(M6132*10000)*TEA!$I$15*10^-6</f>
        <v>35.148184587449997</v>
      </c>
      <c r="N3054" s="277">
        <f>(N6132*10000)*TEA!$J$15*10^-6</f>
        <v>35.148184587449997</v>
      </c>
      <c r="W3054">
        <f t="shared" si="144"/>
        <v>1</v>
      </c>
      <c r="X3054" s="251">
        <v>55127</v>
      </c>
      <c r="Y3054" s="251">
        <v>19900</v>
      </c>
      <c r="Z3054" s="251">
        <f t="shared" si="143"/>
        <v>19900</v>
      </c>
      <c r="AA3054" s="226">
        <v>31047</v>
      </c>
    </row>
    <row r="3055" spans="1:27" x14ac:dyDescent="0.25">
      <c r="A3055" s="251">
        <v>55129</v>
      </c>
      <c r="B3055" s="251" t="s">
        <v>2338</v>
      </c>
      <c r="C3055" s="251" t="s">
        <v>2370</v>
      </c>
      <c r="D3055" s="251">
        <v>-91.794165500000005</v>
      </c>
      <c r="E3055" s="251">
        <v>45.902349999999998</v>
      </c>
      <c r="F3055">
        <v>2.69</v>
      </c>
      <c r="G3055">
        <f t="shared" si="142"/>
        <v>2.69</v>
      </c>
      <c r="H3055">
        <v>10.67</v>
      </c>
      <c r="M3055" s="277">
        <f>(M6133*10000)*TEA!$I$15*10^-6</f>
        <v>28.369668026564998</v>
      </c>
      <c r="N3055" s="277">
        <f>(N6133*10000)*TEA!$J$15*10^-6</f>
        <v>28.369668026564998</v>
      </c>
      <c r="W3055">
        <f t="shared" si="144"/>
        <v>1</v>
      </c>
      <c r="X3055" s="251">
        <v>55129</v>
      </c>
      <c r="Y3055" s="251">
        <v>2273</v>
      </c>
      <c r="Z3055" s="251">
        <f t="shared" si="143"/>
        <v>2273</v>
      </c>
      <c r="AA3055" s="226">
        <v>3738</v>
      </c>
    </row>
    <row r="3056" spans="1:27" x14ac:dyDescent="0.25">
      <c r="A3056" s="251">
        <v>55131</v>
      </c>
      <c r="B3056" s="251" t="s">
        <v>2338</v>
      </c>
      <c r="C3056" s="251" t="s">
        <v>585</v>
      </c>
      <c r="D3056" s="251">
        <v>-88.228027999999995</v>
      </c>
      <c r="E3056" s="251">
        <v>43.372399999999999</v>
      </c>
      <c r="F3056">
        <v>3.09</v>
      </c>
      <c r="G3056">
        <f t="shared" si="142"/>
        <v>3.09</v>
      </c>
      <c r="H3056">
        <v>10.88</v>
      </c>
      <c r="M3056" s="277">
        <f>(M6134*10000)*TEA!$I$15*10^-6</f>
        <v>33.8515050456</v>
      </c>
      <c r="N3056" s="277">
        <f>(N6134*10000)*TEA!$J$15*10^-6</f>
        <v>33.8515050456</v>
      </c>
      <c r="W3056">
        <f t="shared" si="144"/>
        <v>1</v>
      </c>
      <c r="X3056" s="251">
        <v>55131</v>
      </c>
      <c r="Y3056" s="251">
        <v>11367</v>
      </c>
      <c r="Z3056" s="251">
        <f t="shared" si="143"/>
        <v>11367</v>
      </c>
      <c r="AA3056" s="226">
        <v>12006</v>
      </c>
    </row>
    <row r="3057" spans="1:27" x14ac:dyDescent="0.25">
      <c r="A3057" s="251">
        <v>55133</v>
      </c>
      <c r="B3057" s="251" t="s">
        <v>2338</v>
      </c>
      <c r="C3057" s="251" t="s">
        <v>2371</v>
      </c>
      <c r="D3057" s="251">
        <v>-88.300652999999997</v>
      </c>
      <c r="E3057" s="251">
        <v>43.019100000000002</v>
      </c>
      <c r="F3057">
        <v>2.96</v>
      </c>
      <c r="G3057">
        <f t="shared" si="142"/>
        <v>2.96</v>
      </c>
      <c r="H3057">
        <v>12.3</v>
      </c>
      <c r="M3057" s="277">
        <f>(M6135*10000)*TEA!$I$15*10^-6</f>
        <v>34.490385215549999</v>
      </c>
      <c r="N3057" s="277">
        <f>(N6135*10000)*TEA!$J$15*10^-6</f>
        <v>34.490385215549999</v>
      </c>
      <c r="W3057">
        <f t="shared" si="144"/>
        <v>1</v>
      </c>
      <c r="X3057" s="251">
        <v>55133</v>
      </c>
      <c r="Y3057" s="251">
        <v>10138</v>
      </c>
      <c r="Z3057" s="251">
        <f t="shared" si="143"/>
        <v>10138</v>
      </c>
      <c r="AA3057" s="226">
        <v>9551</v>
      </c>
    </row>
    <row r="3058" spans="1:27" x14ac:dyDescent="0.25">
      <c r="A3058" s="251">
        <v>55135</v>
      </c>
      <c r="B3058" s="251" t="s">
        <v>2338</v>
      </c>
      <c r="C3058" s="251" t="s">
        <v>2372</v>
      </c>
      <c r="D3058" s="251">
        <v>-88.961964600000002</v>
      </c>
      <c r="E3058" s="251">
        <v>44.466369999999998</v>
      </c>
      <c r="F3058">
        <v>2.94</v>
      </c>
      <c r="G3058">
        <f t="shared" si="142"/>
        <v>2.94</v>
      </c>
      <c r="H3058">
        <v>11.1</v>
      </c>
      <c r="M3058" s="277">
        <f>(M6136*10000)*TEA!$I$15*10^-6</f>
        <v>32.023469392064996</v>
      </c>
      <c r="N3058" s="277">
        <f>(N6136*10000)*TEA!$J$15*10^-6</f>
        <v>32.023469392064996</v>
      </c>
      <c r="W3058">
        <f t="shared" si="144"/>
        <v>1</v>
      </c>
      <c r="X3058" s="251">
        <v>55135</v>
      </c>
      <c r="Y3058" s="251">
        <v>11850</v>
      </c>
      <c r="Z3058" s="251">
        <f t="shared" si="143"/>
        <v>11850</v>
      </c>
      <c r="AA3058" s="226">
        <v>15299</v>
      </c>
    </row>
    <row r="3059" spans="1:27" x14ac:dyDescent="0.25">
      <c r="A3059" s="251">
        <v>55137</v>
      </c>
      <c r="B3059" s="251" t="s">
        <v>2338</v>
      </c>
      <c r="C3059" s="251" t="s">
        <v>2373</v>
      </c>
      <c r="D3059" s="251">
        <v>-89.228754600000002</v>
      </c>
      <c r="E3059" s="251">
        <v>44.111739999999998</v>
      </c>
      <c r="F3059">
        <v>2.97</v>
      </c>
      <c r="G3059">
        <f t="shared" si="142"/>
        <v>2.97</v>
      </c>
      <c r="H3059">
        <v>11.46</v>
      </c>
      <c r="M3059" s="277">
        <f>(M6137*10000)*TEA!$I$15*10^-6</f>
        <v>32.555260171664997</v>
      </c>
      <c r="N3059" s="277">
        <f>(N6137*10000)*TEA!$J$15*10^-6</f>
        <v>32.555260171664997</v>
      </c>
      <c r="W3059">
        <f t="shared" si="144"/>
        <v>1</v>
      </c>
      <c r="X3059" s="251">
        <v>55137</v>
      </c>
      <c r="Y3059" s="251">
        <v>5780</v>
      </c>
      <c r="Z3059" s="251">
        <f t="shared" si="143"/>
        <v>5780</v>
      </c>
      <c r="AA3059" s="226">
        <v>10554</v>
      </c>
    </row>
    <row r="3060" spans="1:27" x14ac:dyDescent="0.25">
      <c r="A3060" s="251">
        <v>55139</v>
      </c>
      <c r="B3060" s="251" t="s">
        <v>2338</v>
      </c>
      <c r="C3060" s="251" t="s">
        <v>1042</v>
      </c>
      <c r="D3060" s="251">
        <v>-88.637341899999996</v>
      </c>
      <c r="E3060" s="251">
        <v>44.070659999999997</v>
      </c>
      <c r="F3060">
        <v>3.13</v>
      </c>
      <c r="G3060">
        <f t="shared" si="142"/>
        <v>3.13</v>
      </c>
      <c r="H3060">
        <v>11.25</v>
      </c>
      <c r="M3060" s="277">
        <f>(M6138*10000)*TEA!$I$15*10^-6</f>
        <v>32.70201768135</v>
      </c>
      <c r="N3060" s="277">
        <f>(N6138*10000)*TEA!$J$15*10^-6</f>
        <v>32.70201768135</v>
      </c>
      <c r="W3060">
        <f t="shared" si="144"/>
        <v>1</v>
      </c>
      <c r="X3060" s="251">
        <v>55139</v>
      </c>
      <c r="Y3060" s="251">
        <v>18913</v>
      </c>
      <c r="Z3060" s="251">
        <f t="shared" si="143"/>
        <v>18913</v>
      </c>
      <c r="AA3060" s="226">
        <v>16058</v>
      </c>
    </row>
    <row r="3061" spans="1:27" x14ac:dyDescent="0.25">
      <c r="A3061" s="251">
        <v>55141</v>
      </c>
      <c r="B3061" s="251" t="s">
        <v>2338</v>
      </c>
      <c r="C3061" s="251" t="s">
        <v>1863</v>
      </c>
      <c r="D3061" s="251">
        <v>-90.033119799999994</v>
      </c>
      <c r="E3061" s="251">
        <v>44.456290000000003</v>
      </c>
      <c r="F3061">
        <v>2.83</v>
      </c>
      <c r="G3061">
        <f t="shared" si="142"/>
        <v>2.83</v>
      </c>
      <c r="H3061">
        <v>9.2899999999999991</v>
      </c>
      <c r="M3061" s="277">
        <f>(M6139*10000)*TEA!$I$15*10^-6</f>
        <v>31.760837344259993</v>
      </c>
      <c r="N3061" s="277">
        <f>(N6139*10000)*TEA!$J$15*10^-6</f>
        <v>31.760837344259993</v>
      </c>
      <c r="W3061">
        <f t="shared" si="144"/>
        <v>1</v>
      </c>
      <c r="X3061" s="251">
        <v>55141</v>
      </c>
      <c r="Y3061" s="251">
        <v>7728</v>
      </c>
      <c r="Z3061" s="251">
        <f t="shared" si="143"/>
        <v>7728</v>
      </c>
      <c r="AA3061" s="226">
        <v>7985</v>
      </c>
    </row>
    <row r="3062" spans="1:27" x14ac:dyDescent="0.25">
      <c r="A3062" s="251">
        <v>56001</v>
      </c>
      <c r="B3062" s="251" t="s">
        <v>2374</v>
      </c>
      <c r="C3062" s="251" t="s">
        <v>1701</v>
      </c>
      <c r="D3062" s="251">
        <v>-105.722486</v>
      </c>
      <c r="E3062" s="251">
        <v>41.657499999999999</v>
      </c>
      <c r="F3062">
        <v>0</v>
      </c>
      <c r="G3062">
        <f t="shared" si="142"/>
        <v>0</v>
      </c>
      <c r="H3062">
        <v>0</v>
      </c>
      <c r="M3062" s="277">
        <f>(M6140*10000)*TEA!$I$15*10^-6</f>
        <v>30.84930101142</v>
      </c>
      <c r="N3062" s="277">
        <f>(N6140*10000)*TEA!$J$15*10^-6</f>
        <v>30.84930101142</v>
      </c>
      <c r="W3062">
        <f t="shared" si="144"/>
        <v>1</v>
      </c>
      <c r="X3062" s="251">
        <v>56001</v>
      </c>
      <c r="Y3062" s="251">
        <v>0</v>
      </c>
      <c r="Z3062" s="251">
        <f t="shared" si="143"/>
        <v>0</v>
      </c>
      <c r="AA3062" s="226">
        <v>0</v>
      </c>
    </row>
    <row r="3063" spans="1:27" x14ac:dyDescent="0.25">
      <c r="A3063" s="251">
        <v>56003</v>
      </c>
      <c r="B3063" s="251" t="s">
        <v>2374</v>
      </c>
      <c r="C3063" s="251" t="s">
        <v>1567</v>
      </c>
      <c r="D3063" s="251">
        <v>-107.990095</v>
      </c>
      <c r="E3063" s="251">
        <v>44.527200000000001</v>
      </c>
      <c r="F3063">
        <v>0</v>
      </c>
      <c r="G3063">
        <f t="shared" si="142"/>
        <v>0</v>
      </c>
      <c r="H3063">
        <v>11.58</v>
      </c>
      <c r="M3063" s="277">
        <f>(M6141*10000)*TEA!$I$15*10^-6</f>
        <v>29.846395764134996</v>
      </c>
      <c r="N3063" s="277">
        <f>(N6141*10000)*TEA!$J$15*10^-6</f>
        <v>29.846395764134996</v>
      </c>
      <c r="W3063">
        <f t="shared" si="144"/>
        <v>1</v>
      </c>
      <c r="X3063" s="251">
        <v>56003</v>
      </c>
      <c r="Y3063" s="251">
        <v>0</v>
      </c>
      <c r="Z3063" s="251">
        <f t="shared" si="143"/>
        <v>0</v>
      </c>
      <c r="AA3063" s="226">
        <v>1824</v>
      </c>
    </row>
    <row r="3064" spans="1:27" x14ac:dyDescent="0.25">
      <c r="A3064" s="251">
        <v>56005</v>
      </c>
      <c r="B3064" s="251" t="s">
        <v>2374</v>
      </c>
      <c r="C3064" s="251" t="s">
        <v>1213</v>
      </c>
      <c r="D3064" s="251">
        <v>-105.539236</v>
      </c>
      <c r="E3064" s="251">
        <v>44.249139999999997</v>
      </c>
      <c r="F3064">
        <v>0</v>
      </c>
      <c r="G3064">
        <f t="shared" si="142"/>
        <v>0</v>
      </c>
      <c r="H3064">
        <v>0</v>
      </c>
      <c r="M3064" s="277">
        <f>(M6142*10000)*TEA!$I$15*10^-6</f>
        <v>32.500547337059999</v>
      </c>
      <c r="N3064" s="277">
        <f>(N6142*10000)*TEA!$J$15*10^-6</f>
        <v>32.500547337059999</v>
      </c>
      <c r="W3064">
        <f t="shared" si="144"/>
        <v>1</v>
      </c>
      <c r="X3064" s="251">
        <v>56005</v>
      </c>
      <c r="Y3064" s="251">
        <v>0</v>
      </c>
      <c r="Z3064" s="251">
        <f t="shared" si="143"/>
        <v>0</v>
      </c>
      <c r="AA3064" s="226">
        <v>0</v>
      </c>
    </row>
    <row r="3065" spans="1:27" x14ac:dyDescent="0.25">
      <c r="A3065" s="251">
        <v>56007</v>
      </c>
      <c r="B3065" s="251" t="s">
        <v>2374</v>
      </c>
      <c r="C3065" s="251" t="s">
        <v>1569</v>
      </c>
      <c r="D3065" s="251">
        <v>-106.92263199999999</v>
      </c>
      <c r="E3065" s="251">
        <v>41.704650000000001</v>
      </c>
      <c r="F3065">
        <v>0</v>
      </c>
      <c r="G3065">
        <f t="shared" si="142"/>
        <v>0</v>
      </c>
      <c r="H3065">
        <v>0</v>
      </c>
      <c r="M3065" s="277">
        <f>(M6143*10000)*TEA!$I$15*10^-6</f>
        <v>28.651300333695001</v>
      </c>
      <c r="N3065" s="277">
        <f>(N6143*10000)*TEA!$J$15*10^-6</f>
        <v>28.651300333695001</v>
      </c>
      <c r="W3065">
        <f t="shared" si="144"/>
        <v>1</v>
      </c>
      <c r="X3065" s="251">
        <v>56007</v>
      </c>
      <c r="Y3065" s="251">
        <v>0</v>
      </c>
      <c r="Z3065" s="251">
        <f t="shared" si="143"/>
        <v>0</v>
      </c>
      <c r="AA3065" s="226">
        <v>0</v>
      </c>
    </row>
    <row r="3066" spans="1:27" x14ac:dyDescent="0.25">
      <c r="A3066" s="251">
        <v>56009</v>
      </c>
      <c r="B3066" s="251" t="s">
        <v>2374</v>
      </c>
      <c r="C3066" s="251" t="s">
        <v>2375</v>
      </c>
      <c r="D3066" s="251">
        <v>-105.50049300000001</v>
      </c>
      <c r="E3066" s="251">
        <v>42.96998</v>
      </c>
      <c r="F3066">
        <v>0</v>
      </c>
      <c r="G3066">
        <f t="shared" si="142"/>
        <v>0</v>
      </c>
      <c r="H3066">
        <v>0</v>
      </c>
      <c r="M3066" s="277">
        <f>(M6144*10000)*TEA!$I$15*10^-6</f>
        <v>30.96684325863</v>
      </c>
      <c r="N3066" s="277">
        <f>(N6144*10000)*TEA!$J$15*10^-6</f>
        <v>30.96684325863</v>
      </c>
      <c r="W3066">
        <f t="shared" si="144"/>
        <v>1</v>
      </c>
      <c r="X3066" s="251">
        <v>56009</v>
      </c>
      <c r="Y3066" s="251">
        <v>0</v>
      </c>
      <c r="Z3066" s="251">
        <f t="shared" si="143"/>
        <v>0</v>
      </c>
      <c r="AA3066" s="226">
        <v>0</v>
      </c>
    </row>
    <row r="3067" spans="1:27" x14ac:dyDescent="0.25">
      <c r="A3067" s="251">
        <v>56011</v>
      </c>
      <c r="B3067" s="251" t="s">
        <v>2374</v>
      </c>
      <c r="C3067" s="251" t="s">
        <v>1911</v>
      </c>
      <c r="D3067" s="251">
        <v>-104.566681</v>
      </c>
      <c r="E3067" s="251">
        <v>44.593890000000002</v>
      </c>
      <c r="F3067">
        <v>0</v>
      </c>
      <c r="G3067">
        <f t="shared" si="142"/>
        <v>0</v>
      </c>
      <c r="H3067">
        <v>0</v>
      </c>
      <c r="M3067" s="277">
        <f>(M6145*10000)*TEA!$I$15*10^-6</f>
        <v>33.117301238399996</v>
      </c>
      <c r="N3067" s="277">
        <f>(N6145*10000)*TEA!$J$15*10^-6</f>
        <v>33.117301238399996</v>
      </c>
      <c r="W3067">
        <f t="shared" si="144"/>
        <v>1</v>
      </c>
      <c r="X3067" s="251">
        <v>56011</v>
      </c>
      <c r="Y3067" s="251">
        <v>0</v>
      </c>
      <c r="Z3067" s="251">
        <f t="shared" si="143"/>
        <v>0</v>
      </c>
      <c r="AA3067" s="226">
        <v>0</v>
      </c>
    </row>
    <row r="3068" spans="1:27" x14ac:dyDescent="0.25">
      <c r="A3068" s="251">
        <v>56013</v>
      </c>
      <c r="B3068" s="251" t="s">
        <v>2374</v>
      </c>
      <c r="C3068" s="251" t="s">
        <v>742</v>
      </c>
      <c r="D3068" s="251">
        <v>-108.62473</v>
      </c>
      <c r="E3068" s="251">
        <v>43.037260000000003</v>
      </c>
      <c r="F3068">
        <v>0</v>
      </c>
      <c r="G3068">
        <f t="shared" si="142"/>
        <v>0</v>
      </c>
      <c r="H3068">
        <v>8.86</v>
      </c>
      <c r="M3068" s="277">
        <f>(M6146*10000)*TEA!$I$15*10^-6</f>
        <v>27.882576077714997</v>
      </c>
      <c r="N3068" s="277">
        <f>(N6146*10000)*TEA!$J$15*10^-6</f>
        <v>27.882576077714997</v>
      </c>
      <c r="W3068">
        <f t="shared" si="144"/>
        <v>1</v>
      </c>
      <c r="X3068" s="251">
        <v>56013</v>
      </c>
      <c r="Y3068" s="251">
        <v>0</v>
      </c>
      <c r="Z3068" s="251">
        <f t="shared" si="143"/>
        <v>0</v>
      </c>
      <c r="AA3068" s="226">
        <v>432</v>
      </c>
    </row>
    <row r="3069" spans="1:27" x14ac:dyDescent="0.25">
      <c r="A3069" s="251">
        <v>56015</v>
      </c>
      <c r="B3069" s="251" t="s">
        <v>2374</v>
      </c>
      <c r="C3069" s="251" t="s">
        <v>2376</v>
      </c>
      <c r="D3069" s="251">
        <v>-104.35542</v>
      </c>
      <c r="E3069" s="251">
        <v>42.088639999999998</v>
      </c>
      <c r="F3069">
        <v>0</v>
      </c>
      <c r="G3069">
        <f t="shared" si="142"/>
        <v>0</v>
      </c>
      <c r="H3069">
        <v>10.5</v>
      </c>
      <c r="M3069" s="277">
        <f>(M6147*10000)*TEA!$I$15*10^-6</f>
        <v>35.408663307899999</v>
      </c>
      <c r="N3069" s="277">
        <f>(N6147*10000)*TEA!$J$15*10^-6</f>
        <v>35.408663307899999</v>
      </c>
      <c r="W3069">
        <f t="shared" si="144"/>
        <v>1</v>
      </c>
      <c r="X3069" s="251">
        <v>56015</v>
      </c>
      <c r="Y3069" s="251">
        <v>0</v>
      </c>
      <c r="Z3069" s="251">
        <f t="shared" si="143"/>
        <v>0</v>
      </c>
      <c r="AA3069" s="226">
        <v>12094</v>
      </c>
    </row>
    <row r="3070" spans="1:27" x14ac:dyDescent="0.25">
      <c r="A3070" s="251">
        <v>56017</v>
      </c>
      <c r="B3070" s="251" t="s">
        <v>2374</v>
      </c>
      <c r="C3070" s="251" t="s">
        <v>2377</v>
      </c>
      <c r="D3070" s="251">
        <v>-108.428162</v>
      </c>
      <c r="E3070" s="251">
        <v>43.715479999999999</v>
      </c>
      <c r="F3070">
        <v>0</v>
      </c>
      <c r="G3070">
        <f t="shared" si="142"/>
        <v>0</v>
      </c>
      <c r="H3070">
        <v>0</v>
      </c>
      <c r="M3070" s="277">
        <f>(M6148*10000)*TEA!$I$15*10^-6</f>
        <v>28.485186710489998</v>
      </c>
      <c r="N3070" s="277">
        <f>(N6148*10000)*TEA!$J$15*10^-6</f>
        <v>28.485186710489998</v>
      </c>
      <c r="W3070">
        <f t="shared" si="144"/>
        <v>1</v>
      </c>
      <c r="X3070" s="251">
        <v>56017</v>
      </c>
      <c r="Y3070" s="251">
        <v>0</v>
      </c>
      <c r="Z3070" s="251">
        <f t="shared" si="143"/>
        <v>0</v>
      </c>
      <c r="AA3070" s="226">
        <v>0</v>
      </c>
    </row>
    <row r="3071" spans="1:27" x14ac:dyDescent="0.25">
      <c r="A3071" s="251">
        <v>56019</v>
      </c>
      <c r="B3071" s="251" t="s">
        <v>2374</v>
      </c>
      <c r="C3071" s="251" t="s">
        <v>632</v>
      </c>
      <c r="D3071" s="251">
        <v>-106.575418</v>
      </c>
      <c r="E3071" s="251">
        <v>44.036189999999998</v>
      </c>
      <c r="F3071">
        <v>0</v>
      </c>
      <c r="G3071">
        <f t="shared" si="142"/>
        <v>0</v>
      </c>
      <c r="H3071">
        <v>0</v>
      </c>
      <c r="M3071" s="277">
        <f>(M6149*10000)*TEA!$I$15*10^-6</f>
        <v>31.640597152830001</v>
      </c>
      <c r="N3071" s="277">
        <f>(N6149*10000)*TEA!$J$15*10^-6</f>
        <v>31.640597152830001</v>
      </c>
      <c r="W3071">
        <f t="shared" si="144"/>
        <v>1</v>
      </c>
      <c r="X3071" s="251">
        <v>56019</v>
      </c>
      <c r="Y3071" s="251">
        <v>0</v>
      </c>
      <c r="Z3071" s="251">
        <f t="shared" si="143"/>
        <v>0</v>
      </c>
      <c r="AA3071" s="226">
        <v>0</v>
      </c>
    </row>
    <row r="3072" spans="1:27" x14ac:dyDescent="0.25">
      <c r="A3072" s="251">
        <v>56021</v>
      </c>
      <c r="B3072" s="251" t="s">
        <v>2374</v>
      </c>
      <c r="C3072" s="251" t="s">
        <v>2378</v>
      </c>
      <c r="D3072" s="251">
        <v>-104.693106</v>
      </c>
      <c r="E3072" s="251">
        <v>41.311239999999998</v>
      </c>
      <c r="F3072">
        <v>0</v>
      </c>
      <c r="G3072">
        <f t="shared" si="142"/>
        <v>0</v>
      </c>
      <c r="H3072">
        <v>7.69</v>
      </c>
      <c r="M3072" s="277">
        <f>(M6150*10000)*TEA!$I$15*10^-6</f>
        <v>34.414266246749996</v>
      </c>
      <c r="N3072" s="277">
        <f>(N6150*10000)*TEA!$J$15*10^-6</f>
        <v>34.414266246749996</v>
      </c>
      <c r="W3072">
        <f t="shared" si="144"/>
        <v>1</v>
      </c>
      <c r="X3072" s="251">
        <v>56021</v>
      </c>
      <c r="Y3072" s="251">
        <v>0</v>
      </c>
      <c r="Z3072" s="251">
        <f t="shared" si="143"/>
        <v>0</v>
      </c>
      <c r="AA3072" s="226">
        <v>6953</v>
      </c>
    </row>
    <row r="3073" spans="1:27" x14ac:dyDescent="0.25">
      <c r="A3073" s="251">
        <v>56023</v>
      </c>
      <c r="B3073" s="251" t="s">
        <v>2374</v>
      </c>
      <c r="C3073" s="251" t="s">
        <v>634</v>
      </c>
      <c r="D3073" s="251">
        <v>-110.65476700000001</v>
      </c>
      <c r="E3073" s="251">
        <v>42.252960000000002</v>
      </c>
      <c r="F3073">
        <v>0</v>
      </c>
      <c r="G3073">
        <f t="shared" si="142"/>
        <v>0</v>
      </c>
      <c r="H3073">
        <v>0</v>
      </c>
      <c r="M3073" s="277">
        <f>(M6151*10000)*TEA!$I$15*10^-6</f>
        <v>28.647443139255</v>
      </c>
      <c r="N3073" s="277">
        <f>(N6151*10000)*TEA!$J$15*10^-6</f>
        <v>28.647443139255</v>
      </c>
      <c r="W3073">
        <f t="shared" si="144"/>
        <v>1</v>
      </c>
      <c r="X3073" s="251">
        <v>56023</v>
      </c>
      <c r="Y3073" s="251">
        <v>0</v>
      </c>
      <c r="Z3073" s="251">
        <f t="shared" si="143"/>
        <v>0</v>
      </c>
      <c r="AA3073" s="226">
        <v>0</v>
      </c>
    </row>
    <row r="3074" spans="1:27" x14ac:dyDescent="0.25">
      <c r="A3074" s="251">
        <v>56025</v>
      </c>
      <c r="B3074" s="251" t="s">
        <v>2374</v>
      </c>
      <c r="C3074" s="251" t="s">
        <v>2379</v>
      </c>
      <c r="D3074" s="251">
        <v>-106.78657</v>
      </c>
      <c r="E3074" s="251">
        <v>42.967179999999999</v>
      </c>
      <c r="F3074">
        <v>0</v>
      </c>
      <c r="G3074">
        <f t="shared" si="142"/>
        <v>0</v>
      </c>
      <c r="H3074">
        <v>8.67</v>
      </c>
      <c r="M3074" s="277">
        <f>(M6152*10000)*TEA!$I$15*10^-6</f>
        <v>28.352391607125</v>
      </c>
      <c r="N3074" s="277">
        <f>(N6152*10000)*TEA!$J$15*10^-6</f>
        <v>28.352391607125</v>
      </c>
      <c r="W3074">
        <f t="shared" si="144"/>
        <v>1</v>
      </c>
      <c r="X3074" s="251">
        <v>56025</v>
      </c>
      <c r="Y3074" s="251">
        <v>0</v>
      </c>
      <c r="Z3074" s="251">
        <f t="shared" si="143"/>
        <v>0</v>
      </c>
      <c r="AA3074" s="226">
        <v>730</v>
      </c>
    </row>
    <row r="3075" spans="1:27" x14ac:dyDescent="0.25">
      <c r="A3075" s="251">
        <v>56027</v>
      </c>
      <c r="B3075" s="251" t="s">
        <v>2374</v>
      </c>
      <c r="C3075" s="251" t="s">
        <v>2380</v>
      </c>
      <c r="D3075" s="251">
        <v>-104.48256499999999</v>
      </c>
      <c r="E3075" s="251">
        <v>43.056609999999999</v>
      </c>
      <c r="F3075">
        <v>0</v>
      </c>
      <c r="G3075">
        <f t="shared" si="142"/>
        <v>0</v>
      </c>
      <c r="H3075">
        <v>0</v>
      </c>
      <c r="M3075" s="277">
        <f>(M6153*10000)*TEA!$I$15*10^-6</f>
        <v>33.853072647599994</v>
      </c>
      <c r="N3075" s="277">
        <f>(N6153*10000)*TEA!$J$15*10^-6</f>
        <v>33.853072647599994</v>
      </c>
      <c r="W3075">
        <f t="shared" si="144"/>
        <v>1</v>
      </c>
      <c r="X3075" s="251">
        <v>56027</v>
      </c>
      <c r="Y3075" s="251">
        <v>0</v>
      </c>
      <c r="Z3075" s="251">
        <f t="shared" si="143"/>
        <v>0</v>
      </c>
      <c r="AA3075" s="226">
        <v>0</v>
      </c>
    </row>
    <row r="3076" spans="1:27" x14ac:dyDescent="0.25">
      <c r="A3076" s="251">
        <v>56029</v>
      </c>
      <c r="B3076" s="251" t="s">
        <v>2374</v>
      </c>
      <c r="C3076" s="251" t="s">
        <v>761</v>
      </c>
      <c r="D3076" s="251">
        <v>-109.75835499999999</v>
      </c>
      <c r="E3076" s="251">
        <v>44.492719999999998</v>
      </c>
      <c r="F3076">
        <v>0.71</v>
      </c>
      <c r="G3076">
        <f t="shared" ref="G3076:G3084" si="145">F3076</f>
        <v>0.71</v>
      </c>
      <c r="H3076">
        <v>11.24</v>
      </c>
      <c r="M3076" s="277">
        <f>(M6154*10000)*TEA!$I$15*10^-6</f>
        <v>27.543922385805001</v>
      </c>
      <c r="N3076" s="277">
        <f>(N6154*10000)*TEA!$J$15*10^-6</f>
        <v>27.543922385805001</v>
      </c>
      <c r="W3076">
        <f t="shared" si="144"/>
        <v>1</v>
      </c>
      <c r="X3076" s="251">
        <v>56029</v>
      </c>
      <c r="Y3076" s="251">
        <v>43</v>
      </c>
      <c r="Z3076" s="251">
        <f t="shared" si="143"/>
        <v>43</v>
      </c>
      <c r="AA3076" s="226">
        <v>1745</v>
      </c>
    </row>
    <row r="3077" spans="1:27" x14ac:dyDescent="0.25">
      <c r="A3077" s="251">
        <v>56031</v>
      </c>
      <c r="B3077" s="251" t="s">
        <v>2374</v>
      </c>
      <c r="C3077" s="251" t="s">
        <v>1551</v>
      </c>
      <c r="D3077" s="251">
        <v>-104.963624</v>
      </c>
      <c r="E3077" s="251">
        <v>42.1325</v>
      </c>
      <c r="F3077">
        <v>0</v>
      </c>
      <c r="G3077">
        <f t="shared" si="145"/>
        <v>0</v>
      </c>
      <c r="H3077">
        <v>11.69</v>
      </c>
      <c r="M3077" s="277">
        <f>(M6155*10000)*TEA!$I$15*10^-6</f>
        <v>33.429864422249999</v>
      </c>
      <c r="N3077" s="277">
        <f>(N6155*10000)*TEA!$J$15*10^-6</f>
        <v>33.429864422249999</v>
      </c>
      <c r="W3077">
        <f t="shared" si="144"/>
        <v>1</v>
      </c>
      <c r="X3077" s="251">
        <v>56031</v>
      </c>
      <c r="Y3077" s="251">
        <v>0</v>
      </c>
      <c r="Z3077" s="251">
        <f t="shared" ref="Z3077:Z3084" si="146">Y3077</f>
        <v>0</v>
      </c>
      <c r="AA3077" s="226">
        <v>2673</v>
      </c>
    </row>
    <row r="3078" spans="1:27" x14ac:dyDescent="0.25">
      <c r="A3078" s="251">
        <v>56033</v>
      </c>
      <c r="B3078" s="251" t="s">
        <v>2374</v>
      </c>
      <c r="C3078" s="251" t="s">
        <v>1186</v>
      </c>
      <c r="D3078" s="251">
        <v>-106.87679900000001</v>
      </c>
      <c r="E3078" s="251">
        <v>44.791969999999999</v>
      </c>
      <c r="F3078">
        <v>0</v>
      </c>
      <c r="G3078">
        <f t="shared" si="145"/>
        <v>0</v>
      </c>
      <c r="H3078">
        <v>0</v>
      </c>
      <c r="M3078" s="277">
        <f>(M6156*10000)*TEA!$I$15*10^-6</f>
        <v>32.1853601412</v>
      </c>
      <c r="N3078" s="277">
        <f>(N6156*10000)*TEA!$J$15*10^-6</f>
        <v>32.1853601412</v>
      </c>
      <c r="W3078">
        <f t="shared" si="144"/>
        <v>1</v>
      </c>
      <c r="X3078" s="251">
        <v>56033</v>
      </c>
      <c r="Y3078" s="251">
        <v>0</v>
      </c>
      <c r="Z3078" s="251">
        <f t="shared" si="146"/>
        <v>0</v>
      </c>
      <c r="AA3078" s="226">
        <v>0</v>
      </c>
    </row>
    <row r="3079" spans="1:27" x14ac:dyDescent="0.25">
      <c r="A3079" s="251">
        <v>56035</v>
      </c>
      <c r="B3079" s="251" t="s">
        <v>2374</v>
      </c>
      <c r="C3079" s="251" t="s">
        <v>2381</v>
      </c>
      <c r="D3079" s="251">
        <v>-109.90922999999999</v>
      </c>
      <c r="E3079" s="251">
        <v>42.766869999999997</v>
      </c>
      <c r="F3079">
        <v>0</v>
      </c>
      <c r="G3079">
        <f t="shared" si="145"/>
        <v>0</v>
      </c>
      <c r="H3079">
        <v>0</v>
      </c>
      <c r="M3079" s="277">
        <f>(M6157*10000)*TEA!$I$15*10^-6</f>
        <v>28.069732872179998</v>
      </c>
      <c r="N3079" s="277">
        <f>(N6157*10000)*TEA!$J$15*10^-6</f>
        <v>28.069732872179998</v>
      </c>
      <c r="W3079">
        <f t="shared" si="144"/>
        <v>1</v>
      </c>
      <c r="X3079" s="251">
        <v>56035</v>
      </c>
      <c r="Y3079" s="251">
        <v>0</v>
      </c>
      <c r="Z3079" s="251">
        <f t="shared" si="146"/>
        <v>0</v>
      </c>
      <c r="AA3079" s="226">
        <v>0</v>
      </c>
    </row>
    <row r="3080" spans="1:27" x14ac:dyDescent="0.25">
      <c r="A3080" s="251">
        <v>56037</v>
      </c>
      <c r="B3080" s="251" t="s">
        <v>2374</v>
      </c>
      <c r="C3080" s="251" t="s">
        <v>2382</v>
      </c>
      <c r="D3080" s="251">
        <v>-108.87899899999999</v>
      </c>
      <c r="E3080" s="251">
        <v>41.656509999999997</v>
      </c>
      <c r="F3080">
        <v>0</v>
      </c>
      <c r="G3080">
        <f t="shared" si="145"/>
        <v>0</v>
      </c>
      <c r="H3080">
        <v>0</v>
      </c>
      <c r="M3080" s="277">
        <f>(M6158*10000)*TEA!$I$15*10^-6</f>
        <v>28.792444701464998</v>
      </c>
      <c r="N3080" s="277">
        <f>(N6158*10000)*TEA!$J$15*10^-6</f>
        <v>28.792444701464998</v>
      </c>
      <c r="W3080">
        <f t="shared" si="144"/>
        <v>1</v>
      </c>
      <c r="X3080" s="251">
        <v>56037</v>
      </c>
      <c r="Y3080" s="251">
        <v>0</v>
      </c>
      <c r="Z3080" s="251">
        <f t="shared" si="146"/>
        <v>0</v>
      </c>
      <c r="AA3080" s="226">
        <v>0</v>
      </c>
    </row>
    <row r="3081" spans="1:27" x14ac:dyDescent="0.25">
      <c r="A3081" s="251">
        <v>56039</v>
      </c>
      <c r="B3081" s="251" t="s">
        <v>2374</v>
      </c>
      <c r="C3081" s="251" t="s">
        <v>986</v>
      </c>
      <c r="D3081" s="251">
        <v>-110.57097400000001</v>
      </c>
      <c r="E3081" s="251">
        <v>43.713560000000001</v>
      </c>
      <c r="F3081">
        <v>0</v>
      </c>
      <c r="G3081">
        <f t="shared" si="145"/>
        <v>0</v>
      </c>
      <c r="H3081">
        <v>0</v>
      </c>
      <c r="M3081" s="277">
        <f>(M6159*10000)*TEA!$I$15*10^-6</f>
        <v>27.598344488054998</v>
      </c>
      <c r="N3081" s="277">
        <f>(N6159*10000)*TEA!$J$15*10^-6</f>
        <v>27.598344488054998</v>
      </c>
      <c r="W3081">
        <f t="shared" si="144"/>
        <v>1</v>
      </c>
      <c r="X3081" s="251">
        <v>56039</v>
      </c>
      <c r="Y3081" s="251">
        <v>0</v>
      </c>
      <c r="Z3081" s="251">
        <f t="shared" si="146"/>
        <v>0</v>
      </c>
      <c r="AA3081" s="226">
        <v>0</v>
      </c>
    </row>
    <row r="3082" spans="1:27" x14ac:dyDescent="0.25">
      <c r="A3082" s="251">
        <v>56041</v>
      </c>
      <c r="B3082" s="251" t="s">
        <v>2374</v>
      </c>
      <c r="C3082" s="251" t="s">
        <v>2383</v>
      </c>
      <c r="D3082" s="251">
        <v>-110.55303600000001</v>
      </c>
      <c r="E3082" s="251">
        <v>41.289319999999996</v>
      </c>
      <c r="F3082">
        <v>0</v>
      </c>
      <c r="G3082">
        <f t="shared" si="145"/>
        <v>0</v>
      </c>
      <c r="H3082">
        <v>0</v>
      </c>
      <c r="M3082" s="277">
        <f>(M6160*10000)*TEA!$I$15*10^-6</f>
        <v>29.226097055429992</v>
      </c>
      <c r="N3082" s="277">
        <f>(N6160*10000)*TEA!$J$15*10^-6</f>
        <v>29.226097055429992</v>
      </c>
      <c r="W3082">
        <f t="shared" si="144"/>
        <v>1</v>
      </c>
      <c r="X3082" s="251">
        <v>56041</v>
      </c>
      <c r="Y3082" s="251">
        <v>0</v>
      </c>
      <c r="Z3082" s="251">
        <f t="shared" si="146"/>
        <v>0</v>
      </c>
      <c r="AA3082" s="226">
        <v>0</v>
      </c>
    </row>
    <row r="3083" spans="1:27" x14ac:dyDescent="0.25">
      <c r="A3083" s="251">
        <v>56043</v>
      </c>
      <c r="B3083" s="251" t="s">
        <v>2374</v>
      </c>
      <c r="C3083" s="251" t="s">
        <v>2384</v>
      </c>
      <c r="D3083" s="251">
        <v>-107.679282</v>
      </c>
      <c r="E3083" s="251">
        <v>43.909059999999997</v>
      </c>
      <c r="F3083">
        <v>0</v>
      </c>
      <c r="G3083">
        <f t="shared" si="145"/>
        <v>0</v>
      </c>
      <c r="H3083">
        <v>9.82</v>
      </c>
      <c r="M3083" s="277">
        <f>(M6161*10000)*TEA!$I$15*10^-6</f>
        <v>29.600409097124995</v>
      </c>
      <c r="N3083" s="277">
        <f>(N6161*10000)*TEA!$J$15*10^-6</f>
        <v>29.600409097124995</v>
      </c>
      <c r="W3083">
        <f t="shared" si="144"/>
        <v>1</v>
      </c>
      <c r="X3083" s="251">
        <v>56043</v>
      </c>
      <c r="Y3083" s="251">
        <v>0</v>
      </c>
      <c r="Z3083" s="251">
        <f t="shared" si="146"/>
        <v>0</v>
      </c>
      <c r="AA3083" s="226">
        <v>431</v>
      </c>
    </row>
    <row r="3084" spans="1:27" x14ac:dyDescent="0.25">
      <c r="A3084" s="251">
        <v>56045</v>
      </c>
      <c r="B3084" s="251" t="s">
        <v>2374</v>
      </c>
      <c r="C3084" s="251" t="s">
        <v>2385</v>
      </c>
      <c r="D3084" s="251">
        <v>-104.556904</v>
      </c>
      <c r="E3084" s="251">
        <v>43.84346</v>
      </c>
      <c r="F3084">
        <v>0</v>
      </c>
      <c r="G3084">
        <f t="shared" si="145"/>
        <v>0</v>
      </c>
      <c r="H3084">
        <v>0</v>
      </c>
      <c r="M3084" s="277">
        <f>(M6162*10000)*TEA!$I$15*10^-6</f>
        <v>33.313538531699997</v>
      </c>
      <c r="N3084" s="277">
        <f>(N6162*10000)*TEA!$J$15*10^-6</f>
        <v>33.313538531699997</v>
      </c>
      <c r="W3084">
        <f t="shared" si="144"/>
        <v>1</v>
      </c>
      <c r="X3084" s="251">
        <v>56045</v>
      </c>
      <c r="Y3084" s="251">
        <v>0</v>
      </c>
      <c r="Z3084" s="251">
        <f t="shared" si="146"/>
        <v>0</v>
      </c>
    </row>
    <row r="3087" spans="1:27" ht="60" x14ac:dyDescent="0.25">
      <c r="M3087" s="258" t="s">
        <v>2386</v>
      </c>
      <c r="N3087" s="258" t="s">
        <v>2386</v>
      </c>
    </row>
    <row r="3088" spans="1:27" x14ac:dyDescent="0.25">
      <c r="M3088" s="251">
        <v>17.40505945</v>
      </c>
      <c r="N3088" s="251">
        <v>17.40505945</v>
      </c>
    </row>
    <row r="3089" spans="13:14" x14ac:dyDescent="0.25">
      <c r="M3089" s="251">
        <v>19.464491299999999</v>
      </c>
      <c r="N3089" s="251">
        <v>19.464491299999999</v>
      </c>
    </row>
    <row r="3090" spans="13:14" x14ac:dyDescent="0.25">
      <c r="M3090" s="251">
        <v>18.23313538</v>
      </c>
      <c r="N3090" s="251">
        <v>18.23313538</v>
      </c>
    </row>
    <row r="3091" spans="13:14" x14ac:dyDescent="0.25">
      <c r="M3091" s="251">
        <v>16.995097489999999</v>
      </c>
      <c r="N3091" s="251">
        <v>16.995097489999999</v>
      </c>
    </row>
    <row r="3092" spans="13:14" x14ac:dyDescent="0.25">
      <c r="M3092" s="251">
        <v>16.212574050000001</v>
      </c>
      <c r="N3092" s="251">
        <v>16.212574050000001</v>
      </c>
    </row>
    <row r="3093" spans="13:14" x14ac:dyDescent="0.25">
      <c r="M3093" s="251">
        <v>17.898753150000001</v>
      </c>
      <c r="N3093" s="251">
        <v>17.898753150000001</v>
      </c>
    </row>
    <row r="3094" spans="13:14" x14ac:dyDescent="0.25">
      <c r="M3094" s="251">
        <v>18.161797839999998</v>
      </c>
      <c r="N3094" s="251">
        <v>18.161797839999998</v>
      </c>
    </row>
    <row r="3095" spans="13:14" x14ac:dyDescent="0.25">
      <c r="M3095" s="251">
        <v>16.461124160000001</v>
      </c>
      <c r="N3095" s="251">
        <v>16.461124160000001</v>
      </c>
    </row>
    <row r="3096" spans="13:14" x14ac:dyDescent="0.25">
      <c r="M3096" s="251">
        <v>17.25612594</v>
      </c>
      <c r="N3096" s="251">
        <v>17.25612594</v>
      </c>
    </row>
    <row r="3097" spans="13:14" x14ac:dyDescent="0.25">
      <c r="M3097" s="251">
        <v>16.1322005</v>
      </c>
      <c r="N3097" s="251">
        <v>16.1322005</v>
      </c>
    </row>
    <row r="3098" spans="13:14" x14ac:dyDescent="0.25">
      <c r="M3098" s="251">
        <v>17.157695539999999</v>
      </c>
      <c r="N3098" s="251">
        <v>17.157695539999999</v>
      </c>
    </row>
    <row r="3099" spans="13:14" x14ac:dyDescent="0.25">
      <c r="M3099" s="251">
        <v>17.751536260000002</v>
      </c>
      <c r="N3099" s="251">
        <v>17.751536260000002</v>
      </c>
    </row>
    <row r="3100" spans="13:14" x14ac:dyDescent="0.25">
      <c r="M3100" s="251">
        <v>18.255676170000001</v>
      </c>
      <c r="N3100" s="251">
        <v>18.255676170000001</v>
      </c>
    </row>
    <row r="3101" spans="13:14" x14ac:dyDescent="0.25">
      <c r="M3101" s="251">
        <v>16.894216879999998</v>
      </c>
      <c r="N3101" s="251">
        <v>16.894216879999998</v>
      </c>
    </row>
    <row r="3102" spans="13:14" x14ac:dyDescent="0.25">
      <c r="M3102" s="251">
        <v>16.56363584</v>
      </c>
      <c r="N3102" s="251">
        <v>16.56363584</v>
      </c>
    </row>
    <row r="3103" spans="13:14" x14ac:dyDescent="0.25">
      <c r="M3103" s="251">
        <v>18.59589218</v>
      </c>
      <c r="N3103" s="251">
        <v>18.59589218</v>
      </c>
    </row>
    <row r="3104" spans="13:14" x14ac:dyDescent="0.25">
      <c r="M3104" s="251">
        <v>15.84316626</v>
      </c>
      <c r="N3104" s="251">
        <v>15.84316626</v>
      </c>
    </row>
    <row r="3105" spans="13:14" x14ac:dyDescent="0.25">
      <c r="M3105" s="251">
        <v>18.545485289999998</v>
      </c>
      <c r="N3105" s="251">
        <v>18.545485289999998</v>
      </c>
    </row>
    <row r="3106" spans="13:14" x14ac:dyDescent="0.25">
      <c r="M3106" s="251">
        <v>17.134605199999999</v>
      </c>
      <c r="N3106" s="251">
        <v>17.134605199999999</v>
      </c>
    </row>
    <row r="3107" spans="13:14" x14ac:dyDescent="0.25">
      <c r="M3107" s="251">
        <v>18.716384229999999</v>
      </c>
      <c r="N3107" s="251">
        <v>18.716384229999999</v>
      </c>
    </row>
    <row r="3108" spans="13:14" x14ac:dyDescent="0.25">
      <c r="M3108" s="251">
        <v>18.17128245</v>
      </c>
      <c r="N3108" s="251">
        <v>18.17128245</v>
      </c>
    </row>
    <row r="3109" spans="13:14" x14ac:dyDescent="0.25">
      <c r="M3109" s="251">
        <v>16.101455090000002</v>
      </c>
      <c r="N3109" s="251">
        <v>16.101455090000002</v>
      </c>
    </row>
    <row r="3110" spans="13:14" x14ac:dyDescent="0.25">
      <c r="M3110" s="251">
        <v>18.629547120000002</v>
      </c>
      <c r="N3110" s="251">
        <v>18.629547120000002</v>
      </c>
    </row>
    <row r="3111" spans="13:14" x14ac:dyDescent="0.25">
      <c r="M3111" s="251">
        <v>17.572901399999999</v>
      </c>
      <c r="N3111" s="251">
        <v>17.572901399999999</v>
      </c>
    </row>
    <row r="3112" spans="13:14" x14ac:dyDescent="0.25">
      <c r="M3112" s="251">
        <v>15.925433419999999</v>
      </c>
      <c r="N3112" s="251">
        <v>15.925433419999999</v>
      </c>
    </row>
    <row r="3113" spans="13:14" x14ac:dyDescent="0.25">
      <c r="M3113" s="251">
        <v>17.393235650000001</v>
      </c>
      <c r="N3113" s="251">
        <v>17.393235650000001</v>
      </c>
    </row>
    <row r="3114" spans="13:14" x14ac:dyDescent="0.25">
      <c r="M3114" s="251">
        <v>18.91972307</v>
      </c>
      <c r="N3114" s="251">
        <v>18.91972307</v>
      </c>
    </row>
    <row r="3115" spans="13:14" x14ac:dyDescent="0.25">
      <c r="M3115" s="251">
        <v>16.20146939</v>
      </c>
      <c r="N3115" s="251">
        <v>16.20146939</v>
      </c>
    </row>
    <row r="3116" spans="13:14" x14ac:dyDescent="0.25">
      <c r="M3116" s="251">
        <v>16.441310349999998</v>
      </c>
      <c r="N3116" s="251">
        <v>16.441310349999998</v>
      </c>
    </row>
    <row r="3117" spans="13:14" x14ac:dyDescent="0.25">
      <c r="M3117" s="251">
        <v>15.99400715</v>
      </c>
      <c r="N3117" s="251">
        <v>15.99400715</v>
      </c>
    </row>
    <row r="3118" spans="13:14" x14ac:dyDescent="0.25">
      <c r="M3118" s="251">
        <v>18.93207833</v>
      </c>
      <c r="N3118" s="251">
        <v>18.93207833</v>
      </c>
    </row>
    <row r="3119" spans="13:14" x14ac:dyDescent="0.25">
      <c r="M3119" s="251">
        <v>17.00415619</v>
      </c>
      <c r="N3119" s="251">
        <v>17.00415619</v>
      </c>
    </row>
    <row r="3120" spans="13:14" x14ac:dyDescent="0.25">
      <c r="M3120" s="251">
        <v>17.126514360000002</v>
      </c>
      <c r="N3120" s="251">
        <v>17.126514360000002</v>
      </c>
    </row>
    <row r="3121" spans="13:14" x14ac:dyDescent="0.25">
      <c r="M3121" s="251">
        <v>18.61159237</v>
      </c>
      <c r="N3121" s="251">
        <v>18.61159237</v>
      </c>
    </row>
    <row r="3122" spans="13:14" x14ac:dyDescent="0.25">
      <c r="M3122" s="251">
        <v>18.966983280000001</v>
      </c>
      <c r="N3122" s="251">
        <v>18.966983280000001</v>
      </c>
    </row>
    <row r="3123" spans="13:14" x14ac:dyDescent="0.25">
      <c r="M3123" s="251">
        <v>15.708639959999999</v>
      </c>
      <c r="N3123" s="251">
        <v>15.708639959999999</v>
      </c>
    </row>
    <row r="3124" spans="13:14" x14ac:dyDescent="0.25">
      <c r="M3124" s="251">
        <v>16.575127380000001</v>
      </c>
      <c r="N3124" s="251">
        <v>16.575127380000001</v>
      </c>
    </row>
    <row r="3125" spans="13:14" x14ac:dyDescent="0.25">
      <c r="M3125" s="251">
        <v>16.398095519999998</v>
      </c>
      <c r="N3125" s="251">
        <v>16.398095519999998</v>
      </c>
    </row>
    <row r="3126" spans="13:14" x14ac:dyDescent="0.25">
      <c r="M3126" s="251">
        <v>15.728820689999999</v>
      </c>
      <c r="N3126" s="251">
        <v>15.728820689999999</v>
      </c>
    </row>
    <row r="3127" spans="13:14" x14ac:dyDescent="0.25">
      <c r="M3127" s="251">
        <v>15.897541970000001</v>
      </c>
      <c r="N3127" s="251">
        <v>15.897541970000001</v>
      </c>
    </row>
    <row r="3128" spans="13:14" x14ac:dyDescent="0.25">
      <c r="M3128" s="251">
        <v>17.522134560000001</v>
      </c>
      <c r="N3128" s="251">
        <v>17.522134560000001</v>
      </c>
    </row>
    <row r="3129" spans="13:14" x14ac:dyDescent="0.25">
      <c r="M3129" s="251">
        <v>15.693676610000001</v>
      </c>
      <c r="N3129" s="251">
        <v>15.693676610000001</v>
      </c>
    </row>
    <row r="3130" spans="13:14" x14ac:dyDescent="0.25">
      <c r="M3130" s="251">
        <v>17.737883180000001</v>
      </c>
      <c r="N3130" s="251">
        <v>17.737883180000001</v>
      </c>
    </row>
    <row r="3131" spans="13:14" x14ac:dyDescent="0.25">
      <c r="M3131" s="251">
        <v>17.637776559999999</v>
      </c>
      <c r="N3131" s="251">
        <v>17.637776559999999</v>
      </c>
    </row>
    <row r="3132" spans="13:14" x14ac:dyDescent="0.25">
      <c r="M3132" s="251">
        <v>15.67200826</v>
      </c>
      <c r="N3132" s="251">
        <v>15.67200826</v>
      </c>
    </row>
    <row r="3133" spans="13:14" x14ac:dyDescent="0.25">
      <c r="M3133" s="251">
        <v>17.565076489999999</v>
      </c>
      <c r="N3133" s="251">
        <v>17.565076489999999</v>
      </c>
    </row>
    <row r="3134" spans="13:14" x14ac:dyDescent="0.25">
      <c r="M3134" s="251">
        <v>16.18828783</v>
      </c>
      <c r="N3134" s="251">
        <v>16.18828783</v>
      </c>
    </row>
    <row r="3135" spans="13:14" x14ac:dyDescent="0.25">
      <c r="M3135" s="251">
        <v>15.8947819</v>
      </c>
      <c r="N3135" s="251">
        <v>15.8947819</v>
      </c>
    </row>
    <row r="3136" spans="13:14" x14ac:dyDescent="0.25">
      <c r="M3136" s="251">
        <v>19.518253179999999</v>
      </c>
      <c r="N3136" s="251">
        <v>19.518253179999999</v>
      </c>
    </row>
    <row r="3137" spans="13:14" x14ac:dyDescent="0.25">
      <c r="M3137" s="251">
        <v>18.383223749999999</v>
      </c>
      <c r="N3137" s="251">
        <v>18.383223749999999</v>
      </c>
    </row>
    <row r="3138" spans="13:14" x14ac:dyDescent="0.25">
      <c r="M3138" s="251">
        <v>17.670227619999999</v>
      </c>
      <c r="N3138" s="251">
        <v>17.670227619999999</v>
      </c>
    </row>
    <row r="3139" spans="13:14" x14ac:dyDescent="0.25">
      <c r="M3139" s="251">
        <v>15.87089037</v>
      </c>
      <c r="N3139" s="251">
        <v>15.87089037</v>
      </c>
    </row>
    <row r="3140" spans="13:14" x14ac:dyDescent="0.25">
      <c r="M3140" s="251">
        <v>17.268716229999999</v>
      </c>
      <c r="N3140" s="251">
        <v>17.268716229999999</v>
      </c>
    </row>
    <row r="3141" spans="13:14" x14ac:dyDescent="0.25">
      <c r="M3141" s="251">
        <v>16.707719999999998</v>
      </c>
      <c r="N3141" s="251">
        <v>16.707719999999998</v>
      </c>
    </row>
    <row r="3142" spans="13:14" x14ac:dyDescent="0.25">
      <c r="M3142" s="251">
        <v>18.161716699999999</v>
      </c>
      <c r="N3142" s="251">
        <v>18.161716699999999</v>
      </c>
    </row>
    <row r="3143" spans="13:14" x14ac:dyDescent="0.25">
      <c r="M3143" s="251">
        <v>16.918900489999999</v>
      </c>
      <c r="N3143" s="251">
        <v>16.918900489999999</v>
      </c>
    </row>
    <row r="3144" spans="13:14" x14ac:dyDescent="0.25">
      <c r="M3144" s="251">
        <v>17.852670419999999</v>
      </c>
      <c r="N3144" s="251">
        <v>17.852670419999999</v>
      </c>
    </row>
    <row r="3145" spans="13:14" x14ac:dyDescent="0.25">
      <c r="M3145" s="251">
        <v>16.472890639999999</v>
      </c>
      <c r="N3145" s="251">
        <v>16.472890639999999</v>
      </c>
    </row>
    <row r="3146" spans="13:14" x14ac:dyDescent="0.25">
      <c r="M3146" s="251">
        <v>16.845204280000001</v>
      </c>
      <c r="N3146" s="251">
        <v>16.845204280000001</v>
      </c>
    </row>
    <row r="3147" spans="13:14" x14ac:dyDescent="0.25">
      <c r="M3147" s="251">
        <v>17.185693409999999</v>
      </c>
      <c r="N3147" s="251">
        <v>17.185693409999999</v>
      </c>
    </row>
    <row r="3148" spans="13:14" x14ac:dyDescent="0.25">
      <c r="M3148" s="251">
        <v>16.78698412</v>
      </c>
      <c r="N3148" s="251">
        <v>16.78698412</v>
      </c>
    </row>
    <row r="3149" spans="13:14" x14ac:dyDescent="0.25">
      <c r="M3149" s="251">
        <v>17.226963139999999</v>
      </c>
      <c r="N3149" s="251">
        <v>17.226963139999999</v>
      </c>
    </row>
    <row r="3150" spans="13:14" x14ac:dyDescent="0.25">
      <c r="M3150" s="251">
        <v>16.744371220000001</v>
      </c>
      <c r="N3150" s="251">
        <v>16.744371220000001</v>
      </c>
    </row>
    <row r="3151" spans="13:14" x14ac:dyDescent="0.25">
      <c r="M3151" s="251">
        <v>16.37243123</v>
      </c>
      <c r="N3151" s="251">
        <v>16.37243123</v>
      </c>
    </row>
    <row r="3152" spans="13:14" x14ac:dyDescent="0.25">
      <c r="M3152" s="251">
        <v>18.610766470000002</v>
      </c>
      <c r="N3152" s="251">
        <v>18.610766470000002</v>
      </c>
    </row>
    <row r="3153" spans="13:14" x14ac:dyDescent="0.25">
      <c r="M3153" s="251">
        <v>17.883420999999998</v>
      </c>
      <c r="N3153" s="251">
        <v>17.883420999999998</v>
      </c>
    </row>
    <row r="3154" spans="13:14" x14ac:dyDescent="0.25">
      <c r="M3154" s="251">
        <v>16.135944030000001</v>
      </c>
      <c r="N3154" s="251">
        <v>16.135944030000001</v>
      </c>
    </row>
    <row r="3155" spans="13:14" x14ac:dyDescent="0.25">
      <c r="M3155" s="251">
        <v>14.3634041</v>
      </c>
      <c r="N3155" s="251">
        <v>14.3634041</v>
      </c>
    </row>
    <row r="3156" spans="13:14" x14ac:dyDescent="0.25">
      <c r="M3156" s="251">
        <v>17.823910179999999</v>
      </c>
      <c r="N3156" s="251">
        <v>17.823910179999999</v>
      </c>
    </row>
    <row r="3157" spans="13:14" x14ac:dyDescent="0.25">
      <c r="M3157" s="251">
        <v>14.40402753</v>
      </c>
      <c r="N3157" s="251">
        <v>14.40402753</v>
      </c>
    </row>
    <row r="3158" spans="13:14" x14ac:dyDescent="0.25">
      <c r="M3158" s="251">
        <v>16.804841700000001</v>
      </c>
      <c r="N3158" s="251">
        <v>16.804841700000001</v>
      </c>
    </row>
    <row r="3159" spans="13:14" x14ac:dyDescent="0.25">
      <c r="M3159" s="251">
        <v>17.338899439999999</v>
      </c>
      <c r="N3159" s="251">
        <v>17.338899439999999</v>
      </c>
    </row>
    <row r="3160" spans="13:14" x14ac:dyDescent="0.25">
      <c r="M3160" s="251">
        <v>16.654553409999998</v>
      </c>
      <c r="N3160" s="251">
        <v>16.654553409999998</v>
      </c>
    </row>
    <row r="3161" spans="13:14" x14ac:dyDescent="0.25">
      <c r="M3161" s="251">
        <v>16.7287146</v>
      </c>
      <c r="N3161" s="251">
        <v>16.7287146</v>
      </c>
    </row>
    <row r="3162" spans="13:14" x14ac:dyDescent="0.25">
      <c r="M3162" s="251">
        <v>17.421300280000001</v>
      </c>
      <c r="N3162" s="251">
        <v>17.421300280000001</v>
      </c>
    </row>
    <row r="3163" spans="13:14" x14ac:dyDescent="0.25">
      <c r="M3163" s="251">
        <v>14.21453026</v>
      </c>
      <c r="N3163" s="251">
        <v>14.21453026</v>
      </c>
    </row>
    <row r="3164" spans="13:14" x14ac:dyDescent="0.25">
      <c r="M3164" s="251">
        <v>14.788176910000001</v>
      </c>
      <c r="N3164" s="251">
        <v>14.788176910000001</v>
      </c>
    </row>
    <row r="3165" spans="13:14" x14ac:dyDescent="0.25">
      <c r="M3165" s="251">
        <v>18.314881660000001</v>
      </c>
      <c r="N3165" s="251">
        <v>18.314881660000001</v>
      </c>
    </row>
    <row r="3166" spans="13:14" x14ac:dyDescent="0.25">
      <c r="M3166" s="251">
        <v>18.040716530000001</v>
      </c>
      <c r="N3166" s="251">
        <v>18.040716530000001</v>
      </c>
    </row>
    <row r="3167" spans="13:14" x14ac:dyDescent="0.25">
      <c r="M3167" s="251">
        <v>18.315697199999999</v>
      </c>
      <c r="N3167" s="251">
        <v>18.315697199999999</v>
      </c>
    </row>
    <row r="3168" spans="13:14" x14ac:dyDescent="0.25">
      <c r="M3168" s="251">
        <v>15.53834868</v>
      </c>
      <c r="N3168" s="251">
        <v>15.53834868</v>
      </c>
    </row>
    <row r="3169" spans="13:14" x14ac:dyDescent="0.25">
      <c r="M3169" s="251">
        <v>17.63878441</v>
      </c>
      <c r="N3169" s="251">
        <v>17.63878441</v>
      </c>
    </row>
    <row r="3170" spans="13:14" x14ac:dyDescent="0.25">
      <c r="M3170" s="251">
        <v>16.123872540000001</v>
      </c>
      <c r="N3170" s="251">
        <v>16.123872540000001</v>
      </c>
    </row>
    <row r="3171" spans="13:14" x14ac:dyDescent="0.25">
      <c r="M3171" s="251">
        <v>16.734436120000002</v>
      </c>
      <c r="N3171" s="251">
        <v>16.734436120000002</v>
      </c>
    </row>
    <row r="3172" spans="13:14" x14ac:dyDescent="0.25">
      <c r="M3172" s="251">
        <v>14.870315489999999</v>
      </c>
      <c r="N3172" s="251">
        <v>14.870315489999999</v>
      </c>
    </row>
    <row r="3173" spans="13:14" x14ac:dyDescent="0.25">
      <c r="M3173" s="251">
        <v>14.85608364</v>
      </c>
      <c r="N3173" s="251">
        <v>14.85608364</v>
      </c>
    </row>
    <row r="3174" spans="13:14" x14ac:dyDescent="0.25">
      <c r="M3174" s="251">
        <v>14.81130613</v>
      </c>
      <c r="N3174" s="251">
        <v>14.81130613</v>
      </c>
    </row>
    <row r="3175" spans="13:14" x14ac:dyDescent="0.25">
      <c r="M3175" s="251">
        <v>16.54853628</v>
      </c>
      <c r="N3175" s="251">
        <v>16.54853628</v>
      </c>
    </row>
    <row r="3176" spans="13:14" x14ac:dyDescent="0.25">
      <c r="M3176" s="251">
        <v>16.466219259999999</v>
      </c>
      <c r="N3176" s="251">
        <v>16.466219259999999</v>
      </c>
    </row>
    <row r="3177" spans="13:14" x14ac:dyDescent="0.25">
      <c r="M3177" s="251">
        <v>14.79739329</v>
      </c>
      <c r="N3177" s="251">
        <v>14.79739329</v>
      </c>
    </row>
    <row r="3178" spans="13:14" x14ac:dyDescent="0.25">
      <c r="M3178" s="251">
        <v>16.712869229999999</v>
      </c>
      <c r="N3178" s="251">
        <v>16.712869229999999</v>
      </c>
    </row>
    <row r="3179" spans="13:14" x14ac:dyDescent="0.25">
      <c r="M3179" s="251">
        <v>16.165397479999999</v>
      </c>
      <c r="N3179" s="251">
        <v>16.165397479999999</v>
      </c>
    </row>
    <row r="3180" spans="13:14" x14ac:dyDescent="0.25">
      <c r="M3180" s="251">
        <v>15.035457920000001</v>
      </c>
      <c r="N3180" s="251">
        <v>15.035457920000001</v>
      </c>
    </row>
    <row r="3181" spans="13:14" x14ac:dyDescent="0.25">
      <c r="M3181" s="251">
        <v>15.38143159</v>
      </c>
      <c r="N3181" s="251">
        <v>15.38143159</v>
      </c>
    </row>
    <row r="3182" spans="13:14" x14ac:dyDescent="0.25">
      <c r="M3182" s="251">
        <v>16.30947445</v>
      </c>
      <c r="N3182" s="251">
        <v>16.30947445</v>
      </c>
    </row>
    <row r="3183" spans="13:14" x14ac:dyDescent="0.25">
      <c r="M3183" s="251">
        <v>16.58779062</v>
      </c>
      <c r="N3183" s="251">
        <v>16.58779062</v>
      </c>
    </row>
    <row r="3184" spans="13:14" x14ac:dyDescent="0.25">
      <c r="M3184" s="251">
        <v>15.50853635</v>
      </c>
      <c r="N3184" s="251">
        <v>15.50853635</v>
      </c>
    </row>
    <row r="3185" spans="13:14" x14ac:dyDescent="0.25">
      <c r="M3185" s="251">
        <v>15.32918574</v>
      </c>
      <c r="N3185" s="251">
        <v>15.32918574</v>
      </c>
    </row>
    <row r="3186" spans="13:14" x14ac:dyDescent="0.25">
      <c r="M3186" s="251">
        <v>15.35324651</v>
      </c>
      <c r="N3186" s="251">
        <v>15.35324651</v>
      </c>
    </row>
    <row r="3187" spans="13:14" x14ac:dyDescent="0.25">
      <c r="M3187" s="251">
        <v>15.704868729999999</v>
      </c>
      <c r="N3187" s="251">
        <v>15.704868729999999</v>
      </c>
    </row>
    <row r="3188" spans="13:14" x14ac:dyDescent="0.25">
      <c r="M3188" s="251">
        <v>15.61642891</v>
      </c>
      <c r="N3188" s="251">
        <v>15.61642891</v>
      </c>
    </row>
    <row r="3189" spans="13:14" x14ac:dyDescent="0.25">
      <c r="M3189" s="251">
        <v>16.242360810000001</v>
      </c>
      <c r="N3189" s="251">
        <v>16.242360810000001</v>
      </c>
    </row>
    <row r="3190" spans="13:14" x14ac:dyDescent="0.25">
      <c r="M3190" s="251">
        <v>16.384445970000002</v>
      </c>
      <c r="N3190" s="251">
        <v>16.384445970000002</v>
      </c>
    </row>
    <row r="3191" spans="13:14" x14ac:dyDescent="0.25">
      <c r="M3191" s="251">
        <v>16.50163242</v>
      </c>
      <c r="N3191" s="251">
        <v>16.50163242</v>
      </c>
    </row>
    <row r="3192" spans="13:14" x14ac:dyDescent="0.25">
      <c r="M3192" s="251">
        <v>15.60157892</v>
      </c>
      <c r="N3192" s="251">
        <v>15.60157892</v>
      </c>
    </row>
    <row r="3193" spans="13:14" x14ac:dyDescent="0.25">
      <c r="M3193" s="251">
        <v>15.37984977</v>
      </c>
      <c r="N3193" s="251">
        <v>15.37984977</v>
      </c>
    </row>
    <row r="3194" spans="13:14" x14ac:dyDescent="0.25">
      <c r="M3194" s="251">
        <v>14.88219273</v>
      </c>
      <c r="N3194" s="251">
        <v>14.88219273</v>
      </c>
    </row>
    <row r="3195" spans="13:14" x14ac:dyDescent="0.25">
      <c r="M3195" s="251">
        <v>15.89034713</v>
      </c>
      <c r="N3195" s="251">
        <v>15.89034713</v>
      </c>
    </row>
    <row r="3196" spans="13:14" x14ac:dyDescent="0.25">
      <c r="M3196" s="251">
        <v>16.082242699999998</v>
      </c>
      <c r="N3196" s="251">
        <v>16.082242699999998</v>
      </c>
    </row>
    <row r="3197" spans="13:14" x14ac:dyDescent="0.25">
      <c r="M3197" s="251">
        <v>15.17562154</v>
      </c>
      <c r="N3197" s="251">
        <v>15.17562154</v>
      </c>
    </row>
    <row r="3198" spans="13:14" x14ac:dyDescent="0.25">
      <c r="M3198" s="251">
        <v>16.30982478</v>
      </c>
      <c r="N3198" s="251">
        <v>16.30982478</v>
      </c>
    </row>
    <row r="3199" spans="13:14" x14ac:dyDescent="0.25">
      <c r="M3199" s="251">
        <v>16.041753029999999</v>
      </c>
      <c r="N3199" s="251">
        <v>16.041753029999999</v>
      </c>
    </row>
    <row r="3200" spans="13:14" x14ac:dyDescent="0.25">
      <c r="M3200" s="251">
        <v>16.13371472</v>
      </c>
      <c r="N3200" s="251">
        <v>16.13371472</v>
      </c>
    </row>
    <row r="3201" spans="13:14" x14ac:dyDescent="0.25">
      <c r="M3201" s="251">
        <v>15.285688390000001</v>
      </c>
      <c r="N3201" s="251">
        <v>15.285688390000001</v>
      </c>
    </row>
    <row r="3202" spans="13:14" x14ac:dyDescent="0.25">
      <c r="M3202" s="251">
        <v>15.048395060000001</v>
      </c>
      <c r="N3202" s="251">
        <v>15.048395060000001</v>
      </c>
    </row>
    <row r="3203" spans="13:14" x14ac:dyDescent="0.25">
      <c r="M3203" s="251">
        <v>15.4057741</v>
      </c>
      <c r="N3203" s="251">
        <v>15.4057741</v>
      </c>
    </row>
    <row r="3204" spans="13:14" x14ac:dyDescent="0.25">
      <c r="M3204" s="251">
        <v>16.11993571</v>
      </c>
      <c r="N3204" s="251">
        <v>16.11993571</v>
      </c>
    </row>
    <row r="3205" spans="13:14" x14ac:dyDescent="0.25">
      <c r="M3205" s="251">
        <v>15.31554431</v>
      </c>
      <c r="N3205" s="251">
        <v>15.31554431</v>
      </c>
    </row>
    <row r="3206" spans="13:14" x14ac:dyDescent="0.25">
      <c r="M3206" s="251">
        <v>16.544266180000001</v>
      </c>
      <c r="N3206" s="251">
        <v>16.544266180000001</v>
      </c>
    </row>
    <row r="3207" spans="13:14" x14ac:dyDescent="0.25">
      <c r="M3207" s="251">
        <v>15.15673441</v>
      </c>
      <c r="N3207" s="251">
        <v>15.15673441</v>
      </c>
    </row>
    <row r="3208" spans="13:14" x14ac:dyDescent="0.25">
      <c r="M3208" s="251">
        <v>15.89858179</v>
      </c>
      <c r="N3208" s="251">
        <v>15.89858179</v>
      </c>
    </row>
    <row r="3209" spans="13:14" x14ac:dyDescent="0.25">
      <c r="M3209" s="251">
        <v>16.293359460000001</v>
      </c>
      <c r="N3209" s="251">
        <v>16.293359460000001</v>
      </c>
    </row>
    <row r="3210" spans="13:14" x14ac:dyDescent="0.25">
      <c r="M3210" s="251">
        <v>16.311209460000001</v>
      </c>
      <c r="N3210" s="251">
        <v>16.311209460000001</v>
      </c>
    </row>
    <row r="3211" spans="13:14" x14ac:dyDescent="0.25">
      <c r="M3211" s="251">
        <v>15.546664059999999</v>
      </c>
      <c r="N3211" s="251">
        <v>15.546664059999999</v>
      </c>
    </row>
    <row r="3212" spans="13:14" x14ac:dyDescent="0.25">
      <c r="M3212" s="251">
        <v>15.853263439999999</v>
      </c>
      <c r="N3212" s="251">
        <v>15.853263439999999</v>
      </c>
    </row>
    <row r="3213" spans="13:14" x14ac:dyDescent="0.25">
      <c r="M3213" s="251">
        <v>15.039326559999999</v>
      </c>
      <c r="N3213" s="251">
        <v>15.039326559999999</v>
      </c>
    </row>
    <row r="3214" spans="13:14" x14ac:dyDescent="0.25">
      <c r="M3214" s="251">
        <v>14.865310559999999</v>
      </c>
      <c r="N3214" s="251">
        <v>14.865310559999999</v>
      </c>
    </row>
    <row r="3215" spans="13:14" x14ac:dyDescent="0.25">
      <c r="M3215" s="251">
        <v>16.500817510000001</v>
      </c>
      <c r="N3215" s="251">
        <v>16.500817510000001</v>
      </c>
    </row>
    <row r="3216" spans="13:14" x14ac:dyDescent="0.25">
      <c r="M3216" s="251">
        <v>15.415977699999999</v>
      </c>
      <c r="N3216" s="251">
        <v>15.415977699999999</v>
      </c>
    </row>
    <row r="3217" spans="13:14" x14ac:dyDescent="0.25">
      <c r="M3217" s="251">
        <v>15.928754939999999</v>
      </c>
      <c r="N3217" s="251">
        <v>15.928754939999999</v>
      </c>
    </row>
    <row r="3218" spans="13:14" x14ac:dyDescent="0.25">
      <c r="M3218" s="251">
        <v>15.909918060000001</v>
      </c>
      <c r="N3218" s="251">
        <v>15.909918060000001</v>
      </c>
    </row>
    <row r="3219" spans="13:14" x14ac:dyDescent="0.25">
      <c r="M3219" s="251">
        <v>16.355269910000001</v>
      </c>
      <c r="N3219" s="251">
        <v>16.355269910000001</v>
      </c>
    </row>
    <row r="3220" spans="13:14" x14ac:dyDescent="0.25">
      <c r="M3220" s="251">
        <v>15.08605556</v>
      </c>
      <c r="N3220" s="251">
        <v>15.08605556</v>
      </c>
    </row>
    <row r="3221" spans="13:14" x14ac:dyDescent="0.25">
      <c r="M3221" s="251">
        <v>16.415594980000002</v>
      </c>
      <c r="N3221" s="251">
        <v>16.415594980000002</v>
      </c>
    </row>
    <row r="3222" spans="13:14" x14ac:dyDescent="0.25">
      <c r="M3222" s="251">
        <v>15.688785490000001</v>
      </c>
      <c r="N3222" s="251">
        <v>15.688785490000001</v>
      </c>
    </row>
    <row r="3223" spans="13:14" x14ac:dyDescent="0.25">
      <c r="M3223" s="251">
        <v>16.073558259999999</v>
      </c>
      <c r="N3223" s="251">
        <v>16.073558259999999</v>
      </c>
    </row>
    <row r="3224" spans="13:14" x14ac:dyDescent="0.25">
      <c r="M3224" s="251">
        <v>16.10121118</v>
      </c>
      <c r="N3224" s="251">
        <v>16.10121118</v>
      </c>
    </row>
    <row r="3225" spans="13:14" x14ac:dyDescent="0.25">
      <c r="M3225" s="251">
        <v>15.470967330000001</v>
      </c>
      <c r="N3225" s="251">
        <v>15.470967330000001</v>
      </c>
    </row>
    <row r="3226" spans="13:14" x14ac:dyDescent="0.25">
      <c r="M3226" s="251">
        <v>15.93845211</v>
      </c>
      <c r="N3226" s="251">
        <v>15.93845211</v>
      </c>
    </row>
    <row r="3227" spans="13:14" x14ac:dyDescent="0.25">
      <c r="M3227" s="251">
        <v>15.39283043</v>
      </c>
      <c r="N3227" s="251">
        <v>15.39283043</v>
      </c>
    </row>
    <row r="3228" spans="13:14" x14ac:dyDescent="0.25">
      <c r="M3228" s="251">
        <v>15.81313656</v>
      </c>
      <c r="N3228" s="251">
        <v>15.81313656</v>
      </c>
    </row>
    <row r="3229" spans="13:14" x14ac:dyDescent="0.25">
      <c r="M3229" s="251">
        <v>15.822297349999999</v>
      </c>
      <c r="N3229" s="251">
        <v>15.822297349999999</v>
      </c>
    </row>
    <row r="3230" spans="13:14" x14ac:dyDescent="0.25">
      <c r="M3230" s="251">
        <v>14.992317229999999</v>
      </c>
      <c r="N3230" s="251">
        <v>14.992317229999999</v>
      </c>
    </row>
    <row r="3231" spans="13:14" x14ac:dyDescent="0.25">
      <c r="M3231" s="251">
        <v>15.77272542</v>
      </c>
      <c r="N3231" s="251">
        <v>15.77272542</v>
      </c>
    </row>
    <row r="3232" spans="13:14" x14ac:dyDescent="0.25">
      <c r="M3232" s="251">
        <v>15.877675160000001</v>
      </c>
      <c r="N3232" s="251">
        <v>15.877675160000001</v>
      </c>
    </row>
    <row r="3233" spans="13:14" x14ac:dyDescent="0.25">
      <c r="M3233" s="251">
        <v>15.751672920000001</v>
      </c>
      <c r="N3233" s="251">
        <v>15.751672920000001</v>
      </c>
    </row>
    <row r="3234" spans="13:14" x14ac:dyDescent="0.25">
      <c r="M3234" s="251">
        <v>15.102465069999999</v>
      </c>
      <c r="N3234" s="251">
        <v>15.102465069999999</v>
      </c>
    </row>
    <row r="3235" spans="13:14" x14ac:dyDescent="0.25">
      <c r="M3235" s="251">
        <v>15.576623919999999</v>
      </c>
      <c r="N3235" s="251">
        <v>15.576623919999999</v>
      </c>
    </row>
    <row r="3236" spans="13:14" x14ac:dyDescent="0.25">
      <c r="M3236" s="251">
        <v>16.179710159999999</v>
      </c>
      <c r="N3236" s="251">
        <v>16.179710159999999</v>
      </c>
    </row>
    <row r="3237" spans="13:14" x14ac:dyDescent="0.25">
      <c r="M3237" s="251">
        <v>15.05055241</v>
      </c>
      <c r="N3237" s="251">
        <v>15.05055241</v>
      </c>
    </row>
    <row r="3238" spans="13:14" x14ac:dyDescent="0.25">
      <c r="M3238" s="251">
        <v>15.17126987</v>
      </c>
      <c r="N3238" s="251">
        <v>15.17126987</v>
      </c>
    </row>
    <row r="3239" spans="13:14" x14ac:dyDescent="0.25">
      <c r="M3239" s="251">
        <v>16.676229119999999</v>
      </c>
      <c r="N3239" s="251">
        <v>16.676229119999999</v>
      </c>
    </row>
    <row r="3240" spans="13:14" x14ac:dyDescent="0.25">
      <c r="M3240" s="251">
        <v>15.32231273</v>
      </c>
      <c r="N3240" s="251">
        <v>15.32231273</v>
      </c>
    </row>
    <row r="3241" spans="13:14" x14ac:dyDescent="0.25">
      <c r="M3241" s="251">
        <v>15.093221890000001</v>
      </c>
      <c r="N3241" s="251">
        <v>15.093221890000001</v>
      </c>
    </row>
    <row r="3242" spans="13:14" x14ac:dyDescent="0.25">
      <c r="M3242" s="251">
        <v>15.560970429999999</v>
      </c>
      <c r="N3242" s="251">
        <v>15.560970429999999</v>
      </c>
    </row>
    <row r="3243" spans="13:14" x14ac:dyDescent="0.25">
      <c r="M3243" s="251">
        <v>15.64307505</v>
      </c>
      <c r="N3243" s="251">
        <v>15.64307505</v>
      </c>
    </row>
    <row r="3244" spans="13:14" x14ac:dyDescent="0.25">
      <c r="M3244" s="251">
        <v>15.658636039999999</v>
      </c>
      <c r="N3244" s="251">
        <v>15.658636039999999</v>
      </c>
    </row>
    <row r="3245" spans="13:14" x14ac:dyDescent="0.25">
      <c r="M3245" s="251">
        <v>17.092343920000001</v>
      </c>
      <c r="N3245" s="251">
        <v>17.092343920000001</v>
      </c>
    </row>
    <row r="3246" spans="13:14" x14ac:dyDescent="0.25">
      <c r="M3246" s="251">
        <v>14.64164353</v>
      </c>
      <c r="N3246" s="251">
        <v>14.64164353</v>
      </c>
    </row>
    <row r="3247" spans="13:14" x14ac:dyDescent="0.25">
      <c r="M3247" s="251">
        <v>15.950508279999999</v>
      </c>
      <c r="N3247" s="251">
        <v>15.950508279999999</v>
      </c>
    </row>
    <row r="3248" spans="13:14" x14ac:dyDescent="0.25">
      <c r="M3248" s="251">
        <v>13.888319559999999</v>
      </c>
      <c r="N3248" s="251">
        <v>13.888319559999999</v>
      </c>
    </row>
    <row r="3249" spans="13:14" x14ac:dyDescent="0.25">
      <c r="M3249" s="251">
        <v>16.176350679999999</v>
      </c>
      <c r="N3249" s="251">
        <v>16.176350679999999</v>
      </c>
    </row>
    <row r="3250" spans="13:14" x14ac:dyDescent="0.25">
      <c r="M3250" s="251">
        <v>14.78380273</v>
      </c>
      <c r="N3250" s="251">
        <v>14.78380273</v>
      </c>
    </row>
    <row r="3251" spans="13:14" x14ac:dyDescent="0.25">
      <c r="M3251" s="251">
        <v>16.919812610000001</v>
      </c>
      <c r="N3251" s="251">
        <v>16.919812610000001</v>
      </c>
    </row>
    <row r="3252" spans="13:14" x14ac:dyDescent="0.25">
      <c r="M3252" s="251">
        <v>10.663873349999999</v>
      </c>
      <c r="N3252" s="251">
        <v>10.663873349999999</v>
      </c>
    </row>
    <row r="3253" spans="13:14" x14ac:dyDescent="0.25">
      <c r="M3253" s="251">
        <v>15.21287916</v>
      </c>
      <c r="N3253" s="251">
        <v>15.21287916</v>
      </c>
    </row>
    <row r="3254" spans="13:14" x14ac:dyDescent="0.25">
      <c r="M3254" s="251">
        <v>16.62256112</v>
      </c>
      <c r="N3254" s="251">
        <v>16.62256112</v>
      </c>
    </row>
    <row r="3255" spans="13:14" x14ac:dyDescent="0.25">
      <c r="M3255" s="251">
        <v>13.909758780000001</v>
      </c>
      <c r="N3255" s="251">
        <v>13.909758780000001</v>
      </c>
    </row>
    <row r="3256" spans="13:14" x14ac:dyDescent="0.25">
      <c r="M3256" s="251">
        <v>12.011247490000001</v>
      </c>
      <c r="N3256" s="251">
        <v>12.011247490000001</v>
      </c>
    </row>
    <row r="3257" spans="13:14" x14ac:dyDescent="0.25">
      <c r="M3257" s="251">
        <v>17.657422759999999</v>
      </c>
      <c r="N3257" s="251">
        <v>17.657422759999999</v>
      </c>
    </row>
    <row r="3258" spans="13:14" x14ac:dyDescent="0.25">
      <c r="M3258" s="251">
        <v>15.067363220000001</v>
      </c>
      <c r="N3258" s="251">
        <v>15.067363220000001</v>
      </c>
    </row>
    <row r="3259" spans="13:14" x14ac:dyDescent="0.25">
      <c r="M3259" s="251">
        <v>17.372997909999999</v>
      </c>
      <c r="N3259" s="251">
        <v>17.372997909999999</v>
      </c>
    </row>
    <row r="3260" spans="13:14" x14ac:dyDescent="0.25">
      <c r="M3260" s="251">
        <v>17.334255580000001</v>
      </c>
      <c r="N3260" s="251">
        <v>17.334255580000001</v>
      </c>
    </row>
    <row r="3261" spans="13:14" x14ac:dyDescent="0.25">
      <c r="M3261" s="251">
        <v>14.68389691</v>
      </c>
      <c r="N3261" s="251">
        <v>14.68389691</v>
      </c>
    </row>
    <row r="3262" spans="13:14" x14ac:dyDescent="0.25">
      <c r="M3262" s="251">
        <v>11.78183662</v>
      </c>
      <c r="N3262" s="251">
        <v>11.78183662</v>
      </c>
    </row>
    <row r="3263" spans="13:14" x14ac:dyDescent="0.25">
      <c r="M3263" s="251">
        <v>18.370651339999998</v>
      </c>
      <c r="N3263" s="251">
        <v>18.370651339999998</v>
      </c>
    </row>
    <row r="3264" spans="13:14" x14ac:dyDescent="0.25">
      <c r="M3264" s="251">
        <v>16.365075999999998</v>
      </c>
      <c r="N3264" s="251">
        <v>16.365075999999998</v>
      </c>
    </row>
    <row r="3265" spans="13:14" x14ac:dyDescent="0.25">
      <c r="M3265" s="251">
        <v>16.172793559999999</v>
      </c>
      <c r="N3265" s="251">
        <v>16.172793559999999</v>
      </c>
    </row>
    <row r="3266" spans="13:14" x14ac:dyDescent="0.25">
      <c r="M3266" s="251">
        <v>16.141150440000001</v>
      </c>
      <c r="N3266" s="251">
        <v>16.141150440000001</v>
      </c>
    </row>
    <row r="3267" spans="13:14" x14ac:dyDescent="0.25">
      <c r="M3267" s="251">
        <v>13.9037758</v>
      </c>
      <c r="N3267" s="251">
        <v>13.9037758</v>
      </c>
    </row>
    <row r="3268" spans="13:14" x14ac:dyDescent="0.25">
      <c r="M3268" s="251">
        <v>17.084436190000002</v>
      </c>
      <c r="N3268" s="251">
        <v>17.084436190000002</v>
      </c>
    </row>
    <row r="3269" spans="13:14" x14ac:dyDescent="0.25">
      <c r="M3269" s="251">
        <v>10.514921470000001</v>
      </c>
      <c r="N3269" s="251">
        <v>10.514921470000001</v>
      </c>
    </row>
    <row r="3270" spans="13:14" x14ac:dyDescent="0.25">
      <c r="M3270" s="251">
        <v>14.523248690000001</v>
      </c>
      <c r="N3270" s="251">
        <v>14.523248690000001</v>
      </c>
    </row>
    <row r="3271" spans="13:14" x14ac:dyDescent="0.25">
      <c r="M3271" s="251">
        <v>17.448038579999999</v>
      </c>
      <c r="N3271" s="251">
        <v>17.448038579999999</v>
      </c>
    </row>
    <row r="3272" spans="13:14" x14ac:dyDescent="0.25">
      <c r="M3272" s="251">
        <v>15.92136112</v>
      </c>
      <c r="N3272" s="251">
        <v>15.92136112</v>
      </c>
    </row>
    <row r="3273" spans="13:14" x14ac:dyDescent="0.25">
      <c r="M3273" s="251">
        <v>14.369463270000001</v>
      </c>
      <c r="N3273" s="251">
        <v>14.369463270000001</v>
      </c>
    </row>
    <row r="3274" spans="13:14" x14ac:dyDescent="0.25">
      <c r="M3274" s="251">
        <v>18.705125509999998</v>
      </c>
      <c r="N3274" s="251">
        <v>18.705125509999998</v>
      </c>
    </row>
    <row r="3275" spans="13:14" x14ac:dyDescent="0.25">
      <c r="M3275" s="251">
        <v>14.84935888</v>
      </c>
      <c r="N3275" s="251">
        <v>14.84935888</v>
      </c>
    </row>
    <row r="3276" spans="13:14" x14ac:dyDescent="0.25">
      <c r="M3276" s="251">
        <v>12.98475213</v>
      </c>
      <c r="N3276" s="251">
        <v>12.98475213</v>
      </c>
    </row>
    <row r="3277" spans="13:14" x14ac:dyDescent="0.25">
      <c r="M3277" s="251">
        <v>17.49599474</v>
      </c>
      <c r="N3277" s="251">
        <v>17.49599474</v>
      </c>
    </row>
    <row r="3278" spans="13:14" x14ac:dyDescent="0.25">
      <c r="M3278" s="251">
        <v>16.610899230000001</v>
      </c>
      <c r="N3278" s="251">
        <v>16.610899230000001</v>
      </c>
    </row>
    <row r="3279" spans="13:14" x14ac:dyDescent="0.25">
      <c r="M3279" s="251">
        <v>17.397147539999999</v>
      </c>
      <c r="N3279" s="251">
        <v>17.397147539999999</v>
      </c>
    </row>
    <row r="3280" spans="13:14" x14ac:dyDescent="0.25">
      <c r="M3280" s="251">
        <v>16.392026869999999</v>
      </c>
      <c r="N3280" s="251">
        <v>16.392026869999999</v>
      </c>
    </row>
    <row r="3281" spans="13:14" x14ac:dyDescent="0.25">
      <c r="M3281" s="251">
        <v>18.250840199999999</v>
      </c>
      <c r="N3281" s="251">
        <v>18.250840199999999</v>
      </c>
    </row>
    <row r="3282" spans="13:14" x14ac:dyDescent="0.25">
      <c r="M3282" s="251">
        <v>16.7080603</v>
      </c>
      <c r="N3282" s="251">
        <v>16.7080603</v>
      </c>
    </row>
    <row r="3283" spans="13:14" x14ac:dyDescent="0.25">
      <c r="M3283" s="251">
        <v>17.091766849999999</v>
      </c>
      <c r="N3283" s="251">
        <v>17.091766849999999</v>
      </c>
    </row>
    <row r="3284" spans="13:14" x14ac:dyDescent="0.25">
      <c r="M3284" s="251">
        <v>17.570475829999999</v>
      </c>
      <c r="N3284" s="251">
        <v>17.570475829999999</v>
      </c>
    </row>
    <row r="3285" spans="13:14" x14ac:dyDescent="0.25">
      <c r="M3285" s="251">
        <v>16.99086316</v>
      </c>
      <c r="N3285" s="251">
        <v>16.99086316</v>
      </c>
    </row>
    <row r="3286" spans="13:14" x14ac:dyDescent="0.25">
      <c r="M3286" s="251">
        <v>17.733930900000001</v>
      </c>
      <c r="N3286" s="251">
        <v>17.733930900000001</v>
      </c>
    </row>
    <row r="3287" spans="13:14" x14ac:dyDescent="0.25">
      <c r="M3287" s="251">
        <v>17.273543</v>
      </c>
      <c r="N3287" s="251">
        <v>17.273543</v>
      </c>
    </row>
    <row r="3288" spans="13:14" x14ac:dyDescent="0.25">
      <c r="M3288" s="251">
        <v>17.239124910000001</v>
      </c>
      <c r="N3288" s="251">
        <v>17.239124910000001</v>
      </c>
    </row>
    <row r="3289" spans="13:14" x14ac:dyDescent="0.25">
      <c r="M3289" s="251">
        <v>11.50588801</v>
      </c>
      <c r="N3289" s="251">
        <v>11.50588801</v>
      </c>
    </row>
    <row r="3290" spans="13:14" x14ac:dyDescent="0.25">
      <c r="M3290" s="251">
        <v>13.65620829</v>
      </c>
      <c r="N3290" s="251">
        <v>13.65620829</v>
      </c>
    </row>
    <row r="3291" spans="13:14" x14ac:dyDescent="0.25">
      <c r="M3291" s="251">
        <v>10.0038959</v>
      </c>
      <c r="N3291" s="251">
        <v>10.0038959</v>
      </c>
    </row>
    <row r="3292" spans="13:14" x14ac:dyDescent="0.25">
      <c r="M3292" s="251">
        <v>16.57154646</v>
      </c>
      <c r="N3292" s="251">
        <v>16.57154646</v>
      </c>
    </row>
    <row r="3293" spans="13:14" x14ac:dyDescent="0.25">
      <c r="M3293" s="251">
        <v>15.51444519</v>
      </c>
      <c r="N3293" s="251">
        <v>15.51444519</v>
      </c>
    </row>
    <row r="3294" spans="13:14" x14ac:dyDescent="0.25">
      <c r="M3294" s="251">
        <v>17.073195900000002</v>
      </c>
      <c r="N3294" s="251">
        <v>17.073195900000002</v>
      </c>
    </row>
    <row r="3295" spans="13:14" x14ac:dyDescent="0.25">
      <c r="M3295" s="251">
        <v>15.326115939999999</v>
      </c>
      <c r="N3295" s="251">
        <v>15.326115939999999</v>
      </c>
    </row>
    <row r="3296" spans="13:14" x14ac:dyDescent="0.25">
      <c r="M3296" s="251">
        <v>12.831095810000001</v>
      </c>
      <c r="N3296" s="251">
        <v>12.831095810000001</v>
      </c>
    </row>
    <row r="3297" spans="13:14" x14ac:dyDescent="0.25">
      <c r="M3297" s="251">
        <v>11.78429433</v>
      </c>
      <c r="N3297" s="251">
        <v>11.78429433</v>
      </c>
    </row>
    <row r="3298" spans="13:14" x14ac:dyDescent="0.25">
      <c r="M3298" s="251">
        <v>16.656249070000001</v>
      </c>
      <c r="N3298" s="251">
        <v>16.656249070000001</v>
      </c>
    </row>
    <row r="3299" spans="13:14" x14ac:dyDescent="0.25">
      <c r="M3299" s="251">
        <v>15.65270436</v>
      </c>
      <c r="N3299" s="251">
        <v>15.65270436</v>
      </c>
    </row>
    <row r="3300" spans="13:14" x14ac:dyDescent="0.25">
      <c r="M3300" s="251">
        <v>18.192285600000002</v>
      </c>
      <c r="N3300" s="251">
        <v>18.192285600000002</v>
      </c>
    </row>
    <row r="3301" spans="13:14" x14ac:dyDescent="0.25">
      <c r="M3301" s="251">
        <v>15.939203940000001</v>
      </c>
      <c r="N3301" s="251">
        <v>15.939203940000001</v>
      </c>
    </row>
    <row r="3302" spans="13:14" x14ac:dyDescent="0.25">
      <c r="M3302" s="251">
        <v>14.79194298</v>
      </c>
      <c r="N3302" s="251">
        <v>14.79194298</v>
      </c>
    </row>
    <row r="3303" spans="13:14" x14ac:dyDescent="0.25">
      <c r="M3303" s="251">
        <v>10.420542859999999</v>
      </c>
      <c r="N3303" s="251">
        <v>10.420542859999999</v>
      </c>
    </row>
    <row r="3304" spans="13:14" x14ac:dyDescent="0.25">
      <c r="M3304" s="251">
        <v>10.068343479999999</v>
      </c>
      <c r="N3304" s="251">
        <v>10.068343479999999</v>
      </c>
    </row>
    <row r="3305" spans="13:14" x14ac:dyDescent="0.25">
      <c r="M3305" s="251">
        <v>10.350196349999999</v>
      </c>
      <c r="N3305" s="251">
        <v>10.350196349999999</v>
      </c>
    </row>
    <row r="3306" spans="13:14" x14ac:dyDescent="0.25">
      <c r="M3306" s="251">
        <v>11.019500819999999</v>
      </c>
      <c r="N3306" s="251">
        <v>11.019500819999999</v>
      </c>
    </row>
    <row r="3307" spans="13:14" x14ac:dyDescent="0.25">
      <c r="M3307" s="251">
        <v>12.68390052</v>
      </c>
      <c r="N3307" s="251">
        <v>12.68390052</v>
      </c>
    </row>
    <row r="3308" spans="13:14" x14ac:dyDescent="0.25">
      <c r="M3308" s="251">
        <v>11.69788116</v>
      </c>
      <c r="N3308" s="251">
        <v>11.69788116</v>
      </c>
    </row>
    <row r="3309" spans="13:14" x14ac:dyDescent="0.25">
      <c r="M3309" s="251">
        <v>9.9464409549999999</v>
      </c>
      <c r="N3309" s="251">
        <v>9.9464409549999999</v>
      </c>
    </row>
    <row r="3310" spans="13:14" x14ac:dyDescent="0.25">
      <c r="M3310" s="251">
        <v>10.049247830000001</v>
      </c>
      <c r="N3310" s="251">
        <v>10.049247830000001</v>
      </c>
    </row>
    <row r="3311" spans="13:14" x14ac:dyDescent="0.25">
      <c r="M3311" s="251">
        <v>10.001896179999999</v>
      </c>
      <c r="N3311" s="251">
        <v>10.001896179999999</v>
      </c>
    </row>
    <row r="3312" spans="13:14" x14ac:dyDescent="0.25">
      <c r="M3312" s="251">
        <v>11.82456191</v>
      </c>
      <c r="N3312" s="251">
        <v>11.82456191</v>
      </c>
    </row>
    <row r="3313" spans="13:14" x14ac:dyDescent="0.25">
      <c r="M3313" s="251">
        <v>9.8913959190000007</v>
      </c>
      <c r="N3313" s="251">
        <v>9.8913959190000007</v>
      </c>
    </row>
    <row r="3314" spans="13:14" x14ac:dyDescent="0.25">
      <c r="M3314" s="251">
        <v>10.52584337</v>
      </c>
      <c r="N3314" s="251">
        <v>10.52584337</v>
      </c>
    </row>
    <row r="3315" spans="13:14" x14ac:dyDescent="0.25">
      <c r="M3315" s="251">
        <v>10.18372117</v>
      </c>
      <c r="N3315" s="251">
        <v>10.18372117</v>
      </c>
    </row>
    <row r="3316" spans="13:14" x14ac:dyDescent="0.25">
      <c r="M3316" s="251">
        <v>10.67026283</v>
      </c>
      <c r="N3316" s="251">
        <v>10.67026283</v>
      </c>
    </row>
    <row r="3317" spans="13:14" x14ac:dyDescent="0.25">
      <c r="M3317" s="251">
        <v>9.8825743750000008</v>
      </c>
      <c r="N3317" s="251">
        <v>9.8825743750000008</v>
      </c>
    </row>
    <row r="3318" spans="13:14" x14ac:dyDescent="0.25">
      <c r="M3318" s="251">
        <v>10.397285869999999</v>
      </c>
      <c r="N3318" s="251">
        <v>10.397285869999999</v>
      </c>
    </row>
    <row r="3319" spans="13:14" x14ac:dyDescent="0.25">
      <c r="M3319" s="251">
        <v>10.10372177</v>
      </c>
      <c r="N3319" s="251">
        <v>10.10372177</v>
      </c>
    </row>
    <row r="3320" spans="13:14" x14ac:dyDescent="0.25">
      <c r="M3320" s="251">
        <v>11.317962420000001</v>
      </c>
      <c r="N3320" s="251">
        <v>11.317962420000001</v>
      </c>
    </row>
    <row r="3321" spans="13:14" x14ac:dyDescent="0.25">
      <c r="M3321" s="251">
        <v>10.02165415</v>
      </c>
      <c r="N3321" s="251">
        <v>10.02165415</v>
      </c>
    </row>
    <row r="3322" spans="13:14" x14ac:dyDescent="0.25">
      <c r="M3322" s="251">
        <v>9.9165301540000002</v>
      </c>
      <c r="N3322" s="251">
        <v>9.9165301540000002</v>
      </c>
    </row>
    <row r="3323" spans="13:14" x14ac:dyDescent="0.25">
      <c r="M3323" s="251">
        <v>10.44029093</v>
      </c>
      <c r="N3323" s="251">
        <v>10.44029093</v>
      </c>
    </row>
    <row r="3324" spans="13:14" x14ac:dyDescent="0.25">
      <c r="M3324" s="251">
        <v>10.087381730000001</v>
      </c>
      <c r="N3324" s="251">
        <v>10.087381730000001</v>
      </c>
    </row>
    <row r="3325" spans="13:14" x14ac:dyDescent="0.25">
      <c r="M3325" s="251">
        <v>9.8791419250000008</v>
      </c>
      <c r="N3325" s="251">
        <v>9.8791419250000008</v>
      </c>
    </row>
    <row r="3326" spans="13:14" x14ac:dyDescent="0.25">
      <c r="M3326" s="251">
        <v>10.005216389999999</v>
      </c>
      <c r="N3326" s="251">
        <v>10.005216389999999</v>
      </c>
    </row>
    <row r="3327" spans="13:14" x14ac:dyDescent="0.25">
      <c r="M3327" s="251">
        <v>9.8982466460000005</v>
      </c>
      <c r="N3327" s="251">
        <v>9.8982466460000005</v>
      </c>
    </row>
    <row r="3328" spans="13:14" x14ac:dyDescent="0.25">
      <c r="M3328" s="251">
        <v>9.7495639569999994</v>
      </c>
      <c r="N3328" s="251">
        <v>9.7495639569999994</v>
      </c>
    </row>
    <row r="3329" spans="13:14" x14ac:dyDescent="0.25">
      <c r="M3329" s="251">
        <v>10.260627080000001</v>
      </c>
      <c r="N3329" s="251">
        <v>10.260627080000001</v>
      </c>
    </row>
    <row r="3330" spans="13:14" x14ac:dyDescent="0.25">
      <c r="M3330" s="251">
        <v>10.74694422</v>
      </c>
      <c r="N3330" s="251">
        <v>10.74694422</v>
      </c>
    </row>
    <row r="3331" spans="13:14" x14ac:dyDescent="0.25">
      <c r="M3331" s="251">
        <v>10.117465080000001</v>
      </c>
      <c r="N3331" s="251">
        <v>10.117465080000001</v>
      </c>
    </row>
    <row r="3332" spans="13:14" x14ac:dyDescent="0.25">
      <c r="M3332" s="251">
        <v>9.4524195649999996</v>
      </c>
      <c r="N3332" s="251">
        <v>9.4524195649999996</v>
      </c>
    </row>
    <row r="3333" spans="13:14" x14ac:dyDescent="0.25">
      <c r="M3333" s="251">
        <v>9.9580341949999998</v>
      </c>
      <c r="N3333" s="251">
        <v>9.9580341949999998</v>
      </c>
    </row>
    <row r="3334" spans="13:14" x14ac:dyDescent="0.25">
      <c r="M3334" s="251">
        <v>11.788317960000001</v>
      </c>
      <c r="N3334" s="251">
        <v>11.788317960000001</v>
      </c>
    </row>
    <row r="3335" spans="13:14" x14ac:dyDescent="0.25">
      <c r="M3335" s="251">
        <v>11.70699011</v>
      </c>
      <c r="N3335" s="251">
        <v>11.70699011</v>
      </c>
    </row>
    <row r="3336" spans="13:14" x14ac:dyDescent="0.25">
      <c r="M3336" s="251">
        <v>10.003052070000001</v>
      </c>
      <c r="N3336" s="251">
        <v>10.003052070000001</v>
      </c>
    </row>
    <row r="3337" spans="13:14" x14ac:dyDescent="0.25">
      <c r="M3337" s="251">
        <v>11.40414713</v>
      </c>
      <c r="N3337" s="251">
        <v>11.40414713</v>
      </c>
    </row>
    <row r="3338" spans="13:14" x14ac:dyDescent="0.25">
      <c r="M3338" s="251">
        <v>9.8608327740000004</v>
      </c>
      <c r="N3338" s="251">
        <v>9.8608327740000004</v>
      </c>
    </row>
    <row r="3339" spans="13:14" x14ac:dyDescent="0.25">
      <c r="M3339" s="251">
        <v>11.25010387</v>
      </c>
      <c r="N3339" s="251">
        <v>11.25010387</v>
      </c>
    </row>
    <row r="3340" spans="13:14" x14ac:dyDescent="0.25">
      <c r="M3340" s="251">
        <v>10.90313091</v>
      </c>
      <c r="N3340" s="251">
        <v>10.90313091</v>
      </c>
    </row>
    <row r="3341" spans="13:14" x14ac:dyDescent="0.25">
      <c r="M3341" s="251">
        <v>11.22905379</v>
      </c>
      <c r="N3341" s="251">
        <v>11.22905379</v>
      </c>
    </row>
    <row r="3342" spans="13:14" x14ac:dyDescent="0.25">
      <c r="M3342" s="251">
        <v>10.424404859999999</v>
      </c>
      <c r="N3342" s="251">
        <v>10.424404859999999</v>
      </c>
    </row>
    <row r="3343" spans="13:14" x14ac:dyDescent="0.25">
      <c r="M3343" s="251">
        <v>10.64532784</v>
      </c>
      <c r="N3343" s="251">
        <v>10.64532784</v>
      </c>
    </row>
    <row r="3344" spans="13:14" x14ac:dyDescent="0.25">
      <c r="M3344" s="251">
        <v>9.3218704569999993</v>
      </c>
      <c r="N3344" s="251">
        <v>9.3218704569999993</v>
      </c>
    </row>
    <row r="3345" spans="13:14" x14ac:dyDescent="0.25">
      <c r="M3345" s="251">
        <v>11.746045280000001</v>
      </c>
      <c r="N3345" s="251">
        <v>11.746045280000001</v>
      </c>
    </row>
    <row r="3346" spans="13:14" x14ac:dyDescent="0.25">
      <c r="M3346" s="251">
        <v>10.77892158</v>
      </c>
      <c r="N3346" s="251">
        <v>10.77892158</v>
      </c>
    </row>
    <row r="3347" spans="13:14" x14ac:dyDescent="0.25">
      <c r="M3347" s="251">
        <v>10.816233049999999</v>
      </c>
      <c r="N3347" s="251">
        <v>10.816233049999999</v>
      </c>
    </row>
    <row r="3348" spans="13:14" x14ac:dyDescent="0.25">
      <c r="M3348" s="251">
        <v>10.963569919999999</v>
      </c>
      <c r="N3348" s="251">
        <v>10.963569919999999</v>
      </c>
    </row>
    <row r="3349" spans="13:14" x14ac:dyDescent="0.25">
      <c r="M3349" s="251">
        <v>10.742498680000001</v>
      </c>
      <c r="N3349" s="251">
        <v>10.742498680000001</v>
      </c>
    </row>
    <row r="3350" spans="13:14" x14ac:dyDescent="0.25">
      <c r="M3350" s="251">
        <v>9.9087684599999992</v>
      </c>
      <c r="N3350" s="251">
        <v>9.9087684599999992</v>
      </c>
    </row>
    <row r="3351" spans="13:14" x14ac:dyDescent="0.25">
      <c r="M3351" s="251">
        <v>11.5843262</v>
      </c>
      <c r="N3351" s="251">
        <v>11.5843262</v>
      </c>
    </row>
    <row r="3352" spans="13:14" x14ac:dyDescent="0.25">
      <c r="M3352" s="251">
        <v>10.07355707</v>
      </c>
      <c r="N3352" s="251">
        <v>10.07355707</v>
      </c>
    </row>
    <row r="3353" spans="13:14" x14ac:dyDescent="0.25">
      <c r="M3353" s="251">
        <v>12.385710749999999</v>
      </c>
      <c r="N3353" s="251">
        <v>12.385710749999999</v>
      </c>
    </row>
    <row r="3354" spans="13:14" x14ac:dyDescent="0.25">
      <c r="M3354" s="251">
        <v>10.06905718</v>
      </c>
      <c r="N3354" s="251">
        <v>10.06905718</v>
      </c>
    </row>
    <row r="3355" spans="13:14" x14ac:dyDescent="0.25">
      <c r="M3355" s="251">
        <v>9.7639736859999999</v>
      </c>
      <c r="N3355" s="251">
        <v>9.7639736859999999</v>
      </c>
    </row>
    <row r="3356" spans="13:14" x14ac:dyDescent="0.25">
      <c r="M3356" s="251">
        <v>10.38247713</v>
      </c>
      <c r="N3356" s="251">
        <v>10.38247713</v>
      </c>
    </row>
    <row r="3357" spans="13:14" x14ac:dyDescent="0.25">
      <c r="M3357" s="251">
        <v>9.4332438649999997</v>
      </c>
      <c r="N3357" s="251">
        <v>9.4332438649999997</v>
      </c>
    </row>
    <row r="3358" spans="13:14" x14ac:dyDescent="0.25">
      <c r="M3358" s="251">
        <v>10.14056351</v>
      </c>
      <c r="N3358" s="251">
        <v>10.14056351</v>
      </c>
    </row>
    <row r="3359" spans="13:14" x14ac:dyDescent="0.25">
      <c r="M3359" s="251">
        <v>10.94830395</v>
      </c>
      <c r="N3359" s="251">
        <v>10.94830395</v>
      </c>
    </row>
    <row r="3360" spans="13:14" x14ac:dyDescent="0.25">
      <c r="M3360" s="251">
        <v>11.0963189</v>
      </c>
      <c r="N3360" s="251">
        <v>11.0963189</v>
      </c>
    </row>
    <row r="3361" spans="13:14" x14ac:dyDescent="0.25">
      <c r="M3361" s="251">
        <v>11.51955203</v>
      </c>
      <c r="N3361" s="251">
        <v>11.51955203</v>
      </c>
    </row>
    <row r="3362" spans="13:14" x14ac:dyDescent="0.25">
      <c r="M3362" s="251">
        <v>9.8823484940000004</v>
      </c>
      <c r="N3362" s="251">
        <v>9.8823484940000004</v>
      </c>
    </row>
    <row r="3363" spans="13:14" x14ac:dyDescent="0.25">
      <c r="M3363" s="251">
        <v>9.8991801220000006</v>
      </c>
      <c r="N3363" s="251">
        <v>9.8991801220000006</v>
      </c>
    </row>
    <row r="3364" spans="13:14" x14ac:dyDescent="0.25">
      <c r="M3364" s="251">
        <v>11.18116337</v>
      </c>
      <c r="N3364" s="251">
        <v>11.18116337</v>
      </c>
    </row>
    <row r="3365" spans="13:14" x14ac:dyDescent="0.25">
      <c r="M3365" s="251">
        <v>10.520016399999999</v>
      </c>
      <c r="N3365" s="251">
        <v>10.520016399999999</v>
      </c>
    </row>
    <row r="3366" spans="13:14" x14ac:dyDescent="0.25">
      <c r="M3366" s="251">
        <v>11.693417739999999</v>
      </c>
      <c r="N3366" s="251">
        <v>11.693417739999999</v>
      </c>
    </row>
    <row r="3367" spans="13:14" x14ac:dyDescent="0.25">
      <c r="M3367" s="251">
        <v>11.306618050000001</v>
      </c>
      <c r="N3367" s="251">
        <v>11.306618050000001</v>
      </c>
    </row>
    <row r="3368" spans="13:14" x14ac:dyDescent="0.25">
      <c r="M3368" s="251">
        <v>10.714022290000001</v>
      </c>
      <c r="N3368" s="251">
        <v>10.714022290000001</v>
      </c>
    </row>
    <row r="3369" spans="13:14" x14ac:dyDescent="0.25">
      <c r="M3369" s="251">
        <v>10.57573243</v>
      </c>
      <c r="N3369" s="251">
        <v>10.57573243</v>
      </c>
    </row>
    <row r="3370" spans="13:14" x14ac:dyDescent="0.25">
      <c r="M3370" s="251">
        <v>11.20905952</v>
      </c>
      <c r="N3370" s="251">
        <v>11.20905952</v>
      </c>
    </row>
    <row r="3371" spans="13:14" x14ac:dyDescent="0.25">
      <c r="M3371" s="251">
        <v>11.2114192</v>
      </c>
      <c r="N3371" s="251">
        <v>11.2114192</v>
      </c>
    </row>
    <row r="3372" spans="13:14" x14ac:dyDescent="0.25">
      <c r="M3372" s="251">
        <v>11.279739299999999</v>
      </c>
      <c r="N3372" s="251">
        <v>11.279739299999999</v>
      </c>
    </row>
    <row r="3373" spans="13:14" x14ac:dyDescent="0.25">
      <c r="M3373" s="251">
        <v>10.77430073</v>
      </c>
      <c r="N3373" s="251">
        <v>10.77430073</v>
      </c>
    </row>
    <row r="3374" spans="13:14" x14ac:dyDescent="0.25">
      <c r="M3374" s="251">
        <v>10.908629850000001</v>
      </c>
      <c r="N3374" s="251">
        <v>10.908629850000001</v>
      </c>
    </row>
    <row r="3375" spans="13:14" x14ac:dyDescent="0.25">
      <c r="M3375" s="251">
        <v>13.674135140000001</v>
      </c>
      <c r="N3375" s="251">
        <v>13.674135140000001</v>
      </c>
    </row>
    <row r="3376" spans="13:14" x14ac:dyDescent="0.25">
      <c r="M3376" s="251">
        <v>13.021187449999999</v>
      </c>
      <c r="N3376" s="251">
        <v>13.021187449999999</v>
      </c>
    </row>
    <row r="3377" spans="13:14" x14ac:dyDescent="0.25">
      <c r="M3377" s="251">
        <v>14.11896466</v>
      </c>
      <c r="N3377" s="251">
        <v>14.11896466</v>
      </c>
    </row>
    <row r="3378" spans="13:14" x14ac:dyDescent="0.25">
      <c r="M3378" s="251">
        <v>13.503761969999999</v>
      </c>
      <c r="N3378" s="251">
        <v>13.503761969999999</v>
      </c>
    </row>
    <row r="3379" spans="13:14" x14ac:dyDescent="0.25">
      <c r="M3379" s="251">
        <v>20.976910050000001</v>
      </c>
      <c r="N3379" s="251">
        <v>20.976910050000001</v>
      </c>
    </row>
    <row r="3380" spans="13:14" x14ac:dyDescent="0.25">
      <c r="M3380" s="251">
        <v>20.431983079999998</v>
      </c>
      <c r="N3380" s="251">
        <v>20.431983079999998</v>
      </c>
    </row>
    <row r="3381" spans="13:14" x14ac:dyDescent="0.25">
      <c r="M3381" s="251">
        <v>19.714814530000002</v>
      </c>
      <c r="N3381" s="251">
        <v>19.714814530000002</v>
      </c>
    </row>
    <row r="3382" spans="13:14" x14ac:dyDescent="0.25">
      <c r="M3382" s="251">
        <v>20.81220888</v>
      </c>
      <c r="N3382" s="251">
        <v>20.81220888</v>
      </c>
    </row>
    <row r="3383" spans="13:14" x14ac:dyDescent="0.25">
      <c r="M3383" s="251">
        <v>22.00925604</v>
      </c>
      <c r="N3383" s="251">
        <v>22.00925604</v>
      </c>
    </row>
    <row r="3384" spans="13:14" x14ac:dyDescent="0.25">
      <c r="M3384" s="251">
        <v>22.78167582</v>
      </c>
      <c r="N3384" s="251">
        <v>22.78167582</v>
      </c>
    </row>
    <row r="3385" spans="13:14" x14ac:dyDescent="0.25">
      <c r="M3385" s="251">
        <v>19.67367866</v>
      </c>
      <c r="N3385" s="251">
        <v>19.67367866</v>
      </c>
    </row>
    <row r="3386" spans="13:14" x14ac:dyDescent="0.25">
      <c r="M3386" s="251">
        <v>22.482253159999999</v>
      </c>
      <c r="N3386" s="251">
        <v>22.482253159999999</v>
      </c>
    </row>
    <row r="3387" spans="13:14" x14ac:dyDescent="0.25">
      <c r="M3387" s="251">
        <v>21.51445459</v>
      </c>
      <c r="N3387" s="251">
        <v>21.51445459</v>
      </c>
    </row>
    <row r="3388" spans="13:14" x14ac:dyDescent="0.25">
      <c r="M3388" s="251">
        <v>20.865932699999998</v>
      </c>
      <c r="N3388" s="251">
        <v>20.865932699999998</v>
      </c>
    </row>
    <row r="3389" spans="13:14" x14ac:dyDescent="0.25">
      <c r="M3389" s="251">
        <v>22.630840750000001</v>
      </c>
      <c r="N3389" s="251">
        <v>22.630840750000001</v>
      </c>
    </row>
    <row r="3390" spans="13:14" x14ac:dyDescent="0.25">
      <c r="M3390" s="251">
        <v>20.43361621</v>
      </c>
      <c r="N3390" s="251">
        <v>20.43361621</v>
      </c>
    </row>
    <row r="3391" spans="13:14" x14ac:dyDescent="0.25">
      <c r="M3391" s="251">
        <v>22.439385900000001</v>
      </c>
      <c r="N3391" s="251">
        <v>22.439385900000001</v>
      </c>
    </row>
    <row r="3392" spans="13:14" x14ac:dyDescent="0.25">
      <c r="M3392" s="251">
        <v>20.79834992</v>
      </c>
      <c r="N3392" s="251">
        <v>20.79834992</v>
      </c>
    </row>
    <row r="3393" spans="13:14" x14ac:dyDescent="0.25">
      <c r="M3393" s="251">
        <v>20.62245369</v>
      </c>
      <c r="N3393" s="251">
        <v>20.62245369</v>
      </c>
    </row>
    <row r="3394" spans="13:14" x14ac:dyDescent="0.25">
      <c r="M3394" s="251">
        <v>19.416554319999999</v>
      </c>
      <c r="N3394" s="251">
        <v>19.416554319999999</v>
      </c>
    </row>
    <row r="3395" spans="13:14" x14ac:dyDescent="0.25">
      <c r="M3395" s="251">
        <v>21.280657560000002</v>
      </c>
      <c r="N3395" s="251">
        <v>21.280657560000002</v>
      </c>
    </row>
    <row r="3396" spans="13:14" x14ac:dyDescent="0.25">
      <c r="M3396" s="251">
        <v>20.15597245</v>
      </c>
      <c r="N3396" s="251">
        <v>20.15597245</v>
      </c>
    </row>
    <row r="3397" spans="13:14" x14ac:dyDescent="0.25">
      <c r="M3397" s="251">
        <v>19.65394564</v>
      </c>
      <c r="N3397" s="251">
        <v>19.65394564</v>
      </c>
    </row>
    <row r="3398" spans="13:14" x14ac:dyDescent="0.25">
      <c r="M3398" s="251">
        <v>20.806422220000002</v>
      </c>
      <c r="N3398" s="251">
        <v>20.806422220000002</v>
      </c>
    </row>
    <row r="3399" spans="13:14" x14ac:dyDescent="0.25">
      <c r="M3399" s="251">
        <v>22.689280610000001</v>
      </c>
      <c r="N3399" s="251">
        <v>22.689280610000001</v>
      </c>
    </row>
    <row r="3400" spans="13:14" x14ac:dyDescent="0.25">
      <c r="M3400" s="251">
        <v>20.047187130000001</v>
      </c>
      <c r="N3400" s="251">
        <v>20.047187130000001</v>
      </c>
    </row>
    <row r="3401" spans="13:14" x14ac:dyDescent="0.25">
      <c r="M3401" s="251">
        <v>20.09568097</v>
      </c>
      <c r="N3401" s="251">
        <v>20.09568097</v>
      </c>
    </row>
    <row r="3402" spans="13:14" x14ac:dyDescent="0.25">
      <c r="M3402" s="251">
        <v>22.35571994</v>
      </c>
      <c r="N3402" s="251">
        <v>22.35571994</v>
      </c>
    </row>
    <row r="3403" spans="13:14" x14ac:dyDescent="0.25">
      <c r="M3403" s="251">
        <v>22.800341530000001</v>
      </c>
      <c r="N3403" s="251">
        <v>22.800341530000001</v>
      </c>
    </row>
    <row r="3404" spans="13:14" x14ac:dyDescent="0.25">
      <c r="M3404" s="251">
        <v>21.688195669999999</v>
      </c>
      <c r="N3404" s="251">
        <v>21.688195669999999</v>
      </c>
    </row>
    <row r="3405" spans="13:14" x14ac:dyDescent="0.25">
      <c r="M3405" s="251">
        <v>22.50655137</v>
      </c>
      <c r="N3405" s="251">
        <v>22.50655137</v>
      </c>
    </row>
    <row r="3406" spans="13:14" x14ac:dyDescent="0.25">
      <c r="M3406" s="251">
        <v>22.048315760000001</v>
      </c>
      <c r="N3406" s="251">
        <v>22.048315760000001</v>
      </c>
    </row>
    <row r="3407" spans="13:14" x14ac:dyDescent="0.25">
      <c r="M3407" s="251">
        <v>19.154296899999999</v>
      </c>
      <c r="N3407" s="251">
        <v>19.154296899999999</v>
      </c>
    </row>
    <row r="3408" spans="13:14" x14ac:dyDescent="0.25">
      <c r="M3408" s="251">
        <v>22.284858419999999</v>
      </c>
      <c r="N3408" s="251">
        <v>22.284858419999999</v>
      </c>
    </row>
    <row r="3409" spans="13:14" x14ac:dyDescent="0.25">
      <c r="M3409" s="251">
        <v>19.32112313</v>
      </c>
      <c r="N3409" s="251">
        <v>19.32112313</v>
      </c>
    </row>
    <row r="3410" spans="13:14" x14ac:dyDescent="0.25">
      <c r="M3410" s="251">
        <v>19.939331689999999</v>
      </c>
      <c r="N3410" s="251">
        <v>19.939331689999999</v>
      </c>
    </row>
    <row r="3411" spans="13:14" x14ac:dyDescent="0.25">
      <c r="M3411" s="251">
        <v>20.50083377</v>
      </c>
      <c r="N3411" s="251">
        <v>20.50083377</v>
      </c>
    </row>
    <row r="3412" spans="13:14" x14ac:dyDescent="0.25">
      <c r="M3412" s="251">
        <v>21.71894404</v>
      </c>
      <c r="N3412" s="251">
        <v>21.71894404</v>
      </c>
    </row>
    <row r="3413" spans="13:14" x14ac:dyDescent="0.25">
      <c r="M3413" s="251">
        <v>22.529983250000001</v>
      </c>
      <c r="N3413" s="251">
        <v>22.529983250000001</v>
      </c>
    </row>
    <row r="3414" spans="13:14" x14ac:dyDescent="0.25">
      <c r="M3414" s="251">
        <v>19.827999479999999</v>
      </c>
      <c r="N3414" s="251">
        <v>19.827999479999999</v>
      </c>
    </row>
    <row r="3415" spans="13:14" x14ac:dyDescent="0.25">
      <c r="M3415" s="251">
        <v>21.125805029999999</v>
      </c>
      <c r="N3415" s="251">
        <v>21.125805029999999</v>
      </c>
    </row>
    <row r="3416" spans="13:14" x14ac:dyDescent="0.25">
      <c r="M3416" s="251">
        <v>19.875757950000001</v>
      </c>
      <c r="N3416" s="251">
        <v>19.875757950000001</v>
      </c>
    </row>
    <row r="3417" spans="13:14" x14ac:dyDescent="0.25">
      <c r="M3417" s="251">
        <v>20.023281799999999</v>
      </c>
      <c r="N3417" s="251">
        <v>20.023281799999999</v>
      </c>
    </row>
    <row r="3418" spans="13:14" x14ac:dyDescent="0.25">
      <c r="M3418" s="251">
        <v>22.225835320000002</v>
      </c>
      <c r="N3418" s="251">
        <v>22.225835320000002</v>
      </c>
    </row>
    <row r="3419" spans="13:14" x14ac:dyDescent="0.25">
      <c r="M3419" s="251">
        <v>21.378460619999998</v>
      </c>
      <c r="N3419" s="251">
        <v>21.378460619999998</v>
      </c>
    </row>
    <row r="3420" spans="13:14" x14ac:dyDescent="0.25">
      <c r="M3420" s="251">
        <v>22.577575710000001</v>
      </c>
      <c r="N3420" s="251">
        <v>22.577575710000001</v>
      </c>
    </row>
    <row r="3421" spans="13:14" x14ac:dyDescent="0.25">
      <c r="M3421" s="251">
        <v>22.422154160000002</v>
      </c>
      <c r="N3421" s="251">
        <v>22.422154160000002</v>
      </c>
    </row>
    <row r="3422" spans="13:14" x14ac:dyDescent="0.25">
      <c r="M3422" s="251">
        <v>22.39483796</v>
      </c>
      <c r="N3422" s="251">
        <v>22.39483796</v>
      </c>
    </row>
    <row r="3423" spans="13:14" x14ac:dyDescent="0.25">
      <c r="M3423" s="251">
        <v>20.252545210000001</v>
      </c>
      <c r="N3423" s="251">
        <v>20.252545210000001</v>
      </c>
    </row>
    <row r="3424" spans="13:14" x14ac:dyDescent="0.25">
      <c r="M3424" s="251">
        <v>19.289485880000001</v>
      </c>
      <c r="N3424" s="251">
        <v>19.289485880000001</v>
      </c>
    </row>
    <row r="3425" spans="13:14" x14ac:dyDescent="0.25">
      <c r="M3425" s="251">
        <v>22.488114079999999</v>
      </c>
      <c r="N3425" s="251">
        <v>22.488114079999999</v>
      </c>
    </row>
    <row r="3426" spans="13:14" x14ac:dyDescent="0.25">
      <c r="M3426" s="251">
        <v>21.870322479999999</v>
      </c>
      <c r="N3426" s="251">
        <v>21.870322479999999</v>
      </c>
    </row>
    <row r="3427" spans="13:14" x14ac:dyDescent="0.25">
      <c r="M3427" s="251">
        <v>22.12933877</v>
      </c>
      <c r="N3427" s="251">
        <v>22.12933877</v>
      </c>
    </row>
    <row r="3428" spans="13:14" x14ac:dyDescent="0.25">
      <c r="M3428" s="251">
        <v>22.797892019999999</v>
      </c>
      <c r="N3428" s="251">
        <v>22.797892019999999</v>
      </c>
    </row>
    <row r="3429" spans="13:14" x14ac:dyDescent="0.25">
      <c r="M3429" s="251">
        <v>21.829634080000002</v>
      </c>
      <c r="N3429" s="251">
        <v>21.829634080000002</v>
      </c>
    </row>
    <row r="3430" spans="13:14" x14ac:dyDescent="0.25">
      <c r="M3430" s="251">
        <v>21.898195820000002</v>
      </c>
      <c r="N3430" s="251">
        <v>21.898195820000002</v>
      </c>
    </row>
    <row r="3431" spans="13:14" x14ac:dyDescent="0.25">
      <c r="M3431" s="251">
        <v>22.169357860000002</v>
      </c>
      <c r="N3431" s="251">
        <v>22.169357860000002</v>
      </c>
    </row>
    <row r="3432" spans="13:14" x14ac:dyDescent="0.25">
      <c r="M3432" s="251">
        <v>21.165075980000001</v>
      </c>
      <c r="N3432" s="251">
        <v>21.165075980000001</v>
      </c>
    </row>
    <row r="3433" spans="13:14" x14ac:dyDescent="0.25">
      <c r="M3433" s="251">
        <v>20.992328749999999</v>
      </c>
      <c r="N3433" s="251">
        <v>20.992328749999999</v>
      </c>
    </row>
    <row r="3434" spans="13:14" x14ac:dyDescent="0.25">
      <c r="M3434" s="251">
        <v>22.440440379999998</v>
      </c>
      <c r="N3434" s="251">
        <v>22.440440379999998</v>
      </c>
    </row>
    <row r="3435" spans="13:14" x14ac:dyDescent="0.25">
      <c r="M3435" s="251">
        <v>19.317529570000001</v>
      </c>
      <c r="N3435" s="251">
        <v>19.317529570000001</v>
      </c>
    </row>
    <row r="3436" spans="13:14" x14ac:dyDescent="0.25">
      <c r="M3436" s="251">
        <v>22.264864509999999</v>
      </c>
      <c r="N3436" s="251">
        <v>22.264864509999999</v>
      </c>
    </row>
    <row r="3437" spans="13:14" x14ac:dyDescent="0.25">
      <c r="M3437" s="251">
        <v>21.755057820000001</v>
      </c>
      <c r="N3437" s="251">
        <v>21.755057820000001</v>
      </c>
    </row>
    <row r="3438" spans="13:14" x14ac:dyDescent="0.25">
      <c r="M3438" s="251">
        <v>21.70023093</v>
      </c>
      <c r="N3438" s="251">
        <v>21.70023093</v>
      </c>
    </row>
    <row r="3439" spans="13:14" x14ac:dyDescent="0.25">
      <c r="M3439" s="251">
        <v>20.362418170000002</v>
      </c>
      <c r="N3439" s="251">
        <v>20.362418170000002</v>
      </c>
    </row>
    <row r="3440" spans="13:14" x14ac:dyDescent="0.25">
      <c r="M3440" s="251">
        <v>20.33481196</v>
      </c>
      <c r="N3440" s="251">
        <v>20.33481196</v>
      </c>
    </row>
    <row r="3441" spans="13:14" x14ac:dyDescent="0.25">
      <c r="M3441" s="251">
        <v>20.669714460000002</v>
      </c>
      <c r="N3441" s="251">
        <v>20.669714460000002</v>
      </c>
    </row>
    <row r="3442" spans="13:14" x14ac:dyDescent="0.25">
      <c r="M3442" s="251">
        <v>21.527550789999999</v>
      </c>
      <c r="N3442" s="251">
        <v>21.527550789999999</v>
      </c>
    </row>
    <row r="3443" spans="13:14" x14ac:dyDescent="0.25">
      <c r="M3443" s="251">
        <v>20.054297250000001</v>
      </c>
      <c r="N3443" s="251">
        <v>20.054297250000001</v>
      </c>
    </row>
    <row r="3444" spans="13:14" x14ac:dyDescent="0.25">
      <c r="M3444" s="251">
        <v>19.338693979999999</v>
      </c>
      <c r="N3444" s="251">
        <v>19.338693979999999</v>
      </c>
    </row>
    <row r="3445" spans="13:14" x14ac:dyDescent="0.25">
      <c r="M3445" s="251">
        <v>19.419525960000001</v>
      </c>
      <c r="N3445" s="251">
        <v>19.419525960000001</v>
      </c>
    </row>
    <row r="3446" spans="13:14" x14ac:dyDescent="0.25">
      <c r="M3446" s="251">
        <v>18.73177497</v>
      </c>
      <c r="N3446" s="251">
        <v>18.73177497</v>
      </c>
    </row>
    <row r="3447" spans="13:14" x14ac:dyDescent="0.25">
      <c r="M3447" s="251">
        <v>19.250266409999998</v>
      </c>
      <c r="N3447" s="251">
        <v>19.250266409999998</v>
      </c>
    </row>
    <row r="3448" spans="13:14" x14ac:dyDescent="0.25">
      <c r="M3448" s="251">
        <v>18.99298563</v>
      </c>
      <c r="N3448" s="251">
        <v>18.99298563</v>
      </c>
    </row>
    <row r="3449" spans="13:14" x14ac:dyDescent="0.25">
      <c r="M3449" s="251">
        <v>18.982008029999999</v>
      </c>
      <c r="N3449" s="251">
        <v>18.982008029999999</v>
      </c>
    </row>
    <row r="3450" spans="13:14" x14ac:dyDescent="0.25">
      <c r="M3450" s="251">
        <v>17.360021960000001</v>
      </c>
      <c r="N3450" s="251">
        <v>17.360021960000001</v>
      </c>
    </row>
    <row r="3451" spans="13:14" x14ac:dyDescent="0.25">
      <c r="M3451" s="251">
        <v>15.35494102</v>
      </c>
      <c r="N3451" s="251">
        <v>15.35494102</v>
      </c>
    </row>
    <row r="3452" spans="13:14" x14ac:dyDescent="0.25">
      <c r="M3452" s="251">
        <v>16.042597789999999</v>
      </c>
      <c r="N3452" s="251">
        <v>16.042597789999999</v>
      </c>
    </row>
    <row r="3453" spans="13:14" x14ac:dyDescent="0.25">
      <c r="M3453" s="251">
        <v>15.93801103</v>
      </c>
      <c r="N3453" s="251">
        <v>15.93801103</v>
      </c>
    </row>
    <row r="3454" spans="13:14" x14ac:dyDescent="0.25">
      <c r="M3454" s="251">
        <v>18.67017723</v>
      </c>
      <c r="N3454" s="251">
        <v>18.67017723</v>
      </c>
    </row>
    <row r="3455" spans="13:14" x14ac:dyDescent="0.25">
      <c r="M3455" s="251">
        <v>19.213551580000001</v>
      </c>
      <c r="N3455" s="251">
        <v>19.213551580000001</v>
      </c>
    </row>
    <row r="3456" spans="13:14" x14ac:dyDescent="0.25">
      <c r="M3456" s="251">
        <v>17.588159019999999</v>
      </c>
      <c r="N3456" s="251">
        <v>17.588159019999999</v>
      </c>
    </row>
    <row r="3457" spans="13:14" x14ac:dyDescent="0.25">
      <c r="M3457" s="251">
        <v>17.97169851</v>
      </c>
      <c r="N3457" s="251">
        <v>17.97169851</v>
      </c>
    </row>
    <row r="3458" spans="13:14" x14ac:dyDescent="0.25">
      <c r="M3458" s="251">
        <v>19.481975899999998</v>
      </c>
      <c r="N3458" s="251">
        <v>19.481975899999998</v>
      </c>
    </row>
    <row r="3459" spans="13:14" x14ac:dyDescent="0.25">
      <c r="M3459" s="251">
        <v>19.598468530000002</v>
      </c>
      <c r="N3459" s="251">
        <v>19.598468530000002</v>
      </c>
    </row>
    <row r="3460" spans="13:14" x14ac:dyDescent="0.25">
      <c r="M3460" s="251">
        <v>18.452994799999999</v>
      </c>
      <c r="N3460" s="251">
        <v>18.452994799999999</v>
      </c>
    </row>
    <row r="3461" spans="13:14" x14ac:dyDescent="0.25">
      <c r="M3461" s="251">
        <v>17.983284529999999</v>
      </c>
      <c r="N3461" s="251">
        <v>17.983284529999999</v>
      </c>
    </row>
    <row r="3462" spans="13:14" x14ac:dyDescent="0.25">
      <c r="M3462" s="251">
        <v>17.410495439999998</v>
      </c>
      <c r="N3462" s="251">
        <v>17.410495439999998</v>
      </c>
    </row>
    <row r="3463" spans="13:14" x14ac:dyDescent="0.25">
      <c r="M3463" s="251">
        <v>17.06912925</v>
      </c>
      <c r="N3463" s="251">
        <v>17.06912925</v>
      </c>
    </row>
    <row r="3464" spans="13:14" x14ac:dyDescent="0.25">
      <c r="M3464" s="251">
        <v>18.747265729999999</v>
      </c>
      <c r="N3464" s="251">
        <v>18.747265729999999</v>
      </c>
    </row>
    <row r="3465" spans="13:14" x14ac:dyDescent="0.25">
      <c r="M3465" s="251">
        <v>19.849509430000001</v>
      </c>
      <c r="N3465" s="251">
        <v>19.849509430000001</v>
      </c>
    </row>
    <row r="3466" spans="13:14" x14ac:dyDescent="0.25">
      <c r="M3466" s="251">
        <v>17.94807204</v>
      </c>
      <c r="N3466" s="251">
        <v>17.94807204</v>
      </c>
    </row>
    <row r="3467" spans="13:14" x14ac:dyDescent="0.25">
      <c r="M3467" s="251">
        <v>16.661953130000001</v>
      </c>
      <c r="N3467" s="251">
        <v>16.661953130000001</v>
      </c>
    </row>
    <row r="3468" spans="13:14" x14ac:dyDescent="0.25">
      <c r="M3468" s="251">
        <v>15.578929629999999</v>
      </c>
      <c r="N3468" s="251">
        <v>15.578929629999999</v>
      </c>
    </row>
    <row r="3469" spans="13:14" x14ac:dyDescent="0.25">
      <c r="M3469" s="251">
        <v>19.95356572</v>
      </c>
      <c r="N3469" s="251">
        <v>19.95356572</v>
      </c>
    </row>
    <row r="3470" spans="13:14" x14ac:dyDescent="0.25">
      <c r="M3470" s="251">
        <v>18.492682599999998</v>
      </c>
      <c r="N3470" s="251">
        <v>18.492682599999998</v>
      </c>
    </row>
    <row r="3471" spans="13:14" x14ac:dyDescent="0.25">
      <c r="M3471" s="251">
        <v>17.90031214</v>
      </c>
      <c r="N3471" s="251">
        <v>17.90031214</v>
      </c>
    </row>
    <row r="3472" spans="13:14" x14ac:dyDescent="0.25">
      <c r="M3472" s="251">
        <v>15.89945202</v>
      </c>
      <c r="N3472" s="251">
        <v>15.89945202</v>
      </c>
    </row>
    <row r="3473" spans="13:14" x14ac:dyDescent="0.25">
      <c r="M3473" s="251">
        <v>15.764979589999999</v>
      </c>
      <c r="N3473" s="251">
        <v>15.764979589999999</v>
      </c>
    </row>
    <row r="3474" spans="13:14" x14ac:dyDescent="0.25">
      <c r="M3474" s="251">
        <v>16.178391300000001</v>
      </c>
      <c r="N3474" s="251">
        <v>16.178391300000001</v>
      </c>
    </row>
    <row r="3475" spans="13:14" x14ac:dyDescent="0.25">
      <c r="M3475" s="251">
        <v>18.56564264</v>
      </c>
      <c r="N3475" s="251">
        <v>18.56564264</v>
      </c>
    </row>
    <row r="3476" spans="13:14" x14ac:dyDescent="0.25">
      <c r="M3476" s="251">
        <v>16.7630175</v>
      </c>
      <c r="N3476" s="251">
        <v>16.7630175</v>
      </c>
    </row>
    <row r="3477" spans="13:14" x14ac:dyDescent="0.25">
      <c r="M3477" s="251">
        <v>19.698111999999998</v>
      </c>
      <c r="N3477" s="251">
        <v>19.698111999999998</v>
      </c>
    </row>
    <row r="3478" spans="13:14" x14ac:dyDescent="0.25">
      <c r="M3478" s="251">
        <v>16.213237360000001</v>
      </c>
      <c r="N3478" s="251">
        <v>16.213237360000001</v>
      </c>
    </row>
    <row r="3479" spans="13:14" x14ac:dyDescent="0.25">
      <c r="M3479" s="251">
        <v>18.949259730000001</v>
      </c>
      <c r="N3479" s="251">
        <v>18.949259730000001</v>
      </c>
    </row>
    <row r="3480" spans="13:14" x14ac:dyDescent="0.25">
      <c r="M3480" s="251">
        <v>19.234210430000001</v>
      </c>
      <c r="N3480" s="251">
        <v>19.234210430000001</v>
      </c>
    </row>
    <row r="3481" spans="13:14" x14ac:dyDescent="0.25">
      <c r="M3481" s="251">
        <v>17.06471857</v>
      </c>
      <c r="N3481" s="251">
        <v>17.06471857</v>
      </c>
    </row>
    <row r="3482" spans="13:14" x14ac:dyDescent="0.25">
      <c r="M3482" s="251">
        <v>19.30339889</v>
      </c>
      <c r="N3482" s="251">
        <v>19.30339889</v>
      </c>
    </row>
    <row r="3483" spans="13:14" x14ac:dyDescent="0.25">
      <c r="M3483" s="251">
        <v>16.951540130000001</v>
      </c>
      <c r="N3483" s="251">
        <v>16.951540130000001</v>
      </c>
    </row>
    <row r="3484" spans="13:14" x14ac:dyDescent="0.25">
      <c r="M3484" s="251">
        <v>17.655257200000001</v>
      </c>
      <c r="N3484" s="251">
        <v>17.655257200000001</v>
      </c>
    </row>
    <row r="3485" spans="13:14" x14ac:dyDescent="0.25">
      <c r="M3485" s="251">
        <v>18.483692619999999</v>
      </c>
      <c r="N3485" s="251">
        <v>18.483692619999999</v>
      </c>
    </row>
    <row r="3486" spans="13:14" x14ac:dyDescent="0.25">
      <c r="M3486" s="251">
        <v>15.707988889999999</v>
      </c>
      <c r="N3486" s="251">
        <v>15.707988889999999</v>
      </c>
    </row>
    <row r="3487" spans="13:14" x14ac:dyDescent="0.25">
      <c r="M3487" s="251">
        <v>15.313133130000001</v>
      </c>
      <c r="N3487" s="251">
        <v>15.313133130000001</v>
      </c>
    </row>
    <row r="3488" spans="13:14" x14ac:dyDescent="0.25">
      <c r="M3488" s="251">
        <v>19.387503290000001</v>
      </c>
      <c r="N3488" s="251">
        <v>19.387503290000001</v>
      </c>
    </row>
    <row r="3489" spans="13:14" x14ac:dyDescent="0.25">
      <c r="M3489" s="251">
        <v>16.416201470000001</v>
      </c>
      <c r="N3489" s="251">
        <v>16.416201470000001</v>
      </c>
    </row>
    <row r="3490" spans="13:14" x14ac:dyDescent="0.25">
      <c r="M3490" s="251">
        <v>18.237352810000001</v>
      </c>
      <c r="N3490" s="251">
        <v>18.237352810000001</v>
      </c>
    </row>
    <row r="3491" spans="13:14" x14ac:dyDescent="0.25">
      <c r="M3491" s="251">
        <v>18.24531254</v>
      </c>
      <c r="N3491" s="251">
        <v>18.24531254</v>
      </c>
    </row>
    <row r="3492" spans="13:14" x14ac:dyDescent="0.25">
      <c r="M3492" s="251">
        <v>18.814328329999999</v>
      </c>
      <c r="N3492" s="251">
        <v>18.814328329999999</v>
      </c>
    </row>
    <row r="3493" spans="13:14" x14ac:dyDescent="0.25">
      <c r="M3493" s="251">
        <v>16.566186739999999</v>
      </c>
      <c r="N3493" s="251">
        <v>16.566186739999999</v>
      </c>
    </row>
    <row r="3494" spans="13:14" x14ac:dyDescent="0.25">
      <c r="M3494" s="251">
        <v>18.8777334</v>
      </c>
      <c r="N3494" s="251">
        <v>18.8777334</v>
      </c>
    </row>
    <row r="3495" spans="13:14" x14ac:dyDescent="0.25">
      <c r="M3495" s="251">
        <v>19.885519299999999</v>
      </c>
      <c r="N3495" s="251">
        <v>19.885519299999999</v>
      </c>
    </row>
    <row r="3496" spans="13:14" x14ac:dyDescent="0.25">
      <c r="M3496" s="251">
        <v>18.0362145</v>
      </c>
      <c r="N3496" s="251">
        <v>18.0362145</v>
      </c>
    </row>
    <row r="3497" spans="13:14" x14ac:dyDescent="0.25">
      <c r="M3497" s="251">
        <v>16.1497548</v>
      </c>
      <c r="N3497" s="251">
        <v>16.1497548</v>
      </c>
    </row>
    <row r="3498" spans="13:14" x14ac:dyDescent="0.25">
      <c r="M3498" s="251">
        <v>17.746516020000001</v>
      </c>
      <c r="N3498" s="251">
        <v>17.746516020000001</v>
      </c>
    </row>
    <row r="3499" spans="13:14" x14ac:dyDescent="0.25">
      <c r="M3499" s="251">
        <v>18.243954460000001</v>
      </c>
      <c r="N3499" s="251">
        <v>18.243954460000001</v>
      </c>
    </row>
    <row r="3500" spans="13:14" x14ac:dyDescent="0.25">
      <c r="M3500" s="251">
        <v>14.745899379999999</v>
      </c>
      <c r="N3500" s="251">
        <v>14.745899379999999</v>
      </c>
    </row>
    <row r="3501" spans="13:14" x14ac:dyDescent="0.25">
      <c r="M3501" s="251">
        <v>16.893812910000001</v>
      </c>
      <c r="N3501" s="251">
        <v>16.893812910000001</v>
      </c>
    </row>
    <row r="3502" spans="13:14" x14ac:dyDescent="0.25">
      <c r="M3502" s="251">
        <v>16.033383919999999</v>
      </c>
      <c r="N3502" s="251">
        <v>16.033383919999999</v>
      </c>
    </row>
    <row r="3503" spans="13:14" x14ac:dyDescent="0.25">
      <c r="M3503" s="251">
        <v>15.657832519999999</v>
      </c>
      <c r="N3503" s="251">
        <v>15.657832519999999</v>
      </c>
    </row>
    <row r="3504" spans="13:14" x14ac:dyDescent="0.25">
      <c r="M3504" s="251">
        <v>15.40675983</v>
      </c>
      <c r="N3504" s="251">
        <v>15.40675983</v>
      </c>
    </row>
    <row r="3505" spans="13:14" x14ac:dyDescent="0.25">
      <c r="M3505" s="251">
        <v>16.384183480000001</v>
      </c>
      <c r="N3505" s="251">
        <v>16.384183480000001</v>
      </c>
    </row>
    <row r="3506" spans="13:14" x14ac:dyDescent="0.25">
      <c r="M3506" s="251">
        <v>15.151341349999999</v>
      </c>
      <c r="N3506" s="251">
        <v>15.151341349999999</v>
      </c>
    </row>
    <row r="3507" spans="13:14" x14ac:dyDescent="0.25">
      <c r="M3507" s="251">
        <v>17.264021670000002</v>
      </c>
      <c r="N3507" s="251">
        <v>17.264021670000002</v>
      </c>
    </row>
    <row r="3508" spans="13:14" x14ac:dyDescent="0.25">
      <c r="M3508" s="251">
        <v>19.460666249999999</v>
      </c>
      <c r="N3508" s="251">
        <v>19.460666249999999</v>
      </c>
    </row>
    <row r="3509" spans="13:14" x14ac:dyDescent="0.25">
      <c r="M3509" s="251">
        <v>15.69635366</v>
      </c>
      <c r="N3509" s="251">
        <v>15.69635366</v>
      </c>
    </row>
    <row r="3510" spans="13:14" x14ac:dyDescent="0.25">
      <c r="M3510" s="251">
        <v>19.447772180000001</v>
      </c>
      <c r="N3510" s="251">
        <v>19.447772180000001</v>
      </c>
    </row>
    <row r="3511" spans="13:14" x14ac:dyDescent="0.25">
      <c r="M3511" s="251">
        <v>16.841914389999999</v>
      </c>
      <c r="N3511" s="251">
        <v>16.841914389999999</v>
      </c>
    </row>
    <row r="3512" spans="13:14" x14ac:dyDescent="0.25">
      <c r="M3512" s="251">
        <v>16.106399849999999</v>
      </c>
      <c r="N3512" s="251">
        <v>16.106399849999999</v>
      </c>
    </row>
    <row r="3513" spans="13:14" x14ac:dyDescent="0.25">
      <c r="M3513" s="251">
        <v>14.739304300000001</v>
      </c>
      <c r="N3513" s="251">
        <v>14.739304300000001</v>
      </c>
    </row>
    <row r="3514" spans="13:14" x14ac:dyDescent="0.25">
      <c r="M3514" s="251">
        <v>15.440053280000001</v>
      </c>
      <c r="N3514" s="251">
        <v>15.440053280000001</v>
      </c>
    </row>
    <row r="3515" spans="13:14" x14ac:dyDescent="0.25">
      <c r="M3515" s="251">
        <v>17.19979056</v>
      </c>
      <c r="N3515" s="251">
        <v>17.19979056</v>
      </c>
    </row>
    <row r="3516" spans="13:14" x14ac:dyDescent="0.25">
      <c r="M3516" s="251">
        <v>16.468310809999998</v>
      </c>
      <c r="N3516" s="251">
        <v>16.468310809999998</v>
      </c>
    </row>
    <row r="3517" spans="13:14" x14ac:dyDescent="0.25">
      <c r="M3517" s="251">
        <v>17.513344150000002</v>
      </c>
      <c r="N3517" s="251">
        <v>17.513344150000002</v>
      </c>
    </row>
    <row r="3518" spans="13:14" x14ac:dyDescent="0.25">
      <c r="M3518" s="251">
        <v>15.63384445</v>
      </c>
      <c r="N3518" s="251">
        <v>15.63384445</v>
      </c>
    </row>
    <row r="3519" spans="13:14" x14ac:dyDescent="0.25">
      <c r="M3519" s="251">
        <v>16.94272672</v>
      </c>
      <c r="N3519" s="251">
        <v>16.94272672</v>
      </c>
    </row>
    <row r="3520" spans="13:14" x14ac:dyDescent="0.25">
      <c r="M3520" s="251">
        <v>16.871933420000001</v>
      </c>
      <c r="N3520" s="251">
        <v>16.871933420000001</v>
      </c>
    </row>
    <row r="3521" spans="13:14" x14ac:dyDescent="0.25">
      <c r="M3521" s="251">
        <v>17.935500749999999</v>
      </c>
      <c r="N3521" s="251">
        <v>17.935500749999999</v>
      </c>
    </row>
    <row r="3522" spans="13:14" x14ac:dyDescent="0.25">
      <c r="M3522" s="251">
        <v>18.842065510000001</v>
      </c>
      <c r="N3522" s="251">
        <v>18.842065510000001</v>
      </c>
    </row>
    <row r="3523" spans="13:14" x14ac:dyDescent="0.25">
      <c r="M3523" s="251">
        <v>15.80144127</v>
      </c>
      <c r="N3523" s="251">
        <v>15.80144127</v>
      </c>
    </row>
    <row r="3524" spans="13:14" x14ac:dyDescent="0.25">
      <c r="M3524" s="251">
        <v>17.047775569999999</v>
      </c>
      <c r="N3524" s="251">
        <v>17.047775569999999</v>
      </c>
    </row>
    <row r="3525" spans="13:14" x14ac:dyDescent="0.25">
      <c r="M3525" s="251">
        <v>18.675527670000001</v>
      </c>
      <c r="N3525" s="251">
        <v>18.675527670000001</v>
      </c>
    </row>
    <row r="3526" spans="13:14" x14ac:dyDescent="0.25">
      <c r="M3526" s="251">
        <v>17.404247300000002</v>
      </c>
      <c r="N3526" s="251">
        <v>17.404247300000002</v>
      </c>
    </row>
    <row r="3527" spans="13:14" x14ac:dyDescent="0.25">
      <c r="M3527" s="251">
        <v>17.600561710000001</v>
      </c>
      <c r="N3527" s="251">
        <v>17.600561710000001</v>
      </c>
    </row>
    <row r="3528" spans="13:14" x14ac:dyDescent="0.25">
      <c r="M3528" s="251">
        <v>17.67444656</v>
      </c>
      <c r="N3528" s="251">
        <v>17.67444656</v>
      </c>
    </row>
    <row r="3529" spans="13:14" x14ac:dyDescent="0.25">
      <c r="M3529" s="251">
        <v>17.37386656</v>
      </c>
      <c r="N3529" s="251">
        <v>17.37386656</v>
      </c>
    </row>
    <row r="3530" spans="13:14" x14ac:dyDescent="0.25">
      <c r="M3530" s="251">
        <v>17.297430769999998</v>
      </c>
      <c r="N3530" s="251">
        <v>17.297430769999998</v>
      </c>
    </row>
    <row r="3531" spans="13:14" x14ac:dyDescent="0.25">
      <c r="M3531" s="251">
        <v>19.50088345</v>
      </c>
      <c r="N3531" s="251">
        <v>19.50088345</v>
      </c>
    </row>
    <row r="3532" spans="13:14" x14ac:dyDescent="0.25">
      <c r="M3532" s="251">
        <v>17.92915678</v>
      </c>
      <c r="N3532" s="251">
        <v>17.92915678</v>
      </c>
    </row>
    <row r="3533" spans="13:14" x14ac:dyDescent="0.25">
      <c r="M3533" s="251">
        <v>18.58204035</v>
      </c>
      <c r="N3533" s="251">
        <v>18.58204035</v>
      </c>
    </row>
    <row r="3534" spans="13:14" x14ac:dyDescent="0.25">
      <c r="M3534" s="251">
        <v>18.69321339</v>
      </c>
      <c r="N3534" s="251">
        <v>18.69321339</v>
      </c>
    </row>
    <row r="3535" spans="13:14" x14ac:dyDescent="0.25">
      <c r="M3535" s="251">
        <v>16.787939099999999</v>
      </c>
      <c r="N3535" s="251">
        <v>16.787939099999999</v>
      </c>
    </row>
    <row r="3536" spans="13:14" x14ac:dyDescent="0.25">
      <c r="M3536" s="251">
        <v>18.769846220000002</v>
      </c>
      <c r="N3536" s="251">
        <v>18.769846220000002</v>
      </c>
    </row>
    <row r="3537" spans="13:14" x14ac:dyDescent="0.25">
      <c r="M3537" s="251">
        <v>19.66555413</v>
      </c>
      <c r="N3537" s="251">
        <v>19.66555413</v>
      </c>
    </row>
    <row r="3538" spans="13:14" x14ac:dyDescent="0.25">
      <c r="M3538" s="251">
        <v>14.975480689999999</v>
      </c>
      <c r="N3538" s="251">
        <v>14.975480689999999</v>
      </c>
    </row>
    <row r="3539" spans="13:14" x14ac:dyDescent="0.25">
      <c r="M3539" s="251">
        <v>17.059988359999998</v>
      </c>
      <c r="N3539" s="251">
        <v>17.059988359999998</v>
      </c>
    </row>
    <row r="3540" spans="13:14" x14ac:dyDescent="0.25">
      <c r="M3540" s="251">
        <v>19.102029959999999</v>
      </c>
      <c r="N3540" s="251">
        <v>19.102029959999999</v>
      </c>
    </row>
    <row r="3541" spans="13:14" x14ac:dyDescent="0.25">
      <c r="M3541" s="251">
        <v>18.023675829999998</v>
      </c>
      <c r="N3541" s="251">
        <v>18.023675829999998</v>
      </c>
    </row>
    <row r="3542" spans="13:14" x14ac:dyDescent="0.25">
      <c r="M3542" s="251">
        <v>15.905920099999999</v>
      </c>
      <c r="N3542" s="251">
        <v>15.905920099999999</v>
      </c>
    </row>
    <row r="3543" spans="13:14" x14ac:dyDescent="0.25">
      <c r="M3543" s="251">
        <v>17.949226240000002</v>
      </c>
      <c r="N3543" s="251">
        <v>17.949226240000002</v>
      </c>
    </row>
    <row r="3544" spans="13:14" x14ac:dyDescent="0.25">
      <c r="M3544" s="251">
        <v>17.27327571</v>
      </c>
      <c r="N3544" s="251">
        <v>17.27327571</v>
      </c>
    </row>
    <row r="3545" spans="13:14" x14ac:dyDescent="0.25">
      <c r="M3545" s="251">
        <v>19.08106458</v>
      </c>
      <c r="N3545" s="251">
        <v>19.08106458</v>
      </c>
    </row>
    <row r="3546" spans="13:14" x14ac:dyDescent="0.25">
      <c r="M3546" s="251">
        <v>19.12046282</v>
      </c>
      <c r="N3546" s="251">
        <v>19.12046282</v>
      </c>
    </row>
    <row r="3547" spans="13:14" x14ac:dyDescent="0.25">
      <c r="M3547" s="251">
        <v>17.37300785</v>
      </c>
      <c r="N3547" s="251">
        <v>17.37300785</v>
      </c>
    </row>
    <row r="3548" spans="13:14" x14ac:dyDescent="0.25">
      <c r="M3548" s="251">
        <v>18.196327490000002</v>
      </c>
      <c r="N3548" s="251">
        <v>18.196327490000002</v>
      </c>
    </row>
    <row r="3549" spans="13:14" x14ac:dyDescent="0.25">
      <c r="M3549" s="251">
        <v>16.73419118</v>
      </c>
      <c r="N3549" s="251">
        <v>16.73419118</v>
      </c>
    </row>
    <row r="3550" spans="13:14" x14ac:dyDescent="0.25">
      <c r="M3550" s="251">
        <v>15.302649860000001</v>
      </c>
      <c r="N3550" s="251">
        <v>15.302649860000001</v>
      </c>
    </row>
    <row r="3551" spans="13:14" x14ac:dyDescent="0.25">
      <c r="M3551" s="251">
        <v>17.730765439999999</v>
      </c>
      <c r="N3551" s="251">
        <v>17.730765439999999</v>
      </c>
    </row>
    <row r="3552" spans="13:14" x14ac:dyDescent="0.25">
      <c r="M3552" s="251">
        <v>16.729254019999999</v>
      </c>
      <c r="N3552" s="251">
        <v>16.729254019999999</v>
      </c>
    </row>
    <row r="3553" spans="13:14" x14ac:dyDescent="0.25">
      <c r="M3553" s="251">
        <v>16.373413790000001</v>
      </c>
      <c r="N3553" s="251">
        <v>16.373413790000001</v>
      </c>
    </row>
    <row r="3554" spans="13:14" x14ac:dyDescent="0.25">
      <c r="M3554" s="251">
        <v>16.405662970000002</v>
      </c>
      <c r="N3554" s="251">
        <v>16.405662970000002</v>
      </c>
    </row>
    <row r="3555" spans="13:14" x14ac:dyDescent="0.25">
      <c r="M3555" s="251">
        <v>16.311286899999999</v>
      </c>
      <c r="N3555" s="251">
        <v>16.311286899999999</v>
      </c>
    </row>
    <row r="3556" spans="13:14" x14ac:dyDescent="0.25">
      <c r="M3556" s="251">
        <v>17.814880420000001</v>
      </c>
      <c r="N3556" s="251">
        <v>17.814880420000001</v>
      </c>
    </row>
    <row r="3557" spans="13:14" x14ac:dyDescent="0.25">
      <c r="M3557" s="251">
        <v>15.459941669999999</v>
      </c>
      <c r="N3557" s="251">
        <v>15.459941669999999</v>
      </c>
    </row>
    <row r="3558" spans="13:14" x14ac:dyDescent="0.25">
      <c r="M3558" s="251">
        <v>19.244475340000001</v>
      </c>
      <c r="N3558" s="251">
        <v>19.244475340000001</v>
      </c>
    </row>
    <row r="3559" spans="13:14" x14ac:dyDescent="0.25">
      <c r="M3559" s="251">
        <v>17.255097410000001</v>
      </c>
      <c r="N3559" s="251">
        <v>17.255097410000001</v>
      </c>
    </row>
    <row r="3560" spans="13:14" x14ac:dyDescent="0.25">
      <c r="M3560" s="251">
        <v>16.259276620000001</v>
      </c>
      <c r="N3560" s="251">
        <v>16.259276620000001</v>
      </c>
    </row>
    <row r="3561" spans="13:14" x14ac:dyDescent="0.25">
      <c r="M3561" s="251">
        <v>18.177867670000001</v>
      </c>
      <c r="N3561" s="251">
        <v>18.177867670000001</v>
      </c>
    </row>
    <row r="3562" spans="13:14" x14ac:dyDescent="0.25">
      <c r="M3562" s="251">
        <v>17.082426649999999</v>
      </c>
      <c r="N3562" s="251">
        <v>17.082426649999999</v>
      </c>
    </row>
    <row r="3563" spans="13:14" x14ac:dyDescent="0.25">
      <c r="M3563" s="251">
        <v>18.31831223</v>
      </c>
      <c r="N3563" s="251">
        <v>18.31831223</v>
      </c>
    </row>
    <row r="3564" spans="13:14" x14ac:dyDescent="0.25">
      <c r="M3564" s="251">
        <v>14.176084749999999</v>
      </c>
      <c r="N3564" s="251">
        <v>14.176084749999999</v>
      </c>
    </row>
    <row r="3565" spans="13:14" x14ac:dyDescent="0.25">
      <c r="M3565" s="251">
        <v>18.500247869999999</v>
      </c>
      <c r="N3565" s="251">
        <v>18.500247869999999</v>
      </c>
    </row>
    <row r="3566" spans="13:14" x14ac:dyDescent="0.25">
      <c r="M3566" s="251">
        <v>17.234798739999999</v>
      </c>
      <c r="N3566" s="251">
        <v>17.234798739999999</v>
      </c>
    </row>
    <row r="3567" spans="13:14" x14ac:dyDescent="0.25">
      <c r="M3567" s="251">
        <v>16.582277080000001</v>
      </c>
      <c r="N3567" s="251">
        <v>16.582277080000001</v>
      </c>
    </row>
    <row r="3568" spans="13:14" x14ac:dyDescent="0.25">
      <c r="M3568" s="251">
        <v>18.081517900000001</v>
      </c>
      <c r="N3568" s="251">
        <v>18.081517900000001</v>
      </c>
    </row>
    <row r="3569" spans="13:14" x14ac:dyDescent="0.25">
      <c r="M3569" s="251">
        <v>17.634850660000001</v>
      </c>
      <c r="N3569" s="251">
        <v>17.634850660000001</v>
      </c>
    </row>
    <row r="3570" spans="13:14" x14ac:dyDescent="0.25">
      <c r="M3570" s="251">
        <v>19.265100230000002</v>
      </c>
      <c r="N3570" s="251">
        <v>19.265100230000002</v>
      </c>
    </row>
    <row r="3571" spans="13:14" x14ac:dyDescent="0.25">
      <c r="M3571" s="251">
        <v>17.097348390000001</v>
      </c>
      <c r="N3571" s="251">
        <v>17.097348390000001</v>
      </c>
    </row>
    <row r="3572" spans="13:14" x14ac:dyDescent="0.25">
      <c r="M3572" s="251">
        <v>14.97471206</v>
      </c>
      <c r="N3572" s="251">
        <v>14.97471206</v>
      </c>
    </row>
    <row r="3573" spans="13:14" x14ac:dyDescent="0.25">
      <c r="M3573" s="251">
        <v>18.150913790000001</v>
      </c>
      <c r="N3573" s="251">
        <v>18.150913790000001</v>
      </c>
    </row>
    <row r="3574" spans="13:14" x14ac:dyDescent="0.25">
      <c r="M3574" s="251">
        <v>18.306186830000001</v>
      </c>
      <c r="N3574" s="251">
        <v>18.306186830000001</v>
      </c>
    </row>
    <row r="3575" spans="13:14" x14ac:dyDescent="0.25">
      <c r="M3575" s="251">
        <v>17.611512019999999</v>
      </c>
      <c r="N3575" s="251">
        <v>17.611512019999999</v>
      </c>
    </row>
    <row r="3576" spans="13:14" x14ac:dyDescent="0.25">
      <c r="M3576" s="251">
        <v>16.908503530000001</v>
      </c>
      <c r="N3576" s="251">
        <v>16.908503530000001</v>
      </c>
    </row>
    <row r="3577" spans="13:14" x14ac:dyDescent="0.25">
      <c r="M3577" s="251">
        <v>18.377152760000001</v>
      </c>
      <c r="N3577" s="251">
        <v>18.377152760000001</v>
      </c>
    </row>
    <row r="3578" spans="13:14" x14ac:dyDescent="0.25">
      <c r="M3578" s="251">
        <v>17.795239609999999</v>
      </c>
      <c r="N3578" s="251">
        <v>17.795239609999999</v>
      </c>
    </row>
    <row r="3579" spans="13:14" x14ac:dyDescent="0.25">
      <c r="M3579" s="251">
        <v>18.504460770000001</v>
      </c>
      <c r="N3579" s="251">
        <v>18.504460770000001</v>
      </c>
    </row>
    <row r="3580" spans="13:14" x14ac:dyDescent="0.25">
      <c r="M3580" s="251">
        <v>18.531006770000001</v>
      </c>
      <c r="N3580" s="251">
        <v>18.531006770000001</v>
      </c>
    </row>
    <row r="3581" spans="13:14" x14ac:dyDescent="0.25">
      <c r="M3581" s="251">
        <v>19.525506109999998</v>
      </c>
      <c r="N3581" s="251">
        <v>19.525506109999998</v>
      </c>
    </row>
    <row r="3582" spans="13:14" x14ac:dyDescent="0.25">
      <c r="M3582" s="251">
        <v>18.98866383</v>
      </c>
      <c r="N3582" s="251">
        <v>18.98866383</v>
      </c>
    </row>
    <row r="3583" spans="13:14" x14ac:dyDescent="0.25">
      <c r="M3583" s="251">
        <v>18.27751778</v>
      </c>
      <c r="N3583" s="251">
        <v>18.27751778</v>
      </c>
    </row>
    <row r="3584" spans="13:14" x14ac:dyDescent="0.25">
      <c r="M3584" s="251">
        <v>14.08012244</v>
      </c>
      <c r="N3584" s="251">
        <v>14.08012244</v>
      </c>
    </row>
    <row r="3585" spans="13:14" x14ac:dyDescent="0.25">
      <c r="M3585" s="251">
        <v>17.94543041</v>
      </c>
      <c r="N3585" s="251">
        <v>17.94543041</v>
      </c>
    </row>
    <row r="3586" spans="13:14" x14ac:dyDescent="0.25">
      <c r="M3586" s="251">
        <v>17.22585222</v>
      </c>
      <c r="N3586" s="251">
        <v>17.22585222</v>
      </c>
    </row>
    <row r="3587" spans="13:14" x14ac:dyDescent="0.25">
      <c r="M3587" s="251">
        <v>18.69958046</v>
      </c>
      <c r="N3587" s="251">
        <v>18.69958046</v>
      </c>
    </row>
    <row r="3588" spans="13:14" x14ac:dyDescent="0.25">
      <c r="M3588" s="251">
        <v>17.734277370000001</v>
      </c>
      <c r="N3588" s="251">
        <v>17.734277370000001</v>
      </c>
    </row>
    <row r="3589" spans="13:14" x14ac:dyDescent="0.25">
      <c r="M3589" s="251">
        <v>14.44168979</v>
      </c>
      <c r="N3589" s="251">
        <v>14.44168979</v>
      </c>
    </row>
    <row r="3590" spans="13:14" x14ac:dyDescent="0.25">
      <c r="M3590" s="251">
        <v>17.466961250000001</v>
      </c>
      <c r="N3590" s="251">
        <v>17.466961250000001</v>
      </c>
    </row>
    <row r="3591" spans="13:14" x14ac:dyDescent="0.25">
      <c r="M3591" s="251">
        <v>15.72576177</v>
      </c>
      <c r="N3591" s="251">
        <v>15.72576177</v>
      </c>
    </row>
    <row r="3592" spans="13:14" x14ac:dyDescent="0.25">
      <c r="M3592" s="251">
        <v>16.410502309999998</v>
      </c>
      <c r="N3592" s="251">
        <v>16.410502309999998</v>
      </c>
    </row>
    <row r="3593" spans="13:14" x14ac:dyDescent="0.25">
      <c r="M3593" s="251">
        <v>19.622461619999999</v>
      </c>
      <c r="N3593" s="251">
        <v>19.622461619999999</v>
      </c>
    </row>
    <row r="3594" spans="13:14" x14ac:dyDescent="0.25">
      <c r="M3594" s="251">
        <v>17.09453018</v>
      </c>
      <c r="N3594" s="251">
        <v>17.09453018</v>
      </c>
    </row>
    <row r="3595" spans="13:14" x14ac:dyDescent="0.25">
      <c r="M3595" s="251">
        <v>17.465893730000001</v>
      </c>
      <c r="N3595" s="251">
        <v>17.465893730000001</v>
      </c>
    </row>
    <row r="3596" spans="13:14" x14ac:dyDescent="0.25">
      <c r="M3596" s="251">
        <v>19.010680789999999</v>
      </c>
      <c r="N3596" s="251">
        <v>19.010680789999999</v>
      </c>
    </row>
    <row r="3597" spans="13:14" x14ac:dyDescent="0.25">
      <c r="M3597" s="251">
        <v>18.24133342</v>
      </c>
      <c r="N3597" s="251">
        <v>18.24133342</v>
      </c>
    </row>
    <row r="3598" spans="13:14" x14ac:dyDescent="0.25">
      <c r="M3598" s="251">
        <v>18.286439510000001</v>
      </c>
      <c r="N3598" s="251">
        <v>18.286439510000001</v>
      </c>
    </row>
    <row r="3599" spans="13:14" x14ac:dyDescent="0.25">
      <c r="M3599" s="251">
        <v>14.71165467</v>
      </c>
      <c r="N3599" s="251">
        <v>14.71165467</v>
      </c>
    </row>
    <row r="3600" spans="13:14" x14ac:dyDescent="0.25">
      <c r="M3600" s="251">
        <v>15.50885823</v>
      </c>
      <c r="N3600" s="251">
        <v>15.50885823</v>
      </c>
    </row>
    <row r="3601" spans="13:14" x14ac:dyDescent="0.25">
      <c r="M3601" s="251">
        <v>18.438405629999998</v>
      </c>
      <c r="N3601" s="251">
        <v>18.438405629999998</v>
      </c>
    </row>
    <row r="3602" spans="13:14" x14ac:dyDescent="0.25">
      <c r="M3602" s="251">
        <v>16.659314869999999</v>
      </c>
      <c r="N3602" s="251">
        <v>16.659314869999999</v>
      </c>
    </row>
    <row r="3603" spans="13:14" x14ac:dyDescent="0.25">
      <c r="M3603" s="251">
        <v>17.615691859999998</v>
      </c>
      <c r="N3603" s="251">
        <v>17.615691859999998</v>
      </c>
    </row>
    <row r="3604" spans="13:14" x14ac:dyDescent="0.25">
      <c r="M3604" s="251">
        <v>18.85083435</v>
      </c>
      <c r="N3604" s="251">
        <v>18.85083435</v>
      </c>
    </row>
    <row r="3605" spans="13:14" x14ac:dyDescent="0.25">
      <c r="M3605" s="251">
        <v>11.46222246</v>
      </c>
      <c r="N3605" s="251">
        <v>11.46222246</v>
      </c>
    </row>
    <row r="3606" spans="13:14" x14ac:dyDescent="0.25">
      <c r="M3606" s="251">
        <v>9.5144524260000001</v>
      </c>
      <c r="N3606" s="251">
        <v>9.5144524260000001</v>
      </c>
    </row>
    <row r="3607" spans="13:14" x14ac:dyDescent="0.25">
      <c r="M3607" s="251">
        <v>9.0762834229999996</v>
      </c>
      <c r="N3607" s="251">
        <v>9.0762834229999996</v>
      </c>
    </row>
    <row r="3608" spans="13:14" x14ac:dyDescent="0.25">
      <c r="M3608" s="251">
        <v>8.8531323900000007</v>
      </c>
      <c r="N3608" s="251">
        <v>8.8531323900000007</v>
      </c>
    </row>
    <row r="3609" spans="13:14" x14ac:dyDescent="0.25">
      <c r="M3609" s="251">
        <v>8.9973320250000004</v>
      </c>
      <c r="N3609" s="251">
        <v>8.9973320250000004</v>
      </c>
    </row>
    <row r="3610" spans="13:14" x14ac:dyDescent="0.25">
      <c r="M3610" s="251">
        <v>8.8144876920000002</v>
      </c>
      <c r="N3610" s="251">
        <v>8.8144876920000002</v>
      </c>
    </row>
    <row r="3611" spans="13:14" x14ac:dyDescent="0.25">
      <c r="M3611" s="251">
        <v>9.0550557529999995</v>
      </c>
      <c r="N3611" s="251">
        <v>9.0550557529999995</v>
      </c>
    </row>
    <row r="3612" spans="13:14" x14ac:dyDescent="0.25">
      <c r="M3612" s="251">
        <v>10.352224700000001</v>
      </c>
      <c r="N3612" s="251">
        <v>10.352224700000001</v>
      </c>
    </row>
    <row r="3613" spans="13:14" x14ac:dyDescent="0.25">
      <c r="M3613" s="251">
        <v>9.3357101839999999</v>
      </c>
      <c r="N3613" s="251">
        <v>9.3357101839999999</v>
      </c>
    </row>
    <row r="3614" spans="13:14" x14ac:dyDescent="0.25">
      <c r="M3614" s="251">
        <v>8.6042478300000003</v>
      </c>
      <c r="N3614" s="251">
        <v>8.6042478300000003</v>
      </c>
    </row>
    <row r="3615" spans="13:14" x14ac:dyDescent="0.25">
      <c r="M3615" s="251">
        <v>9.4061002669999993</v>
      </c>
      <c r="N3615" s="251">
        <v>9.4061002669999993</v>
      </c>
    </row>
    <row r="3616" spans="13:14" x14ac:dyDescent="0.25">
      <c r="M3616" s="251">
        <v>8.5926930559999999</v>
      </c>
      <c r="N3616" s="251">
        <v>8.5926930559999999</v>
      </c>
    </row>
    <row r="3617" spans="13:14" x14ac:dyDescent="0.25">
      <c r="M3617" s="251">
        <v>9.6087952960000003</v>
      </c>
      <c r="N3617" s="251">
        <v>9.6087952960000003</v>
      </c>
    </row>
    <row r="3618" spans="13:14" x14ac:dyDescent="0.25">
      <c r="M3618" s="251">
        <v>11.0530765</v>
      </c>
      <c r="N3618" s="251">
        <v>11.0530765</v>
      </c>
    </row>
    <row r="3619" spans="13:14" x14ac:dyDescent="0.25">
      <c r="M3619" s="251">
        <v>8.8367305770000009</v>
      </c>
      <c r="N3619" s="251">
        <v>8.8367305770000009</v>
      </c>
    </row>
    <row r="3620" spans="13:14" x14ac:dyDescent="0.25">
      <c r="M3620" s="251">
        <v>8.9607189340000009</v>
      </c>
      <c r="N3620" s="251">
        <v>8.9607189340000009</v>
      </c>
    </row>
    <row r="3621" spans="13:14" x14ac:dyDescent="0.25">
      <c r="M3621" s="251">
        <v>8.1595919610000003</v>
      </c>
      <c r="N3621" s="251">
        <v>8.1595919610000003</v>
      </c>
    </row>
    <row r="3622" spans="13:14" x14ac:dyDescent="0.25">
      <c r="M3622" s="251">
        <v>7.7442276400000001</v>
      </c>
      <c r="N3622" s="251">
        <v>7.7442276400000001</v>
      </c>
    </row>
    <row r="3623" spans="13:14" x14ac:dyDescent="0.25">
      <c r="M3623" s="251">
        <v>8.7188940870000007</v>
      </c>
      <c r="N3623" s="251">
        <v>8.7188940870000007</v>
      </c>
    </row>
    <row r="3624" spans="13:14" x14ac:dyDescent="0.25">
      <c r="M3624" s="251">
        <v>10.46061856</v>
      </c>
      <c r="N3624" s="251">
        <v>10.46061856</v>
      </c>
    </row>
    <row r="3625" spans="13:14" x14ac:dyDescent="0.25">
      <c r="M3625" s="251">
        <v>9.0061548909999996</v>
      </c>
      <c r="N3625" s="251">
        <v>9.0061548909999996</v>
      </c>
    </row>
    <row r="3626" spans="13:14" x14ac:dyDescent="0.25">
      <c r="M3626" s="251">
        <v>8.2033556109999992</v>
      </c>
      <c r="N3626" s="251">
        <v>8.2033556109999992</v>
      </c>
    </row>
    <row r="3627" spans="13:14" x14ac:dyDescent="0.25">
      <c r="M3627" s="251">
        <v>10.613286860000001</v>
      </c>
      <c r="N3627" s="251">
        <v>10.613286860000001</v>
      </c>
    </row>
    <row r="3628" spans="13:14" x14ac:dyDescent="0.25">
      <c r="M3628" s="251">
        <v>9.5953004310000001</v>
      </c>
      <c r="N3628" s="251">
        <v>9.5953004310000001</v>
      </c>
    </row>
    <row r="3629" spans="13:14" x14ac:dyDescent="0.25">
      <c r="M3629" s="251">
        <v>7.8620398309999997</v>
      </c>
      <c r="N3629" s="251">
        <v>7.8620398309999997</v>
      </c>
    </row>
    <row r="3630" spans="13:14" x14ac:dyDescent="0.25">
      <c r="M3630" s="251">
        <v>8.4500012170000005</v>
      </c>
      <c r="N3630" s="251">
        <v>8.4500012170000005</v>
      </c>
    </row>
    <row r="3631" spans="13:14" x14ac:dyDescent="0.25">
      <c r="M3631" s="251">
        <v>9.1305590809999995</v>
      </c>
      <c r="N3631" s="251">
        <v>9.1305590809999995</v>
      </c>
    </row>
    <row r="3632" spans="13:14" x14ac:dyDescent="0.25">
      <c r="M3632" s="251">
        <v>9.1994325450000005</v>
      </c>
      <c r="N3632" s="251">
        <v>9.1994325450000005</v>
      </c>
    </row>
    <row r="3633" spans="13:14" x14ac:dyDescent="0.25">
      <c r="M3633" s="251">
        <v>8.8946842010000005</v>
      </c>
      <c r="N3633" s="251">
        <v>8.8946842010000005</v>
      </c>
    </row>
    <row r="3634" spans="13:14" x14ac:dyDescent="0.25">
      <c r="M3634" s="251">
        <v>7.8345381740000004</v>
      </c>
      <c r="N3634" s="251">
        <v>7.8345381740000004</v>
      </c>
    </row>
    <row r="3635" spans="13:14" x14ac:dyDescent="0.25">
      <c r="M3635" s="251">
        <v>8.5845209160000007</v>
      </c>
      <c r="N3635" s="251">
        <v>8.5845209160000007</v>
      </c>
    </row>
    <row r="3636" spans="13:14" x14ac:dyDescent="0.25">
      <c r="M3636" s="251">
        <v>9.1465108859999997</v>
      </c>
      <c r="N3636" s="251">
        <v>9.1465108859999997</v>
      </c>
    </row>
    <row r="3637" spans="13:14" x14ac:dyDescent="0.25">
      <c r="M3637" s="251">
        <v>8.4268920279999993</v>
      </c>
      <c r="N3637" s="251">
        <v>8.4268920279999993</v>
      </c>
    </row>
    <row r="3638" spans="13:14" x14ac:dyDescent="0.25">
      <c r="M3638" s="251">
        <v>8.9788546230000001</v>
      </c>
      <c r="N3638" s="251">
        <v>8.9788546230000001</v>
      </c>
    </row>
    <row r="3639" spans="13:14" x14ac:dyDescent="0.25">
      <c r="M3639" s="251">
        <v>8.8280005310000007</v>
      </c>
      <c r="N3639" s="251">
        <v>8.8280005310000007</v>
      </c>
    </row>
    <row r="3640" spans="13:14" x14ac:dyDescent="0.25">
      <c r="M3640" s="251">
        <v>9.1364518669999999</v>
      </c>
      <c r="N3640" s="251">
        <v>9.1364518669999999</v>
      </c>
    </row>
    <row r="3641" spans="13:14" x14ac:dyDescent="0.25">
      <c r="M3641" s="251">
        <v>10.317684549999999</v>
      </c>
      <c r="N3641" s="251">
        <v>10.317684549999999</v>
      </c>
    </row>
    <row r="3642" spans="13:14" x14ac:dyDescent="0.25">
      <c r="M3642" s="251">
        <v>10.59846804</v>
      </c>
      <c r="N3642" s="251">
        <v>10.59846804</v>
      </c>
    </row>
    <row r="3643" spans="13:14" x14ac:dyDescent="0.25">
      <c r="M3643" s="251">
        <v>9.077724237</v>
      </c>
      <c r="N3643" s="251">
        <v>9.077724237</v>
      </c>
    </row>
    <row r="3644" spans="13:14" x14ac:dyDescent="0.25">
      <c r="M3644" s="251">
        <v>8.3363290859999992</v>
      </c>
      <c r="N3644" s="251">
        <v>8.3363290859999992</v>
      </c>
    </row>
    <row r="3645" spans="13:14" x14ac:dyDescent="0.25">
      <c r="M3645" s="251">
        <v>8.4056616300000009</v>
      </c>
      <c r="N3645" s="251">
        <v>8.4056616300000009</v>
      </c>
    </row>
    <row r="3646" spans="13:14" x14ac:dyDescent="0.25">
      <c r="M3646" s="251">
        <v>9.1047865899999998</v>
      </c>
      <c r="N3646" s="251">
        <v>9.1047865899999998</v>
      </c>
    </row>
    <row r="3647" spans="13:14" x14ac:dyDescent="0.25">
      <c r="M3647" s="251">
        <v>9.1597574230000003</v>
      </c>
      <c r="N3647" s="251">
        <v>9.1597574230000003</v>
      </c>
    </row>
    <row r="3648" spans="13:14" x14ac:dyDescent="0.25">
      <c r="M3648" s="251">
        <v>10.03630948</v>
      </c>
      <c r="N3648" s="251">
        <v>10.03630948</v>
      </c>
    </row>
    <row r="3649" spans="13:14" x14ac:dyDescent="0.25">
      <c r="M3649" s="251">
        <v>12.77511372</v>
      </c>
      <c r="N3649" s="251">
        <v>12.77511372</v>
      </c>
    </row>
    <row r="3650" spans="13:14" x14ac:dyDescent="0.25">
      <c r="M3650" s="251">
        <v>14.565234540000001</v>
      </c>
      <c r="N3650" s="251">
        <v>14.565234540000001</v>
      </c>
    </row>
    <row r="3651" spans="13:14" x14ac:dyDescent="0.25">
      <c r="M3651" s="251">
        <v>13.48170509</v>
      </c>
      <c r="N3651" s="251">
        <v>13.48170509</v>
      </c>
    </row>
    <row r="3652" spans="13:14" x14ac:dyDescent="0.25">
      <c r="M3652" s="251">
        <v>10.901536180000001</v>
      </c>
      <c r="N3652" s="251">
        <v>10.901536180000001</v>
      </c>
    </row>
    <row r="3653" spans="13:14" x14ac:dyDescent="0.25">
      <c r="M3653" s="251">
        <v>12.788286579999999</v>
      </c>
      <c r="N3653" s="251">
        <v>12.788286579999999</v>
      </c>
    </row>
    <row r="3654" spans="13:14" x14ac:dyDescent="0.25">
      <c r="M3654" s="251">
        <v>11.526119250000001</v>
      </c>
      <c r="N3654" s="251">
        <v>11.526119250000001</v>
      </c>
    </row>
    <row r="3655" spans="13:14" x14ac:dyDescent="0.25">
      <c r="M3655" s="251">
        <v>13.340064310000001</v>
      </c>
      <c r="N3655" s="251">
        <v>13.340064310000001</v>
      </c>
    </row>
    <row r="3656" spans="13:14" x14ac:dyDescent="0.25">
      <c r="M3656" s="251">
        <v>11.13530497</v>
      </c>
      <c r="N3656" s="251">
        <v>11.13530497</v>
      </c>
    </row>
    <row r="3657" spans="13:14" x14ac:dyDescent="0.25">
      <c r="M3657" s="251">
        <v>12.78145192</v>
      </c>
      <c r="N3657" s="251">
        <v>12.78145192</v>
      </c>
    </row>
    <row r="3658" spans="13:14" x14ac:dyDescent="0.25">
      <c r="M3658" s="251">
        <v>12.47811392</v>
      </c>
      <c r="N3658" s="251">
        <v>12.47811392</v>
      </c>
    </row>
    <row r="3659" spans="13:14" x14ac:dyDescent="0.25">
      <c r="M3659" s="251">
        <v>13.01004753</v>
      </c>
      <c r="N3659" s="251">
        <v>13.01004753</v>
      </c>
    </row>
    <row r="3660" spans="13:14" x14ac:dyDescent="0.25">
      <c r="M3660" s="251">
        <v>13.03566698</v>
      </c>
      <c r="N3660" s="251">
        <v>13.03566698</v>
      </c>
    </row>
    <row r="3661" spans="13:14" x14ac:dyDescent="0.25">
      <c r="M3661" s="251">
        <v>13.530049699999999</v>
      </c>
      <c r="N3661" s="251">
        <v>13.530049699999999</v>
      </c>
    </row>
    <row r="3662" spans="13:14" x14ac:dyDescent="0.25">
      <c r="M3662" s="251">
        <v>13.68091096</v>
      </c>
      <c r="N3662" s="251">
        <v>13.68091096</v>
      </c>
    </row>
    <row r="3663" spans="13:14" x14ac:dyDescent="0.25">
      <c r="M3663" s="251">
        <v>12.9410127</v>
      </c>
      <c r="N3663" s="251">
        <v>12.9410127</v>
      </c>
    </row>
    <row r="3664" spans="13:14" x14ac:dyDescent="0.25">
      <c r="M3664" s="251">
        <v>11.23756126</v>
      </c>
      <c r="N3664" s="251">
        <v>11.23756126</v>
      </c>
    </row>
    <row r="3665" spans="13:14" x14ac:dyDescent="0.25">
      <c r="M3665" s="251">
        <v>13.28965157</v>
      </c>
      <c r="N3665" s="251">
        <v>13.28965157</v>
      </c>
    </row>
    <row r="3666" spans="13:14" x14ac:dyDescent="0.25">
      <c r="M3666" s="251">
        <v>13.114603900000001</v>
      </c>
      <c r="N3666" s="251">
        <v>13.114603900000001</v>
      </c>
    </row>
    <row r="3667" spans="13:14" x14ac:dyDescent="0.25">
      <c r="M3667" s="251">
        <v>11.14975426</v>
      </c>
      <c r="N3667" s="251">
        <v>11.14975426</v>
      </c>
    </row>
    <row r="3668" spans="13:14" x14ac:dyDescent="0.25">
      <c r="M3668" s="251">
        <v>12.541738820000001</v>
      </c>
      <c r="N3668" s="251">
        <v>12.541738820000001</v>
      </c>
    </row>
    <row r="3669" spans="13:14" x14ac:dyDescent="0.25">
      <c r="M3669" s="251">
        <v>12.75980803</v>
      </c>
      <c r="N3669" s="251">
        <v>12.75980803</v>
      </c>
    </row>
    <row r="3670" spans="13:14" x14ac:dyDescent="0.25">
      <c r="M3670" s="251">
        <v>11.207982680000001</v>
      </c>
      <c r="N3670" s="251">
        <v>11.207982680000001</v>
      </c>
    </row>
    <row r="3671" spans="13:14" x14ac:dyDescent="0.25">
      <c r="M3671" s="251">
        <v>12.77920531</v>
      </c>
      <c r="N3671" s="251">
        <v>12.77920531</v>
      </c>
    </row>
    <row r="3672" spans="13:14" x14ac:dyDescent="0.25">
      <c r="M3672" s="251">
        <v>13.75206004</v>
      </c>
      <c r="N3672" s="251">
        <v>13.75206004</v>
      </c>
    </row>
    <row r="3673" spans="13:14" x14ac:dyDescent="0.25">
      <c r="M3673" s="251">
        <v>13.31972888</v>
      </c>
      <c r="N3673" s="251">
        <v>13.31972888</v>
      </c>
    </row>
    <row r="3674" spans="13:14" x14ac:dyDescent="0.25">
      <c r="M3674" s="251">
        <v>13.37682113</v>
      </c>
      <c r="N3674" s="251">
        <v>13.37682113</v>
      </c>
    </row>
    <row r="3675" spans="13:14" x14ac:dyDescent="0.25">
      <c r="M3675" s="251">
        <v>12.126237639999999</v>
      </c>
      <c r="N3675" s="251">
        <v>12.126237639999999</v>
      </c>
    </row>
    <row r="3676" spans="13:14" x14ac:dyDescent="0.25">
      <c r="M3676" s="251">
        <v>14.078541080000001</v>
      </c>
      <c r="N3676" s="251">
        <v>14.078541080000001</v>
      </c>
    </row>
    <row r="3677" spans="13:14" x14ac:dyDescent="0.25">
      <c r="M3677" s="251">
        <v>12.41390947</v>
      </c>
      <c r="N3677" s="251">
        <v>12.41390947</v>
      </c>
    </row>
    <row r="3678" spans="13:14" x14ac:dyDescent="0.25">
      <c r="M3678" s="251">
        <v>14.18389007</v>
      </c>
      <c r="N3678" s="251">
        <v>14.18389007</v>
      </c>
    </row>
    <row r="3679" spans="13:14" x14ac:dyDescent="0.25">
      <c r="M3679" s="251">
        <v>13.197299149999999</v>
      </c>
      <c r="N3679" s="251">
        <v>13.197299149999999</v>
      </c>
    </row>
    <row r="3680" spans="13:14" x14ac:dyDescent="0.25">
      <c r="M3680" s="251">
        <v>11.6059351</v>
      </c>
      <c r="N3680" s="251">
        <v>11.6059351</v>
      </c>
    </row>
    <row r="3681" spans="13:14" x14ac:dyDescent="0.25">
      <c r="M3681" s="251">
        <v>13.993533810000001</v>
      </c>
      <c r="N3681" s="251">
        <v>13.993533810000001</v>
      </c>
    </row>
    <row r="3682" spans="13:14" x14ac:dyDescent="0.25">
      <c r="M3682" s="251">
        <v>12.46971207</v>
      </c>
      <c r="N3682" s="251">
        <v>12.46971207</v>
      </c>
    </row>
    <row r="3683" spans="13:14" x14ac:dyDescent="0.25">
      <c r="M3683" s="251">
        <v>14.332617340000001</v>
      </c>
      <c r="N3683" s="251">
        <v>14.332617340000001</v>
      </c>
    </row>
    <row r="3684" spans="13:14" x14ac:dyDescent="0.25">
      <c r="M3684" s="251">
        <v>12.16823473</v>
      </c>
      <c r="N3684" s="251">
        <v>12.16823473</v>
      </c>
    </row>
    <row r="3685" spans="13:14" x14ac:dyDescent="0.25">
      <c r="M3685" s="251">
        <v>11.692555580000001</v>
      </c>
      <c r="N3685" s="251">
        <v>11.692555580000001</v>
      </c>
    </row>
    <row r="3686" spans="13:14" x14ac:dyDescent="0.25">
      <c r="M3686" s="251">
        <v>12.0003084</v>
      </c>
      <c r="N3686" s="251">
        <v>12.0003084</v>
      </c>
    </row>
    <row r="3687" spans="13:14" x14ac:dyDescent="0.25">
      <c r="M3687" s="251">
        <v>14.21633544</v>
      </c>
      <c r="N3687" s="251">
        <v>14.21633544</v>
      </c>
    </row>
    <row r="3688" spans="13:14" x14ac:dyDescent="0.25">
      <c r="M3688" s="251">
        <v>13.309905130000001</v>
      </c>
      <c r="N3688" s="251">
        <v>13.309905130000001</v>
      </c>
    </row>
    <row r="3689" spans="13:14" x14ac:dyDescent="0.25">
      <c r="M3689" s="251">
        <v>13.87801932</v>
      </c>
      <c r="N3689" s="251">
        <v>13.87801932</v>
      </c>
    </row>
    <row r="3690" spans="13:14" x14ac:dyDescent="0.25">
      <c r="M3690" s="251">
        <v>13.397378249999999</v>
      </c>
      <c r="N3690" s="251">
        <v>13.397378249999999</v>
      </c>
    </row>
    <row r="3691" spans="13:14" x14ac:dyDescent="0.25">
      <c r="M3691" s="251">
        <v>10.979889030000001</v>
      </c>
      <c r="N3691" s="251">
        <v>10.979889030000001</v>
      </c>
    </row>
    <row r="3692" spans="13:14" x14ac:dyDescent="0.25">
      <c r="M3692" s="251">
        <v>14.396085490000001</v>
      </c>
      <c r="N3692" s="251">
        <v>14.396085490000001</v>
      </c>
    </row>
    <row r="3693" spans="13:14" x14ac:dyDescent="0.25">
      <c r="M3693" s="251">
        <v>11.140920639999999</v>
      </c>
      <c r="N3693" s="251">
        <v>11.140920639999999</v>
      </c>
    </row>
    <row r="3694" spans="13:14" x14ac:dyDescent="0.25">
      <c r="M3694" s="251">
        <v>11.71789463</v>
      </c>
      <c r="N3694" s="251">
        <v>11.71789463</v>
      </c>
    </row>
    <row r="3695" spans="13:14" x14ac:dyDescent="0.25">
      <c r="M3695" s="251">
        <v>11.36772326</v>
      </c>
      <c r="N3695" s="251">
        <v>11.36772326</v>
      </c>
    </row>
    <row r="3696" spans="13:14" x14ac:dyDescent="0.25">
      <c r="M3696" s="251">
        <v>12.05164342</v>
      </c>
      <c r="N3696" s="251">
        <v>12.05164342</v>
      </c>
    </row>
    <row r="3697" spans="13:14" x14ac:dyDescent="0.25">
      <c r="M3697" s="251">
        <v>10.914984759999999</v>
      </c>
      <c r="N3697" s="251">
        <v>10.914984759999999</v>
      </c>
    </row>
    <row r="3698" spans="13:14" x14ac:dyDescent="0.25">
      <c r="M3698" s="251">
        <v>11.53064266</v>
      </c>
      <c r="N3698" s="251">
        <v>11.53064266</v>
      </c>
    </row>
    <row r="3699" spans="13:14" x14ac:dyDescent="0.25">
      <c r="M3699" s="251">
        <v>13.50970714</v>
      </c>
      <c r="N3699" s="251">
        <v>13.50970714</v>
      </c>
    </row>
    <row r="3700" spans="13:14" x14ac:dyDescent="0.25">
      <c r="M3700" s="251">
        <v>11.25681327</v>
      </c>
      <c r="N3700" s="251">
        <v>11.25681327</v>
      </c>
    </row>
    <row r="3701" spans="13:14" x14ac:dyDescent="0.25">
      <c r="M3701" s="251">
        <v>11.92863006</v>
      </c>
      <c r="N3701" s="251">
        <v>11.92863006</v>
      </c>
    </row>
    <row r="3702" spans="13:14" x14ac:dyDescent="0.25">
      <c r="M3702" s="251">
        <v>12.64294164</v>
      </c>
      <c r="N3702" s="251">
        <v>12.64294164</v>
      </c>
    </row>
    <row r="3703" spans="13:14" x14ac:dyDescent="0.25">
      <c r="M3703" s="251">
        <v>12.41682774</v>
      </c>
      <c r="N3703" s="251">
        <v>12.41682774</v>
      </c>
    </row>
    <row r="3704" spans="13:14" x14ac:dyDescent="0.25">
      <c r="M3704" s="251">
        <v>10.905517639999999</v>
      </c>
      <c r="N3704" s="251">
        <v>10.905517639999999</v>
      </c>
    </row>
    <row r="3705" spans="13:14" x14ac:dyDescent="0.25">
      <c r="M3705" s="251">
        <v>12.288472479999999</v>
      </c>
      <c r="N3705" s="251">
        <v>12.288472479999999</v>
      </c>
    </row>
    <row r="3706" spans="13:14" x14ac:dyDescent="0.25">
      <c r="M3706" s="251">
        <v>12.781301579999999</v>
      </c>
      <c r="N3706" s="251">
        <v>12.781301579999999</v>
      </c>
    </row>
    <row r="3707" spans="13:14" x14ac:dyDescent="0.25">
      <c r="M3707" s="251">
        <v>13.24958706</v>
      </c>
      <c r="N3707" s="251">
        <v>13.24958706</v>
      </c>
    </row>
    <row r="3708" spans="13:14" x14ac:dyDescent="0.25">
      <c r="M3708" s="251">
        <v>13.56476236</v>
      </c>
      <c r="N3708" s="251">
        <v>13.56476236</v>
      </c>
    </row>
    <row r="3709" spans="13:14" x14ac:dyDescent="0.25">
      <c r="M3709" s="251">
        <v>13.62341597</v>
      </c>
      <c r="N3709" s="251">
        <v>13.62341597</v>
      </c>
    </row>
    <row r="3710" spans="13:14" x14ac:dyDescent="0.25">
      <c r="M3710" s="251">
        <v>11.8356335</v>
      </c>
      <c r="N3710" s="251">
        <v>11.8356335</v>
      </c>
    </row>
    <row r="3711" spans="13:14" x14ac:dyDescent="0.25">
      <c r="M3711" s="251">
        <v>12.58163019</v>
      </c>
      <c r="N3711" s="251">
        <v>12.58163019</v>
      </c>
    </row>
    <row r="3712" spans="13:14" x14ac:dyDescent="0.25">
      <c r="M3712" s="251">
        <v>14.52898016</v>
      </c>
      <c r="N3712" s="251">
        <v>14.52898016</v>
      </c>
    </row>
    <row r="3713" spans="13:14" x14ac:dyDescent="0.25">
      <c r="M3713" s="251">
        <v>12.72765178</v>
      </c>
      <c r="N3713" s="251">
        <v>12.72765178</v>
      </c>
    </row>
    <row r="3714" spans="13:14" x14ac:dyDescent="0.25">
      <c r="M3714" s="251">
        <v>11.86769492</v>
      </c>
      <c r="N3714" s="251">
        <v>11.86769492</v>
      </c>
    </row>
    <row r="3715" spans="13:14" x14ac:dyDescent="0.25">
      <c r="M3715" s="251">
        <v>13.95101534</v>
      </c>
      <c r="N3715" s="251">
        <v>13.95101534</v>
      </c>
    </row>
    <row r="3716" spans="13:14" x14ac:dyDescent="0.25">
      <c r="M3716" s="251">
        <v>13.23682019</v>
      </c>
      <c r="N3716" s="251">
        <v>13.23682019</v>
      </c>
    </row>
    <row r="3717" spans="13:14" x14ac:dyDescent="0.25">
      <c r="M3717" s="251">
        <v>12.95623986</v>
      </c>
      <c r="N3717" s="251">
        <v>12.95623986</v>
      </c>
    </row>
    <row r="3718" spans="13:14" x14ac:dyDescent="0.25">
      <c r="M3718" s="251">
        <v>12.89893987</v>
      </c>
      <c r="N3718" s="251">
        <v>12.89893987</v>
      </c>
    </row>
    <row r="3719" spans="13:14" x14ac:dyDescent="0.25">
      <c r="M3719" s="251">
        <v>11.083886359999999</v>
      </c>
      <c r="N3719" s="251">
        <v>11.083886359999999</v>
      </c>
    </row>
    <row r="3720" spans="13:14" x14ac:dyDescent="0.25">
      <c r="M3720" s="251">
        <v>12.121416350000001</v>
      </c>
      <c r="N3720" s="251">
        <v>12.121416350000001</v>
      </c>
    </row>
    <row r="3721" spans="13:14" x14ac:dyDescent="0.25">
      <c r="M3721" s="251">
        <v>14.03029445</v>
      </c>
      <c r="N3721" s="251">
        <v>14.03029445</v>
      </c>
    </row>
    <row r="3722" spans="13:14" x14ac:dyDescent="0.25">
      <c r="M3722" s="251">
        <v>12.626049099999999</v>
      </c>
      <c r="N3722" s="251">
        <v>12.626049099999999</v>
      </c>
    </row>
    <row r="3723" spans="13:14" x14ac:dyDescent="0.25">
      <c r="M3723" s="251">
        <v>13.03082285</v>
      </c>
      <c r="N3723" s="251">
        <v>13.03082285</v>
      </c>
    </row>
    <row r="3724" spans="13:14" x14ac:dyDescent="0.25">
      <c r="M3724" s="251">
        <v>14.40965534</v>
      </c>
      <c r="N3724" s="251">
        <v>14.40965534</v>
      </c>
    </row>
    <row r="3725" spans="13:14" x14ac:dyDescent="0.25">
      <c r="M3725" s="251">
        <v>14.539117559999999</v>
      </c>
      <c r="N3725" s="251">
        <v>14.539117559999999</v>
      </c>
    </row>
    <row r="3726" spans="13:14" x14ac:dyDescent="0.25">
      <c r="M3726" s="251">
        <v>11.67112008</v>
      </c>
      <c r="N3726" s="251">
        <v>11.67112008</v>
      </c>
    </row>
    <row r="3727" spans="13:14" x14ac:dyDescent="0.25">
      <c r="M3727" s="251">
        <v>14.06809617</v>
      </c>
      <c r="N3727" s="251">
        <v>14.06809617</v>
      </c>
    </row>
    <row r="3728" spans="13:14" x14ac:dyDescent="0.25">
      <c r="M3728" s="251">
        <v>13.537601670000001</v>
      </c>
      <c r="N3728" s="251">
        <v>13.537601670000001</v>
      </c>
    </row>
    <row r="3729" spans="13:14" x14ac:dyDescent="0.25">
      <c r="M3729" s="251">
        <v>11.648820300000001</v>
      </c>
      <c r="N3729" s="251">
        <v>11.648820300000001</v>
      </c>
    </row>
    <row r="3730" spans="13:14" x14ac:dyDescent="0.25">
      <c r="M3730" s="251">
        <v>13.819030700000001</v>
      </c>
      <c r="N3730" s="251">
        <v>13.819030700000001</v>
      </c>
    </row>
    <row r="3731" spans="13:14" x14ac:dyDescent="0.25">
      <c r="M3731" s="251">
        <v>14.20484257</v>
      </c>
      <c r="N3731" s="251">
        <v>14.20484257</v>
      </c>
    </row>
    <row r="3732" spans="13:14" x14ac:dyDescent="0.25">
      <c r="M3732" s="251">
        <v>12.890157970000001</v>
      </c>
      <c r="N3732" s="251">
        <v>12.890157970000001</v>
      </c>
    </row>
    <row r="3733" spans="13:14" x14ac:dyDescent="0.25">
      <c r="M3733" s="251">
        <v>12.63934514</v>
      </c>
      <c r="N3733" s="251">
        <v>12.63934514</v>
      </c>
    </row>
    <row r="3734" spans="13:14" x14ac:dyDescent="0.25">
      <c r="M3734" s="251">
        <v>12.99816496</v>
      </c>
      <c r="N3734" s="251">
        <v>12.99816496</v>
      </c>
    </row>
    <row r="3735" spans="13:14" x14ac:dyDescent="0.25">
      <c r="M3735" s="251">
        <v>13.102488599999999</v>
      </c>
      <c r="N3735" s="251">
        <v>13.102488599999999</v>
      </c>
    </row>
    <row r="3736" spans="13:14" x14ac:dyDescent="0.25">
      <c r="M3736" s="251">
        <v>11.840263419999999</v>
      </c>
      <c r="N3736" s="251">
        <v>11.840263419999999</v>
      </c>
    </row>
    <row r="3737" spans="13:14" x14ac:dyDescent="0.25">
      <c r="M3737" s="251">
        <v>10.931206749999999</v>
      </c>
      <c r="N3737" s="251">
        <v>10.931206749999999</v>
      </c>
    </row>
    <row r="3738" spans="13:14" x14ac:dyDescent="0.25">
      <c r="M3738" s="251">
        <v>12.36822094</v>
      </c>
      <c r="N3738" s="251">
        <v>12.36822094</v>
      </c>
    </row>
    <row r="3739" spans="13:14" x14ac:dyDescent="0.25">
      <c r="M3739" s="251">
        <v>14.39838905</v>
      </c>
      <c r="N3739" s="251">
        <v>14.39838905</v>
      </c>
    </row>
    <row r="3740" spans="13:14" x14ac:dyDescent="0.25">
      <c r="M3740" s="251">
        <v>12.412067779999999</v>
      </c>
      <c r="N3740" s="251">
        <v>12.412067779999999</v>
      </c>
    </row>
    <row r="3741" spans="13:14" x14ac:dyDescent="0.25">
      <c r="M3741" s="251">
        <v>13.71289472</v>
      </c>
      <c r="N3741" s="251">
        <v>13.71289472</v>
      </c>
    </row>
    <row r="3742" spans="13:14" x14ac:dyDescent="0.25">
      <c r="M3742" s="251">
        <v>12.134462210000001</v>
      </c>
      <c r="N3742" s="251">
        <v>12.134462210000001</v>
      </c>
    </row>
    <row r="3743" spans="13:14" x14ac:dyDescent="0.25">
      <c r="M3743" s="251">
        <v>13.860349599999999</v>
      </c>
      <c r="N3743" s="251">
        <v>13.860349599999999</v>
      </c>
    </row>
    <row r="3744" spans="13:14" x14ac:dyDescent="0.25">
      <c r="M3744" s="251">
        <v>13.75239272</v>
      </c>
      <c r="N3744" s="251">
        <v>13.75239272</v>
      </c>
    </row>
    <row r="3745" spans="13:14" x14ac:dyDescent="0.25">
      <c r="M3745" s="251">
        <v>13.97507137</v>
      </c>
      <c r="N3745" s="251">
        <v>13.97507137</v>
      </c>
    </row>
    <row r="3746" spans="13:14" x14ac:dyDescent="0.25">
      <c r="M3746" s="251">
        <v>11.343264469999999</v>
      </c>
      <c r="N3746" s="251">
        <v>11.343264469999999</v>
      </c>
    </row>
    <row r="3747" spans="13:14" x14ac:dyDescent="0.25">
      <c r="M3747" s="251">
        <v>11.492041349999999</v>
      </c>
      <c r="N3747" s="251">
        <v>11.492041349999999</v>
      </c>
    </row>
    <row r="3748" spans="13:14" x14ac:dyDescent="0.25">
      <c r="M3748" s="251">
        <v>14.236821239999999</v>
      </c>
      <c r="N3748" s="251">
        <v>14.236821239999999</v>
      </c>
    </row>
    <row r="3749" spans="13:14" x14ac:dyDescent="0.25">
      <c r="M3749" s="251">
        <v>10.90236127</v>
      </c>
      <c r="N3749" s="251">
        <v>10.90236127</v>
      </c>
    </row>
    <row r="3750" spans="13:14" x14ac:dyDescent="0.25">
      <c r="M3750" s="251">
        <v>12.057744639999999</v>
      </c>
      <c r="N3750" s="251">
        <v>12.057744639999999</v>
      </c>
    </row>
    <row r="3751" spans="13:14" x14ac:dyDescent="0.25">
      <c r="M3751" s="251">
        <v>11.817166029999999</v>
      </c>
      <c r="N3751" s="251">
        <v>11.817166029999999</v>
      </c>
    </row>
    <row r="3752" spans="13:14" x14ac:dyDescent="0.25">
      <c r="M3752" s="251">
        <v>11.57188262</v>
      </c>
      <c r="N3752" s="251">
        <v>11.57188262</v>
      </c>
    </row>
    <row r="3753" spans="13:14" x14ac:dyDescent="0.25">
      <c r="M3753" s="251">
        <v>12.94645811</v>
      </c>
      <c r="N3753" s="251">
        <v>12.94645811</v>
      </c>
    </row>
    <row r="3754" spans="13:14" x14ac:dyDescent="0.25">
      <c r="M3754" s="251">
        <v>12.056981479999999</v>
      </c>
      <c r="N3754" s="251">
        <v>12.056981479999999</v>
      </c>
    </row>
    <row r="3755" spans="13:14" x14ac:dyDescent="0.25">
      <c r="M3755" s="251">
        <v>12.01824386</v>
      </c>
      <c r="N3755" s="251">
        <v>12.01824386</v>
      </c>
    </row>
    <row r="3756" spans="13:14" x14ac:dyDescent="0.25">
      <c r="M3756" s="251">
        <v>12.378435809999999</v>
      </c>
      <c r="N3756" s="251">
        <v>12.378435809999999</v>
      </c>
    </row>
    <row r="3757" spans="13:14" x14ac:dyDescent="0.25">
      <c r="M3757" s="251">
        <v>12.966816659999999</v>
      </c>
      <c r="N3757" s="251">
        <v>12.966816659999999</v>
      </c>
    </row>
    <row r="3758" spans="13:14" x14ac:dyDescent="0.25">
      <c r="M3758" s="251">
        <v>12.01348806</v>
      </c>
      <c r="N3758" s="251">
        <v>12.01348806</v>
      </c>
    </row>
    <row r="3759" spans="13:14" x14ac:dyDescent="0.25">
      <c r="M3759" s="251">
        <v>11.890702109999999</v>
      </c>
      <c r="N3759" s="251">
        <v>11.890702109999999</v>
      </c>
    </row>
    <row r="3760" spans="13:14" x14ac:dyDescent="0.25">
      <c r="M3760" s="251">
        <v>13.520051860000001</v>
      </c>
      <c r="N3760" s="251">
        <v>13.520051860000001</v>
      </c>
    </row>
    <row r="3761" spans="13:14" x14ac:dyDescent="0.25">
      <c r="M3761" s="251">
        <v>12.93032812</v>
      </c>
      <c r="N3761" s="251">
        <v>12.93032812</v>
      </c>
    </row>
    <row r="3762" spans="13:14" x14ac:dyDescent="0.25">
      <c r="M3762" s="251">
        <v>12.194051269999999</v>
      </c>
      <c r="N3762" s="251">
        <v>12.194051269999999</v>
      </c>
    </row>
    <row r="3763" spans="13:14" x14ac:dyDescent="0.25">
      <c r="M3763" s="251">
        <v>13.69955854</v>
      </c>
      <c r="N3763" s="251">
        <v>13.69955854</v>
      </c>
    </row>
    <row r="3764" spans="13:14" x14ac:dyDescent="0.25">
      <c r="M3764" s="251">
        <v>13.46485204</v>
      </c>
      <c r="N3764" s="251">
        <v>13.46485204</v>
      </c>
    </row>
    <row r="3765" spans="13:14" x14ac:dyDescent="0.25">
      <c r="M3765" s="251">
        <v>12.954726580000001</v>
      </c>
      <c r="N3765" s="251">
        <v>12.954726580000001</v>
      </c>
    </row>
    <row r="3766" spans="13:14" x14ac:dyDescent="0.25">
      <c r="M3766" s="251">
        <v>12.86845866</v>
      </c>
      <c r="N3766" s="251">
        <v>12.86845866</v>
      </c>
    </row>
    <row r="3767" spans="13:14" x14ac:dyDescent="0.25">
      <c r="M3767" s="251">
        <v>11.33596622</v>
      </c>
      <c r="N3767" s="251">
        <v>11.33596622</v>
      </c>
    </row>
    <row r="3768" spans="13:14" x14ac:dyDescent="0.25">
      <c r="M3768" s="251">
        <v>12.17731283</v>
      </c>
      <c r="N3768" s="251">
        <v>12.17731283</v>
      </c>
    </row>
    <row r="3769" spans="13:14" x14ac:dyDescent="0.25">
      <c r="M3769" s="251">
        <v>13.69040626</v>
      </c>
      <c r="N3769" s="251">
        <v>13.69040626</v>
      </c>
    </row>
    <row r="3770" spans="13:14" x14ac:dyDescent="0.25">
      <c r="M3770" s="251">
        <v>11.268832870000001</v>
      </c>
      <c r="N3770" s="251">
        <v>11.268832870000001</v>
      </c>
    </row>
    <row r="3771" spans="13:14" x14ac:dyDescent="0.25">
      <c r="M3771" s="251">
        <v>12.59464872</v>
      </c>
      <c r="N3771" s="251">
        <v>12.59464872</v>
      </c>
    </row>
    <row r="3772" spans="13:14" x14ac:dyDescent="0.25">
      <c r="M3772" s="251">
        <v>13.64495514</v>
      </c>
      <c r="N3772" s="251">
        <v>13.64495514</v>
      </c>
    </row>
    <row r="3773" spans="13:14" x14ac:dyDescent="0.25">
      <c r="M3773" s="251">
        <v>12.39909857</v>
      </c>
      <c r="N3773" s="251">
        <v>12.39909857</v>
      </c>
    </row>
    <row r="3774" spans="13:14" x14ac:dyDescent="0.25">
      <c r="M3774" s="251">
        <v>12.75379991</v>
      </c>
      <c r="N3774" s="251">
        <v>12.75379991</v>
      </c>
    </row>
    <row r="3775" spans="13:14" x14ac:dyDescent="0.25">
      <c r="M3775" s="251">
        <v>11.67781619</v>
      </c>
      <c r="N3775" s="251">
        <v>11.67781619</v>
      </c>
    </row>
    <row r="3776" spans="13:14" x14ac:dyDescent="0.25">
      <c r="M3776" s="251">
        <v>13.792131380000001</v>
      </c>
      <c r="N3776" s="251">
        <v>13.792131380000001</v>
      </c>
    </row>
    <row r="3777" spans="13:14" x14ac:dyDescent="0.25">
      <c r="M3777" s="251">
        <v>12.00130791</v>
      </c>
      <c r="N3777" s="251">
        <v>12.00130791</v>
      </c>
    </row>
    <row r="3778" spans="13:14" x14ac:dyDescent="0.25">
      <c r="M3778" s="251">
        <v>13.185790620000001</v>
      </c>
      <c r="N3778" s="251">
        <v>13.185790620000001</v>
      </c>
    </row>
    <row r="3779" spans="13:14" x14ac:dyDescent="0.25">
      <c r="M3779" s="251">
        <v>12.33572075</v>
      </c>
      <c r="N3779" s="251">
        <v>12.33572075</v>
      </c>
    </row>
    <row r="3780" spans="13:14" x14ac:dyDescent="0.25">
      <c r="M3780" s="251">
        <v>12.487056689999999</v>
      </c>
      <c r="N3780" s="251">
        <v>12.487056689999999</v>
      </c>
    </row>
    <row r="3781" spans="13:14" x14ac:dyDescent="0.25">
      <c r="M3781" s="251">
        <v>13.7339515</v>
      </c>
      <c r="N3781" s="251">
        <v>13.7339515</v>
      </c>
    </row>
    <row r="3782" spans="13:14" x14ac:dyDescent="0.25">
      <c r="M3782" s="251">
        <v>12.577472520000001</v>
      </c>
      <c r="N3782" s="251">
        <v>12.577472520000001</v>
      </c>
    </row>
    <row r="3783" spans="13:14" x14ac:dyDescent="0.25">
      <c r="M3783" s="251">
        <v>12.3872765</v>
      </c>
      <c r="N3783" s="251">
        <v>12.3872765</v>
      </c>
    </row>
    <row r="3784" spans="13:14" x14ac:dyDescent="0.25">
      <c r="M3784" s="251">
        <v>12.061365479999999</v>
      </c>
      <c r="N3784" s="251">
        <v>12.061365479999999</v>
      </c>
    </row>
    <row r="3785" spans="13:14" x14ac:dyDescent="0.25">
      <c r="M3785" s="251">
        <v>11.78656715</v>
      </c>
      <c r="N3785" s="251">
        <v>11.78656715</v>
      </c>
    </row>
    <row r="3786" spans="13:14" x14ac:dyDescent="0.25">
      <c r="M3786" s="251">
        <v>13.19487114</v>
      </c>
      <c r="N3786" s="251">
        <v>13.19487114</v>
      </c>
    </row>
    <row r="3787" spans="13:14" x14ac:dyDescent="0.25">
      <c r="M3787" s="251">
        <v>11.758575329999999</v>
      </c>
      <c r="N3787" s="251">
        <v>11.758575329999999</v>
      </c>
    </row>
    <row r="3788" spans="13:14" x14ac:dyDescent="0.25">
      <c r="M3788" s="251">
        <v>12.03285326</v>
      </c>
      <c r="N3788" s="251">
        <v>12.03285326</v>
      </c>
    </row>
    <row r="3789" spans="13:14" x14ac:dyDescent="0.25">
      <c r="M3789" s="251">
        <v>13.2647186</v>
      </c>
      <c r="N3789" s="251">
        <v>13.2647186</v>
      </c>
    </row>
    <row r="3790" spans="13:14" x14ac:dyDescent="0.25">
      <c r="M3790" s="251">
        <v>13.11178099</v>
      </c>
      <c r="N3790" s="251">
        <v>13.11178099</v>
      </c>
    </row>
    <row r="3791" spans="13:14" x14ac:dyDescent="0.25">
      <c r="M3791" s="251">
        <v>12.717936959999999</v>
      </c>
      <c r="N3791" s="251">
        <v>12.717936959999999</v>
      </c>
    </row>
    <row r="3792" spans="13:14" x14ac:dyDescent="0.25">
      <c r="M3792" s="251">
        <v>13.50389571</v>
      </c>
      <c r="N3792" s="251">
        <v>13.50389571</v>
      </c>
    </row>
    <row r="3793" spans="13:14" x14ac:dyDescent="0.25">
      <c r="M3793" s="251">
        <v>11.508588659999999</v>
      </c>
      <c r="N3793" s="251">
        <v>11.508588659999999</v>
      </c>
    </row>
    <row r="3794" spans="13:14" x14ac:dyDescent="0.25">
      <c r="M3794" s="251">
        <v>11.176476839999999</v>
      </c>
      <c r="N3794" s="251">
        <v>11.176476839999999</v>
      </c>
    </row>
    <row r="3795" spans="13:14" x14ac:dyDescent="0.25">
      <c r="M3795" s="251">
        <v>11.50735963</v>
      </c>
      <c r="N3795" s="251">
        <v>11.50735963</v>
      </c>
    </row>
    <row r="3796" spans="13:14" x14ac:dyDescent="0.25">
      <c r="M3796" s="251">
        <v>11.38257456</v>
      </c>
      <c r="N3796" s="251">
        <v>11.38257456</v>
      </c>
    </row>
    <row r="3797" spans="13:14" x14ac:dyDescent="0.25">
      <c r="M3797" s="251">
        <v>13.279414210000001</v>
      </c>
      <c r="N3797" s="251">
        <v>13.279414210000001</v>
      </c>
    </row>
    <row r="3798" spans="13:14" x14ac:dyDescent="0.25">
      <c r="M3798" s="251">
        <v>12.24760874</v>
      </c>
      <c r="N3798" s="251">
        <v>12.24760874</v>
      </c>
    </row>
    <row r="3799" spans="13:14" x14ac:dyDescent="0.25">
      <c r="M3799" s="251">
        <v>12.523095850000001</v>
      </c>
      <c r="N3799" s="251">
        <v>12.523095850000001</v>
      </c>
    </row>
    <row r="3800" spans="13:14" x14ac:dyDescent="0.25">
      <c r="M3800" s="251">
        <v>11.479892960000001</v>
      </c>
      <c r="N3800" s="251">
        <v>11.479892960000001</v>
      </c>
    </row>
    <row r="3801" spans="13:14" x14ac:dyDescent="0.25">
      <c r="M3801" s="251">
        <v>13.4193286</v>
      </c>
      <c r="N3801" s="251">
        <v>13.4193286</v>
      </c>
    </row>
    <row r="3802" spans="13:14" x14ac:dyDescent="0.25">
      <c r="M3802" s="251">
        <v>11.85831627</v>
      </c>
      <c r="N3802" s="251">
        <v>11.85831627</v>
      </c>
    </row>
    <row r="3803" spans="13:14" x14ac:dyDescent="0.25">
      <c r="M3803" s="251">
        <v>13.025286749999999</v>
      </c>
      <c r="N3803" s="251">
        <v>13.025286749999999</v>
      </c>
    </row>
    <row r="3804" spans="13:14" x14ac:dyDescent="0.25">
      <c r="M3804" s="251">
        <v>12.44026865</v>
      </c>
      <c r="N3804" s="251">
        <v>12.44026865</v>
      </c>
    </row>
    <row r="3805" spans="13:14" x14ac:dyDescent="0.25">
      <c r="M3805" s="251">
        <v>12.761489579999999</v>
      </c>
      <c r="N3805" s="251">
        <v>12.761489579999999</v>
      </c>
    </row>
    <row r="3806" spans="13:14" x14ac:dyDescent="0.25">
      <c r="M3806" s="251">
        <v>11.821681890000001</v>
      </c>
      <c r="N3806" s="251">
        <v>11.821681890000001</v>
      </c>
    </row>
    <row r="3807" spans="13:14" x14ac:dyDescent="0.25">
      <c r="M3807" s="251">
        <v>11.35853153</v>
      </c>
      <c r="N3807" s="251">
        <v>11.35853153</v>
      </c>
    </row>
    <row r="3808" spans="13:14" x14ac:dyDescent="0.25">
      <c r="M3808" s="251">
        <v>13.09325177</v>
      </c>
      <c r="N3808" s="251">
        <v>13.09325177</v>
      </c>
    </row>
    <row r="3809" spans="13:14" x14ac:dyDescent="0.25">
      <c r="M3809" s="251">
        <v>13.519283039999999</v>
      </c>
      <c r="N3809" s="251">
        <v>13.519283039999999</v>
      </c>
    </row>
    <row r="3810" spans="13:14" x14ac:dyDescent="0.25">
      <c r="M3810" s="251">
        <v>12.93874357</v>
      </c>
      <c r="N3810" s="251">
        <v>12.93874357</v>
      </c>
    </row>
    <row r="3811" spans="13:14" x14ac:dyDescent="0.25">
      <c r="M3811" s="251">
        <v>12.663834570000001</v>
      </c>
      <c r="N3811" s="251">
        <v>12.663834570000001</v>
      </c>
    </row>
    <row r="3812" spans="13:14" x14ac:dyDescent="0.25">
      <c r="M3812" s="251">
        <v>13.87022346</v>
      </c>
      <c r="N3812" s="251">
        <v>13.87022346</v>
      </c>
    </row>
    <row r="3813" spans="13:14" x14ac:dyDescent="0.25">
      <c r="M3813" s="251">
        <v>13.6987269</v>
      </c>
      <c r="N3813" s="251">
        <v>13.6987269</v>
      </c>
    </row>
    <row r="3814" spans="13:14" x14ac:dyDescent="0.25">
      <c r="M3814" s="251">
        <v>11.46122587</v>
      </c>
      <c r="N3814" s="251">
        <v>11.46122587</v>
      </c>
    </row>
    <row r="3815" spans="13:14" x14ac:dyDescent="0.25">
      <c r="M3815" s="251">
        <v>13.991879490000001</v>
      </c>
      <c r="N3815" s="251">
        <v>13.991879490000001</v>
      </c>
    </row>
    <row r="3816" spans="13:14" x14ac:dyDescent="0.25">
      <c r="M3816" s="251">
        <v>11.725531889999999</v>
      </c>
      <c r="N3816" s="251">
        <v>11.725531889999999</v>
      </c>
    </row>
    <row r="3817" spans="13:14" x14ac:dyDescent="0.25">
      <c r="M3817" s="251">
        <v>12.68828182</v>
      </c>
      <c r="N3817" s="251">
        <v>12.68828182</v>
      </c>
    </row>
    <row r="3818" spans="13:14" x14ac:dyDescent="0.25">
      <c r="M3818" s="251">
        <v>12.219961319999999</v>
      </c>
      <c r="N3818" s="251">
        <v>12.219961319999999</v>
      </c>
    </row>
    <row r="3819" spans="13:14" x14ac:dyDescent="0.25">
      <c r="M3819" s="251">
        <v>13.016214659999999</v>
      </c>
      <c r="N3819" s="251">
        <v>13.016214659999999</v>
      </c>
    </row>
    <row r="3820" spans="13:14" x14ac:dyDescent="0.25">
      <c r="M3820" s="251">
        <v>12.625012480000001</v>
      </c>
      <c r="N3820" s="251">
        <v>12.625012480000001</v>
      </c>
    </row>
    <row r="3821" spans="13:14" x14ac:dyDescent="0.25">
      <c r="M3821" s="251">
        <v>11.29814835</v>
      </c>
      <c r="N3821" s="251">
        <v>11.29814835</v>
      </c>
    </row>
    <row r="3822" spans="13:14" x14ac:dyDescent="0.25">
      <c r="M3822" s="251">
        <v>13.36190942</v>
      </c>
      <c r="N3822" s="251">
        <v>13.36190942</v>
      </c>
    </row>
    <row r="3823" spans="13:14" x14ac:dyDescent="0.25">
      <c r="M3823" s="251">
        <v>12.7019793</v>
      </c>
      <c r="N3823" s="251">
        <v>12.7019793</v>
      </c>
    </row>
    <row r="3824" spans="13:14" x14ac:dyDescent="0.25">
      <c r="M3824" s="251">
        <v>13.95306723</v>
      </c>
      <c r="N3824" s="251">
        <v>13.95306723</v>
      </c>
    </row>
    <row r="3825" spans="13:14" x14ac:dyDescent="0.25">
      <c r="M3825" s="251">
        <v>11.555103730000001</v>
      </c>
      <c r="N3825" s="251">
        <v>11.555103730000001</v>
      </c>
    </row>
    <row r="3826" spans="13:14" x14ac:dyDescent="0.25">
      <c r="M3826" s="251">
        <v>11.145470100000001</v>
      </c>
      <c r="N3826" s="251">
        <v>11.145470100000001</v>
      </c>
    </row>
    <row r="3827" spans="13:14" x14ac:dyDescent="0.25">
      <c r="M3827" s="251">
        <v>13.19983012</v>
      </c>
      <c r="N3827" s="251">
        <v>13.19983012</v>
      </c>
    </row>
    <row r="3828" spans="13:14" x14ac:dyDescent="0.25">
      <c r="M3828" s="251">
        <v>13.1878654</v>
      </c>
      <c r="N3828" s="251">
        <v>13.1878654</v>
      </c>
    </row>
    <row r="3829" spans="13:14" x14ac:dyDescent="0.25">
      <c r="M3829" s="251">
        <v>12.195258770000001</v>
      </c>
      <c r="N3829" s="251">
        <v>12.195258770000001</v>
      </c>
    </row>
    <row r="3830" spans="13:14" x14ac:dyDescent="0.25">
      <c r="M3830" s="251">
        <v>12.17774882</v>
      </c>
      <c r="N3830" s="251">
        <v>12.17774882</v>
      </c>
    </row>
    <row r="3831" spans="13:14" x14ac:dyDescent="0.25">
      <c r="M3831" s="251">
        <v>12.57482504</v>
      </c>
      <c r="N3831" s="251">
        <v>12.57482504</v>
      </c>
    </row>
    <row r="3832" spans="13:14" x14ac:dyDescent="0.25">
      <c r="M3832" s="251">
        <v>13.985034669999999</v>
      </c>
      <c r="N3832" s="251">
        <v>13.985034669999999</v>
      </c>
    </row>
    <row r="3833" spans="13:14" x14ac:dyDescent="0.25">
      <c r="M3833" s="251">
        <v>12.629873720000001</v>
      </c>
      <c r="N3833" s="251">
        <v>12.629873720000001</v>
      </c>
    </row>
    <row r="3834" spans="13:14" x14ac:dyDescent="0.25">
      <c r="M3834" s="251">
        <v>12.94775684</v>
      </c>
      <c r="N3834" s="251">
        <v>12.94775684</v>
      </c>
    </row>
    <row r="3835" spans="13:14" x14ac:dyDescent="0.25">
      <c r="M3835" s="251">
        <v>11.788754409999999</v>
      </c>
      <c r="N3835" s="251">
        <v>11.788754409999999</v>
      </c>
    </row>
    <row r="3836" spans="13:14" x14ac:dyDescent="0.25">
      <c r="M3836" s="251">
        <v>12.24225594</v>
      </c>
      <c r="N3836" s="251">
        <v>12.24225594</v>
      </c>
    </row>
    <row r="3837" spans="13:14" x14ac:dyDescent="0.25">
      <c r="M3837" s="251">
        <v>13.922384259999999</v>
      </c>
      <c r="N3837" s="251">
        <v>13.922384259999999</v>
      </c>
    </row>
    <row r="3838" spans="13:14" x14ac:dyDescent="0.25">
      <c r="M3838" s="251">
        <v>13.433420659999999</v>
      </c>
      <c r="N3838" s="251">
        <v>13.433420659999999</v>
      </c>
    </row>
    <row r="3839" spans="13:14" x14ac:dyDescent="0.25">
      <c r="M3839" s="251">
        <v>12.423086189999999</v>
      </c>
      <c r="N3839" s="251">
        <v>12.423086189999999</v>
      </c>
    </row>
    <row r="3840" spans="13:14" x14ac:dyDescent="0.25">
      <c r="M3840" s="251">
        <v>11.851404860000001</v>
      </c>
      <c r="N3840" s="251">
        <v>11.851404860000001</v>
      </c>
    </row>
    <row r="3841" spans="13:14" x14ac:dyDescent="0.25">
      <c r="M3841" s="251">
        <v>11.940623990000001</v>
      </c>
      <c r="N3841" s="251">
        <v>11.940623990000001</v>
      </c>
    </row>
    <row r="3842" spans="13:14" x14ac:dyDescent="0.25">
      <c r="M3842" s="251">
        <v>11.560097389999999</v>
      </c>
      <c r="N3842" s="251">
        <v>11.560097389999999</v>
      </c>
    </row>
    <row r="3843" spans="13:14" x14ac:dyDescent="0.25">
      <c r="M3843" s="251">
        <v>11.908125399999999</v>
      </c>
      <c r="N3843" s="251">
        <v>11.908125399999999</v>
      </c>
    </row>
    <row r="3844" spans="13:14" x14ac:dyDescent="0.25">
      <c r="M3844" s="251">
        <v>12.1221982</v>
      </c>
      <c r="N3844" s="251">
        <v>12.1221982</v>
      </c>
    </row>
    <row r="3845" spans="13:14" x14ac:dyDescent="0.25">
      <c r="M3845" s="251">
        <v>10.37349354</v>
      </c>
      <c r="N3845" s="251">
        <v>10.37349354</v>
      </c>
    </row>
    <row r="3846" spans="13:14" x14ac:dyDescent="0.25">
      <c r="M3846" s="251">
        <v>12.24321978</v>
      </c>
      <c r="N3846" s="251">
        <v>12.24321978</v>
      </c>
    </row>
    <row r="3847" spans="13:14" x14ac:dyDescent="0.25">
      <c r="M3847" s="251">
        <v>11.715276039999999</v>
      </c>
      <c r="N3847" s="251">
        <v>11.715276039999999</v>
      </c>
    </row>
    <row r="3848" spans="13:14" x14ac:dyDescent="0.25">
      <c r="M3848" s="251">
        <v>11.2830005</v>
      </c>
      <c r="N3848" s="251">
        <v>11.2830005</v>
      </c>
    </row>
    <row r="3849" spans="13:14" x14ac:dyDescent="0.25">
      <c r="M3849" s="251">
        <v>10.97575162</v>
      </c>
      <c r="N3849" s="251">
        <v>10.97575162</v>
      </c>
    </row>
    <row r="3850" spans="13:14" x14ac:dyDescent="0.25">
      <c r="M3850" s="251">
        <v>11.37081785</v>
      </c>
      <c r="N3850" s="251">
        <v>11.37081785</v>
      </c>
    </row>
    <row r="3851" spans="13:14" x14ac:dyDescent="0.25">
      <c r="M3851" s="251">
        <v>10.690437429999999</v>
      </c>
      <c r="N3851" s="251">
        <v>10.690437429999999</v>
      </c>
    </row>
    <row r="3852" spans="13:14" x14ac:dyDescent="0.25">
      <c r="M3852" s="251">
        <v>10.9778833</v>
      </c>
      <c r="N3852" s="251">
        <v>10.9778833</v>
      </c>
    </row>
    <row r="3853" spans="13:14" x14ac:dyDescent="0.25">
      <c r="M3853" s="251">
        <v>11.017799439999999</v>
      </c>
      <c r="N3853" s="251">
        <v>11.017799439999999</v>
      </c>
    </row>
    <row r="3854" spans="13:14" x14ac:dyDescent="0.25">
      <c r="M3854" s="251">
        <v>10.743287799999999</v>
      </c>
      <c r="N3854" s="251">
        <v>10.743287799999999</v>
      </c>
    </row>
    <row r="3855" spans="13:14" x14ac:dyDescent="0.25">
      <c r="M3855" s="251">
        <v>11.20223575</v>
      </c>
      <c r="N3855" s="251">
        <v>11.20223575</v>
      </c>
    </row>
    <row r="3856" spans="13:14" x14ac:dyDescent="0.25">
      <c r="M3856" s="251">
        <v>11.469953970000001</v>
      </c>
      <c r="N3856" s="251">
        <v>11.469953970000001</v>
      </c>
    </row>
    <row r="3857" spans="13:14" x14ac:dyDescent="0.25">
      <c r="M3857" s="251">
        <v>11.948082189999999</v>
      </c>
      <c r="N3857" s="251">
        <v>11.948082189999999</v>
      </c>
    </row>
    <row r="3858" spans="13:14" x14ac:dyDescent="0.25">
      <c r="M3858" s="251">
        <v>11.47237906</v>
      </c>
      <c r="N3858" s="251">
        <v>11.47237906</v>
      </c>
    </row>
    <row r="3859" spans="13:14" x14ac:dyDescent="0.25">
      <c r="M3859" s="251">
        <v>10.51357001</v>
      </c>
      <c r="N3859" s="251">
        <v>10.51357001</v>
      </c>
    </row>
    <row r="3860" spans="13:14" x14ac:dyDescent="0.25">
      <c r="M3860" s="251">
        <v>11.063741220000001</v>
      </c>
      <c r="N3860" s="251">
        <v>11.063741220000001</v>
      </c>
    </row>
    <row r="3861" spans="13:14" x14ac:dyDescent="0.25">
      <c r="M3861" s="251">
        <v>10.400874399999999</v>
      </c>
      <c r="N3861" s="251">
        <v>10.400874399999999</v>
      </c>
    </row>
    <row r="3862" spans="13:14" x14ac:dyDescent="0.25">
      <c r="M3862" s="251">
        <v>12.069035599999999</v>
      </c>
      <c r="N3862" s="251">
        <v>12.069035599999999</v>
      </c>
    </row>
    <row r="3863" spans="13:14" x14ac:dyDescent="0.25">
      <c r="M3863" s="251">
        <v>10.783573130000001</v>
      </c>
      <c r="N3863" s="251">
        <v>10.783573130000001</v>
      </c>
    </row>
    <row r="3864" spans="13:14" x14ac:dyDescent="0.25">
      <c r="M3864" s="251">
        <v>10.686271380000001</v>
      </c>
      <c r="N3864" s="251">
        <v>10.686271380000001</v>
      </c>
    </row>
    <row r="3865" spans="13:14" x14ac:dyDescent="0.25">
      <c r="M3865" s="251">
        <v>11.321766780000001</v>
      </c>
      <c r="N3865" s="251">
        <v>11.321766780000001</v>
      </c>
    </row>
    <row r="3866" spans="13:14" x14ac:dyDescent="0.25">
      <c r="M3866" s="251">
        <v>11.5328836</v>
      </c>
      <c r="N3866" s="251">
        <v>11.5328836</v>
      </c>
    </row>
    <row r="3867" spans="13:14" x14ac:dyDescent="0.25">
      <c r="M3867" s="251">
        <v>11.62673549</v>
      </c>
      <c r="N3867" s="251">
        <v>11.62673549</v>
      </c>
    </row>
    <row r="3868" spans="13:14" x14ac:dyDescent="0.25">
      <c r="M3868" s="251">
        <v>12.241561819999999</v>
      </c>
      <c r="N3868" s="251">
        <v>12.241561819999999</v>
      </c>
    </row>
    <row r="3869" spans="13:14" x14ac:dyDescent="0.25">
      <c r="M3869" s="251">
        <v>12.262973280000001</v>
      </c>
      <c r="N3869" s="251">
        <v>12.262973280000001</v>
      </c>
    </row>
    <row r="3870" spans="13:14" x14ac:dyDescent="0.25">
      <c r="M3870" s="251">
        <v>10.964876029999999</v>
      </c>
      <c r="N3870" s="251">
        <v>10.964876029999999</v>
      </c>
    </row>
    <row r="3871" spans="13:14" x14ac:dyDescent="0.25">
      <c r="M3871" s="251">
        <v>12.082127890000001</v>
      </c>
      <c r="N3871" s="251">
        <v>12.082127890000001</v>
      </c>
    </row>
    <row r="3872" spans="13:14" x14ac:dyDescent="0.25">
      <c r="M3872" s="251">
        <v>10.594056760000001</v>
      </c>
      <c r="N3872" s="251">
        <v>10.594056760000001</v>
      </c>
    </row>
    <row r="3873" spans="13:14" x14ac:dyDescent="0.25">
      <c r="M3873" s="251">
        <v>10.95963559</v>
      </c>
      <c r="N3873" s="251">
        <v>10.95963559</v>
      </c>
    </row>
    <row r="3874" spans="13:14" x14ac:dyDescent="0.25">
      <c r="M3874" s="251">
        <v>10.546132890000001</v>
      </c>
      <c r="N3874" s="251">
        <v>10.546132890000001</v>
      </c>
    </row>
    <row r="3875" spans="13:14" x14ac:dyDescent="0.25">
      <c r="M3875" s="251">
        <v>10.62338877</v>
      </c>
      <c r="N3875" s="251">
        <v>10.62338877</v>
      </c>
    </row>
    <row r="3876" spans="13:14" x14ac:dyDescent="0.25">
      <c r="M3876" s="251">
        <v>10.43433196</v>
      </c>
      <c r="N3876" s="251">
        <v>10.43433196</v>
      </c>
    </row>
    <row r="3877" spans="13:14" x14ac:dyDescent="0.25">
      <c r="M3877" s="251">
        <v>10.78388792</v>
      </c>
      <c r="N3877" s="251">
        <v>10.78388792</v>
      </c>
    </row>
    <row r="3878" spans="13:14" x14ac:dyDescent="0.25">
      <c r="M3878" s="251">
        <v>12.34402551</v>
      </c>
      <c r="N3878" s="251">
        <v>12.34402551</v>
      </c>
    </row>
    <row r="3879" spans="13:14" x14ac:dyDescent="0.25">
      <c r="M3879" s="251">
        <v>11.41630876</v>
      </c>
      <c r="N3879" s="251">
        <v>11.41630876</v>
      </c>
    </row>
    <row r="3880" spans="13:14" x14ac:dyDescent="0.25">
      <c r="M3880" s="251">
        <v>11.030350840000001</v>
      </c>
      <c r="N3880" s="251">
        <v>11.030350840000001</v>
      </c>
    </row>
    <row r="3881" spans="13:14" x14ac:dyDescent="0.25">
      <c r="M3881" s="251">
        <v>11.670741939999999</v>
      </c>
      <c r="N3881" s="251">
        <v>11.670741939999999</v>
      </c>
    </row>
    <row r="3882" spans="13:14" x14ac:dyDescent="0.25">
      <c r="M3882" s="251">
        <v>11.09497234</v>
      </c>
      <c r="N3882" s="251">
        <v>11.09497234</v>
      </c>
    </row>
    <row r="3883" spans="13:14" x14ac:dyDescent="0.25">
      <c r="M3883" s="251">
        <v>10.59727395</v>
      </c>
      <c r="N3883" s="251">
        <v>10.59727395</v>
      </c>
    </row>
    <row r="3884" spans="13:14" x14ac:dyDescent="0.25">
      <c r="M3884" s="251">
        <v>11.054481389999999</v>
      </c>
      <c r="N3884" s="251">
        <v>11.054481389999999</v>
      </c>
    </row>
    <row r="3885" spans="13:14" x14ac:dyDescent="0.25">
      <c r="M3885" s="251">
        <v>11.814511250000001</v>
      </c>
      <c r="N3885" s="251">
        <v>11.814511250000001</v>
      </c>
    </row>
    <row r="3886" spans="13:14" x14ac:dyDescent="0.25">
      <c r="M3886" s="251">
        <v>12.03639132</v>
      </c>
      <c r="N3886" s="251">
        <v>12.03639132</v>
      </c>
    </row>
    <row r="3887" spans="13:14" x14ac:dyDescent="0.25">
      <c r="M3887" s="251">
        <v>10.110270480000001</v>
      </c>
      <c r="N3887" s="251">
        <v>10.110270480000001</v>
      </c>
    </row>
    <row r="3888" spans="13:14" x14ac:dyDescent="0.25">
      <c r="M3888" s="251">
        <v>10.87154359</v>
      </c>
      <c r="N3888" s="251">
        <v>10.87154359</v>
      </c>
    </row>
    <row r="3889" spans="13:14" x14ac:dyDescent="0.25">
      <c r="M3889" s="251">
        <v>11.30171726</v>
      </c>
      <c r="N3889" s="251">
        <v>11.30171726</v>
      </c>
    </row>
    <row r="3890" spans="13:14" x14ac:dyDescent="0.25">
      <c r="M3890" s="251">
        <v>11.562711090000001</v>
      </c>
      <c r="N3890" s="251">
        <v>11.562711090000001</v>
      </c>
    </row>
    <row r="3891" spans="13:14" x14ac:dyDescent="0.25">
      <c r="M3891" s="251">
        <v>11.136592889999999</v>
      </c>
      <c r="N3891" s="251">
        <v>11.136592889999999</v>
      </c>
    </row>
    <row r="3892" spans="13:14" x14ac:dyDescent="0.25">
      <c r="M3892" s="251">
        <v>11.573288610000001</v>
      </c>
      <c r="N3892" s="251">
        <v>11.573288610000001</v>
      </c>
    </row>
    <row r="3893" spans="13:14" x14ac:dyDescent="0.25">
      <c r="M3893" s="251">
        <v>12.02981312</v>
      </c>
      <c r="N3893" s="251">
        <v>12.02981312</v>
      </c>
    </row>
    <row r="3894" spans="13:14" x14ac:dyDescent="0.25">
      <c r="M3894" s="251">
        <v>11.55513092</v>
      </c>
      <c r="N3894" s="251">
        <v>11.55513092</v>
      </c>
    </row>
    <row r="3895" spans="13:14" x14ac:dyDescent="0.25">
      <c r="M3895" s="251">
        <v>11.21737444</v>
      </c>
      <c r="N3895" s="251">
        <v>11.21737444</v>
      </c>
    </row>
    <row r="3896" spans="13:14" x14ac:dyDescent="0.25">
      <c r="M3896" s="251">
        <v>11.81347852</v>
      </c>
      <c r="N3896" s="251">
        <v>11.81347852</v>
      </c>
    </row>
    <row r="3897" spans="13:14" x14ac:dyDescent="0.25">
      <c r="M3897" s="251">
        <v>10.59206019</v>
      </c>
      <c r="N3897" s="251">
        <v>10.59206019</v>
      </c>
    </row>
    <row r="3898" spans="13:14" x14ac:dyDescent="0.25">
      <c r="M3898" s="251">
        <v>12.28665618</v>
      </c>
      <c r="N3898" s="251">
        <v>12.28665618</v>
      </c>
    </row>
    <row r="3899" spans="13:14" x14ac:dyDescent="0.25">
      <c r="M3899" s="251">
        <v>11.25906202</v>
      </c>
      <c r="N3899" s="251">
        <v>11.25906202</v>
      </c>
    </row>
    <row r="3900" spans="13:14" x14ac:dyDescent="0.25">
      <c r="M3900" s="251">
        <v>11.869266270000001</v>
      </c>
      <c r="N3900" s="251">
        <v>11.869266270000001</v>
      </c>
    </row>
    <row r="3901" spans="13:14" x14ac:dyDescent="0.25">
      <c r="M3901" s="251">
        <v>12.05164712</v>
      </c>
      <c r="N3901" s="251">
        <v>12.05164712</v>
      </c>
    </row>
    <row r="3902" spans="13:14" x14ac:dyDescent="0.25">
      <c r="M3902" s="251">
        <v>10.6391203</v>
      </c>
      <c r="N3902" s="251">
        <v>10.6391203</v>
      </c>
    </row>
    <row r="3903" spans="13:14" x14ac:dyDescent="0.25">
      <c r="M3903" s="251">
        <v>11.873418969999999</v>
      </c>
      <c r="N3903" s="251">
        <v>11.873418969999999</v>
      </c>
    </row>
    <row r="3904" spans="13:14" x14ac:dyDescent="0.25">
      <c r="M3904" s="251">
        <v>11.82446086</v>
      </c>
      <c r="N3904" s="251">
        <v>11.82446086</v>
      </c>
    </row>
    <row r="3905" spans="13:14" x14ac:dyDescent="0.25">
      <c r="M3905" s="251">
        <v>11.831841600000001</v>
      </c>
      <c r="N3905" s="251">
        <v>11.831841600000001</v>
      </c>
    </row>
    <row r="3906" spans="13:14" x14ac:dyDescent="0.25">
      <c r="M3906" s="251">
        <v>11.315251140000001</v>
      </c>
      <c r="N3906" s="251">
        <v>11.315251140000001</v>
      </c>
    </row>
    <row r="3907" spans="13:14" x14ac:dyDescent="0.25">
      <c r="M3907" s="251">
        <v>12.19404684</v>
      </c>
      <c r="N3907" s="251">
        <v>12.19404684</v>
      </c>
    </row>
    <row r="3908" spans="13:14" x14ac:dyDescent="0.25">
      <c r="M3908" s="251">
        <v>10.189623989999999</v>
      </c>
      <c r="N3908" s="251">
        <v>10.189623989999999</v>
      </c>
    </row>
    <row r="3909" spans="13:14" x14ac:dyDescent="0.25">
      <c r="M3909" s="251">
        <v>11.58520466</v>
      </c>
      <c r="N3909" s="251">
        <v>11.58520466</v>
      </c>
    </row>
    <row r="3910" spans="13:14" x14ac:dyDescent="0.25">
      <c r="M3910" s="251">
        <v>12.047557149999999</v>
      </c>
      <c r="N3910" s="251">
        <v>12.047557149999999</v>
      </c>
    </row>
    <row r="3911" spans="13:14" x14ac:dyDescent="0.25">
      <c r="M3911" s="251">
        <v>12.15510265</v>
      </c>
      <c r="N3911" s="251">
        <v>12.15510265</v>
      </c>
    </row>
    <row r="3912" spans="13:14" x14ac:dyDescent="0.25">
      <c r="M3912" s="251">
        <v>11.678434859999999</v>
      </c>
      <c r="N3912" s="251">
        <v>11.678434859999999</v>
      </c>
    </row>
    <row r="3913" spans="13:14" x14ac:dyDescent="0.25">
      <c r="M3913" s="251">
        <v>10.81884889</v>
      </c>
      <c r="N3913" s="251">
        <v>10.81884889</v>
      </c>
    </row>
    <row r="3914" spans="13:14" x14ac:dyDescent="0.25">
      <c r="M3914" s="251">
        <v>10.62660558</v>
      </c>
      <c r="N3914" s="251">
        <v>10.62660558</v>
      </c>
    </row>
    <row r="3915" spans="13:14" x14ac:dyDescent="0.25">
      <c r="M3915" s="251">
        <v>12.31970813</v>
      </c>
      <c r="N3915" s="251">
        <v>12.31970813</v>
      </c>
    </row>
    <row r="3916" spans="13:14" x14ac:dyDescent="0.25">
      <c r="M3916" s="251">
        <v>10.718959290000001</v>
      </c>
      <c r="N3916" s="251">
        <v>10.718959290000001</v>
      </c>
    </row>
    <row r="3917" spans="13:14" x14ac:dyDescent="0.25">
      <c r="M3917" s="251">
        <v>11.095283950000001</v>
      </c>
      <c r="N3917" s="251">
        <v>11.095283950000001</v>
      </c>
    </row>
    <row r="3918" spans="13:14" x14ac:dyDescent="0.25">
      <c r="M3918" s="251">
        <v>10.950472749999999</v>
      </c>
      <c r="N3918" s="251">
        <v>10.950472749999999</v>
      </c>
    </row>
    <row r="3919" spans="13:14" x14ac:dyDescent="0.25">
      <c r="M3919" s="251">
        <v>11.597670839999999</v>
      </c>
      <c r="N3919" s="251">
        <v>11.597670839999999</v>
      </c>
    </row>
    <row r="3920" spans="13:14" x14ac:dyDescent="0.25">
      <c r="M3920" s="251">
        <v>12.00848781</v>
      </c>
      <c r="N3920" s="251">
        <v>12.00848781</v>
      </c>
    </row>
    <row r="3921" spans="13:14" x14ac:dyDescent="0.25">
      <c r="M3921" s="251">
        <v>11.558149439999999</v>
      </c>
      <c r="N3921" s="251">
        <v>11.558149439999999</v>
      </c>
    </row>
    <row r="3922" spans="13:14" x14ac:dyDescent="0.25">
      <c r="M3922" s="251">
        <v>12.28078361</v>
      </c>
      <c r="N3922" s="251">
        <v>12.28078361</v>
      </c>
    </row>
    <row r="3923" spans="13:14" x14ac:dyDescent="0.25">
      <c r="M3923" s="251">
        <v>11.25398953</v>
      </c>
      <c r="N3923" s="251">
        <v>11.25398953</v>
      </c>
    </row>
    <row r="3924" spans="13:14" x14ac:dyDescent="0.25">
      <c r="M3924" s="251">
        <v>11.52170744</v>
      </c>
      <c r="N3924" s="251">
        <v>11.52170744</v>
      </c>
    </row>
    <row r="3925" spans="13:14" x14ac:dyDescent="0.25">
      <c r="M3925" s="251">
        <v>11.761335799999999</v>
      </c>
      <c r="N3925" s="251">
        <v>11.761335799999999</v>
      </c>
    </row>
    <row r="3926" spans="13:14" x14ac:dyDescent="0.25">
      <c r="M3926" s="251">
        <v>10.837602309999999</v>
      </c>
      <c r="N3926" s="251">
        <v>10.837602309999999</v>
      </c>
    </row>
    <row r="3927" spans="13:14" x14ac:dyDescent="0.25">
      <c r="M3927" s="251">
        <v>11.334858819999999</v>
      </c>
      <c r="N3927" s="251">
        <v>11.334858819999999</v>
      </c>
    </row>
    <row r="3928" spans="13:14" x14ac:dyDescent="0.25">
      <c r="M3928" s="251">
        <v>11.27688292</v>
      </c>
      <c r="N3928" s="251">
        <v>11.27688292</v>
      </c>
    </row>
    <row r="3929" spans="13:14" x14ac:dyDescent="0.25">
      <c r="M3929" s="251">
        <v>12.298960729999999</v>
      </c>
      <c r="N3929" s="251">
        <v>12.298960729999999</v>
      </c>
    </row>
    <row r="3930" spans="13:14" x14ac:dyDescent="0.25">
      <c r="M3930" s="251">
        <v>12.09397278</v>
      </c>
      <c r="N3930" s="251">
        <v>12.09397278</v>
      </c>
    </row>
    <row r="3931" spans="13:14" x14ac:dyDescent="0.25">
      <c r="M3931" s="251">
        <v>12.238901070000001</v>
      </c>
      <c r="N3931" s="251">
        <v>12.238901070000001</v>
      </c>
    </row>
    <row r="3932" spans="13:14" x14ac:dyDescent="0.25">
      <c r="M3932" s="251">
        <v>12.03703295</v>
      </c>
      <c r="N3932" s="251">
        <v>12.03703295</v>
      </c>
    </row>
    <row r="3933" spans="13:14" x14ac:dyDescent="0.25">
      <c r="M3933" s="251">
        <v>11.84302171</v>
      </c>
      <c r="N3933" s="251">
        <v>11.84302171</v>
      </c>
    </row>
    <row r="3934" spans="13:14" x14ac:dyDescent="0.25">
      <c r="M3934" s="251">
        <v>11.804506269999999</v>
      </c>
      <c r="N3934" s="251">
        <v>11.804506269999999</v>
      </c>
    </row>
    <row r="3935" spans="13:14" x14ac:dyDescent="0.25">
      <c r="M3935" s="251">
        <v>12.24920032</v>
      </c>
      <c r="N3935" s="251">
        <v>12.24920032</v>
      </c>
    </row>
    <row r="3936" spans="13:14" x14ac:dyDescent="0.25">
      <c r="M3936" s="251">
        <v>11.113013410000001</v>
      </c>
      <c r="N3936" s="251">
        <v>11.113013410000001</v>
      </c>
    </row>
    <row r="3937" spans="13:14" x14ac:dyDescent="0.25">
      <c r="M3937" s="251">
        <v>10.40101754</v>
      </c>
      <c r="N3937" s="251">
        <v>10.40101754</v>
      </c>
    </row>
    <row r="3938" spans="13:14" x14ac:dyDescent="0.25">
      <c r="M3938" s="251">
        <v>10.255523030000001</v>
      </c>
      <c r="N3938" s="251">
        <v>10.255523030000001</v>
      </c>
    </row>
    <row r="3939" spans="13:14" x14ac:dyDescent="0.25">
      <c r="M3939" s="251">
        <v>11.35421534</v>
      </c>
      <c r="N3939" s="251">
        <v>11.35421534</v>
      </c>
    </row>
    <row r="3940" spans="13:14" x14ac:dyDescent="0.25">
      <c r="M3940" s="251">
        <v>10.29862398</v>
      </c>
      <c r="N3940" s="251">
        <v>10.29862398</v>
      </c>
    </row>
    <row r="3941" spans="13:14" x14ac:dyDescent="0.25">
      <c r="M3941" s="251">
        <v>10.84355519</v>
      </c>
      <c r="N3941" s="251">
        <v>10.84355519</v>
      </c>
    </row>
    <row r="3942" spans="13:14" x14ac:dyDescent="0.25">
      <c r="M3942" s="251">
        <v>14.028469189999999</v>
      </c>
      <c r="N3942" s="251">
        <v>14.028469189999999</v>
      </c>
    </row>
    <row r="3943" spans="13:14" x14ac:dyDescent="0.25">
      <c r="M3943" s="251">
        <v>13.833657349999999</v>
      </c>
      <c r="N3943" s="251">
        <v>13.833657349999999</v>
      </c>
    </row>
    <row r="3944" spans="13:14" x14ac:dyDescent="0.25">
      <c r="M3944" s="251">
        <v>12.983944230000001</v>
      </c>
      <c r="N3944" s="251">
        <v>12.983944230000001</v>
      </c>
    </row>
    <row r="3945" spans="13:14" x14ac:dyDescent="0.25">
      <c r="M3945" s="251">
        <v>14.38151195</v>
      </c>
      <c r="N3945" s="251">
        <v>14.38151195</v>
      </c>
    </row>
    <row r="3946" spans="13:14" x14ac:dyDescent="0.25">
      <c r="M3946" s="251">
        <v>13.62095162</v>
      </c>
      <c r="N3946" s="251">
        <v>13.62095162</v>
      </c>
    </row>
    <row r="3947" spans="13:14" x14ac:dyDescent="0.25">
      <c r="M3947" s="251">
        <v>14.02178239</v>
      </c>
      <c r="N3947" s="251">
        <v>14.02178239</v>
      </c>
    </row>
    <row r="3948" spans="13:14" x14ac:dyDescent="0.25">
      <c r="M3948" s="251">
        <v>12.824346240000001</v>
      </c>
      <c r="N3948" s="251">
        <v>12.824346240000001</v>
      </c>
    </row>
    <row r="3949" spans="13:14" x14ac:dyDescent="0.25">
      <c r="M3949" s="251">
        <v>14.22230815</v>
      </c>
      <c r="N3949" s="251">
        <v>14.22230815</v>
      </c>
    </row>
    <row r="3950" spans="13:14" x14ac:dyDescent="0.25">
      <c r="M3950" s="251">
        <v>13.860746369999999</v>
      </c>
      <c r="N3950" s="251">
        <v>13.860746369999999</v>
      </c>
    </row>
    <row r="3951" spans="13:14" x14ac:dyDescent="0.25">
      <c r="M3951" s="251">
        <v>14.540979220000001</v>
      </c>
      <c r="N3951" s="251">
        <v>14.540979220000001</v>
      </c>
    </row>
    <row r="3952" spans="13:14" x14ac:dyDescent="0.25">
      <c r="M3952" s="251">
        <v>14.409254000000001</v>
      </c>
      <c r="N3952" s="251">
        <v>14.409254000000001</v>
      </c>
    </row>
    <row r="3953" spans="13:14" x14ac:dyDescent="0.25">
      <c r="M3953" s="251">
        <v>12.195046789999999</v>
      </c>
      <c r="N3953" s="251">
        <v>12.195046789999999</v>
      </c>
    </row>
    <row r="3954" spans="13:14" x14ac:dyDescent="0.25">
      <c r="M3954" s="251">
        <v>14.16769612</v>
      </c>
      <c r="N3954" s="251">
        <v>14.16769612</v>
      </c>
    </row>
    <row r="3955" spans="13:14" x14ac:dyDescent="0.25">
      <c r="M3955" s="251">
        <v>13.14135742</v>
      </c>
      <c r="N3955" s="251">
        <v>13.14135742</v>
      </c>
    </row>
    <row r="3956" spans="13:14" x14ac:dyDescent="0.25">
      <c r="M3956" s="251">
        <v>13.038402980000001</v>
      </c>
      <c r="N3956" s="251">
        <v>13.038402980000001</v>
      </c>
    </row>
    <row r="3957" spans="13:14" x14ac:dyDescent="0.25">
      <c r="M3957" s="251">
        <v>13.832521849999999</v>
      </c>
      <c r="N3957" s="251">
        <v>13.832521849999999</v>
      </c>
    </row>
    <row r="3958" spans="13:14" x14ac:dyDescent="0.25">
      <c r="M3958" s="251">
        <v>14.312776449999999</v>
      </c>
      <c r="N3958" s="251">
        <v>14.312776449999999</v>
      </c>
    </row>
    <row r="3959" spans="13:14" x14ac:dyDescent="0.25">
      <c r="M3959" s="251">
        <v>14.54857239</v>
      </c>
      <c r="N3959" s="251">
        <v>14.54857239</v>
      </c>
    </row>
    <row r="3960" spans="13:14" x14ac:dyDescent="0.25">
      <c r="M3960" s="251">
        <v>14.215785459999999</v>
      </c>
      <c r="N3960" s="251">
        <v>14.215785459999999</v>
      </c>
    </row>
    <row r="3961" spans="13:14" x14ac:dyDescent="0.25">
      <c r="M3961" s="251">
        <v>12.60386243</v>
      </c>
      <c r="N3961" s="251">
        <v>12.60386243</v>
      </c>
    </row>
    <row r="3962" spans="13:14" x14ac:dyDescent="0.25">
      <c r="M3962" s="251">
        <v>13.46823659</v>
      </c>
      <c r="N3962" s="251">
        <v>13.46823659</v>
      </c>
    </row>
    <row r="3963" spans="13:14" x14ac:dyDescent="0.25">
      <c r="M3963" s="251">
        <v>12.85139088</v>
      </c>
      <c r="N3963" s="251">
        <v>12.85139088</v>
      </c>
    </row>
    <row r="3964" spans="13:14" x14ac:dyDescent="0.25">
      <c r="M3964" s="251">
        <v>13.402502760000001</v>
      </c>
      <c r="N3964" s="251">
        <v>13.402502760000001</v>
      </c>
    </row>
    <row r="3965" spans="13:14" x14ac:dyDescent="0.25">
      <c r="M3965" s="251">
        <v>13.895597090000001</v>
      </c>
      <c r="N3965" s="251">
        <v>13.895597090000001</v>
      </c>
    </row>
    <row r="3966" spans="13:14" x14ac:dyDescent="0.25">
      <c r="M3966" s="251">
        <v>14.368862849999999</v>
      </c>
      <c r="N3966" s="251">
        <v>14.368862849999999</v>
      </c>
    </row>
    <row r="3967" spans="13:14" x14ac:dyDescent="0.25">
      <c r="M3967" s="251">
        <v>13.26768586</v>
      </c>
      <c r="N3967" s="251">
        <v>13.26768586</v>
      </c>
    </row>
    <row r="3968" spans="13:14" x14ac:dyDescent="0.25">
      <c r="M3968" s="251">
        <v>13.53883398</v>
      </c>
      <c r="N3968" s="251">
        <v>13.53883398</v>
      </c>
    </row>
    <row r="3969" spans="13:14" x14ac:dyDescent="0.25">
      <c r="M3969" s="251">
        <v>13.42186674</v>
      </c>
      <c r="N3969" s="251">
        <v>13.42186674</v>
      </c>
    </row>
    <row r="3970" spans="13:14" x14ac:dyDescent="0.25">
      <c r="M3970" s="251">
        <v>13.897922039999999</v>
      </c>
      <c r="N3970" s="251">
        <v>13.897922039999999</v>
      </c>
    </row>
    <row r="3971" spans="13:14" x14ac:dyDescent="0.25">
      <c r="M3971" s="251">
        <v>13.6160306</v>
      </c>
      <c r="N3971" s="251">
        <v>13.6160306</v>
      </c>
    </row>
    <row r="3972" spans="13:14" x14ac:dyDescent="0.25">
      <c r="M3972" s="251">
        <v>13.385162299999999</v>
      </c>
      <c r="N3972" s="251">
        <v>13.385162299999999</v>
      </c>
    </row>
    <row r="3973" spans="13:14" x14ac:dyDescent="0.25">
      <c r="M3973" s="251">
        <v>13.079187429999999</v>
      </c>
      <c r="N3973" s="251">
        <v>13.079187429999999</v>
      </c>
    </row>
    <row r="3974" spans="13:14" x14ac:dyDescent="0.25">
      <c r="M3974" s="251">
        <v>12.92901751</v>
      </c>
      <c r="N3974" s="251">
        <v>12.92901751</v>
      </c>
    </row>
    <row r="3975" spans="13:14" x14ac:dyDescent="0.25">
      <c r="M3975" s="251">
        <v>13.40862269</v>
      </c>
      <c r="N3975" s="251">
        <v>13.40862269</v>
      </c>
    </row>
    <row r="3976" spans="13:14" x14ac:dyDescent="0.25">
      <c r="M3976" s="251">
        <v>13.68691342</v>
      </c>
      <c r="N3976" s="251">
        <v>13.68691342</v>
      </c>
    </row>
    <row r="3977" spans="13:14" x14ac:dyDescent="0.25">
      <c r="M3977" s="251">
        <v>12.658397020000001</v>
      </c>
      <c r="N3977" s="251">
        <v>12.658397020000001</v>
      </c>
    </row>
    <row r="3978" spans="13:14" x14ac:dyDescent="0.25">
      <c r="M3978" s="251">
        <v>14.108716769999999</v>
      </c>
      <c r="N3978" s="251">
        <v>14.108716769999999</v>
      </c>
    </row>
    <row r="3979" spans="13:14" x14ac:dyDescent="0.25">
      <c r="M3979" s="251">
        <v>12.87475519</v>
      </c>
      <c r="N3979" s="251">
        <v>12.87475519</v>
      </c>
    </row>
    <row r="3980" spans="13:14" x14ac:dyDescent="0.25">
      <c r="M3980" s="251">
        <v>14.480278480000001</v>
      </c>
      <c r="N3980" s="251">
        <v>14.480278480000001</v>
      </c>
    </row>
    <row r="3981" spans="13:14" x14ac:dyDescent="0.25">
      <c r="M3981" s="251">
        <v>14.0497117</v>
      </c>
      <c r="N3981" s="251">
        <v>14.0497117</v>
      </c>
    </row>
    <row r="3982" spans="13:14" x14ac:dyDescent="0.25">
      <c r="M3982" s="251">
        <v>13.6140572</v>
      </c>
      <c r="N3982" s="251">
        <v>13.6140572</v>
      </c>
    </row>
    <row r="3983" spans="13:14" x14ac:dyDescent="0.25">
      <c r="M3983" s="251">
        <v>13.669803180000001</v>
      </c>
      <c r="N3983" s="251">
        <v>13.669803180000001</v>
      </c>
    </row>
    <row r="3984" spans="13:14" x14ac:dyDescent="0.25">
      <c r="M3984" s="251">
        <v>13.066430159999999</v>
      </c>
      <c r="N3984" s="251">
        <v>13.066430159999999</v>
      </c>
    </row>
    <row r="3985" spans="13:14" x14ac:dyDescent="0.25">
      <c r="M3985" s="251">
        <v>13.160576300000001</v>
      </c>
      <c r="N3985" s="251">
        <v>13.160576300000001</v>
      </c>
    </row>
    <row r="3986" spans="13:14" x14ac:dyDescent="0.25">
      <c r="M3986" s="251">
        <v>12.80552168</v>
      </c>
      <c r="N3986" s="251">
        <v>12.80552168</v>
      </c>
    </row>
    <row r="3987" spans="13:14" x14ac:dyDescent="0.25">
      <c r="M3987" s="251">
        <v>13.45667016</v>
      </c>
      <c r="N3987" s="251">
        <v>13.45667016</v>
      </c>
    </row>
    <row r="3988" spans="13:14" x14ac:dyDescent="0.25">
      <c r="M3988" s="251">
        <v>13.18496028</v>
      </c>
      <c r="N3988" s="251">
        <v>13.18496028</v>
      </c>
    </row>
    <row r="3989" spans="13:14" x14ac:dyDescent="0.25">
      <c r="M3989" s="251">
        <v>14.26242948</v>
      </c>
      <c r="N3989" s="251">
        <v>14.26242948</v>
      </c>
    </row>
    <row r="3990" spans="13:14" x14ac:dyDescent="0.25">
      <c r="M3990" s="251">
        <v>14.10510646</v>
      </c>
      <c r="N3990" s="251">
        <v>14.10510646</v>
      </c>
    </row>
    <row r="3991" spans="13:14" x14ac:dyDescent="0.25">
      <c r="M3991" s="251">
        <v>14.441176759999999</v>
      </c>
      <c r="N3991" s="251">
        <v>14.441176759999999</v>
      </c>
    </row>
    <row r="3992" spans="13:14" x14ac:dyDescent="0.25">
      <c r="M3992" s="251">
        <v>13.31619939</v>
      </c>
      <c r="N3992" s="251">
        <v>13.31619939</v>
      </c>
    </row>
    <row r="3993" spans="13:14" x14ac:dyDescent="0.25">
      <c r="M3993" s="251">
        <v>13.22301882</v>
      </c>
      <c r="N3993" s="251">
        <v>13.22301882</v>
      </c>
    </row>
    <row r="3994" spans="13:14" x14ac:dyDescent="0.25">
      <c r="M3994" s="251">
        <v>13.304369449999999</v>
      </c>
      <c r="N3994" s="251">
        <v>13.304369449999999</v>
      </c>
    </row>
    <row r="3995" spans="13:14" x14ac:dyDescent="0.25">
      <c r="M3995" s="251">
        <v>13.82720275</v>
      </c>
      <c r="N3995" s="251">
        <v>13.82720275</v>
      </c>
    </row>
    <row r="3996" spans="13:14" x14ac:dyDescent="0.25">
      <c r="M3996" s="251">
        <v>12.90998433</v>
      </c>
      <c r="N3996" s="251">
        <v>12.90998433</v>
      </c>
    </row>
    <row r="3997" spans="13:14" x14ac:dyDescent="0.25">
      <c r="M3997" s="251">
        <v>13.720009960000001</v>
      </c>
      <c r="N3997" s="251">
        <v>13.720009960000001</v>
      </c>
    </row>
    <row r="3998" spans="13:14" x14ac:dyDescent="0.25">
      <c r="M3998" s="251">
        <v>13.79344867</v>
      </c>
      <c r="N3998" s="251">
        <v>13.79344867</v>
      </c>
    </row>
    <row r="3999" spans="13:14" x14ac:dyDescent="0.25">
      <c r="M3999" s="251">
        <v>13.822884119999999</v>
      </c>
      <c r="N3999" s="251">
        <v>13.822884119999999</v>
      </c>
    </row>
    <row r="4000" spans="13:14" x14ac:dyDescent="0.25">
      <c r="M4000" s="251">
        <v>12.87999647</v>
      </c>
      <c r="N4000" s="251">
        <v>12.87999647</v>
      </c>
    </row>
    <row r="4001" spans="13:14" x14ac:dyDescent="0.25">
      <c r="M4001" s="251">
        <v>13.991403910000001</v>
      </c>
      <c r="N4001" s="251">
        <v>13.991403910000001</v>
      </c>
    </row>
    <row r="4002" spans="13:14" x14ac:dyDescent="0.25">
      <c r="M4002" s="251">
        <v>13.63439932</v>
      </c>
      <c r="N4002" s="251">
        <v>13.63439932</v>
      </c>
    </row>
    <row r="4003" spans="13:14" x14ac:dyDescent="0.25">
      <c r="M4003" s="251">
        <v>13.07400584</v>
      </c>
      <c r="N4003" s="251">
        <v>13.07400584</v>
      </c>
    </row>
    <row r="4004" spans="13:14" x14ac:dyDescent="0.25">
      <c r="M4004" s="251">
        <v>14.474761969999999</v>
      </c>
      <c r="N4004" s="251">
        <v>14.474761969999999</v>
      </c>
    </row>
    <row r="4005" spans="13:14" x14ac:dyDescent="0.25">
      <c r="M4005" s="251">
        <v>13.59829835</v>
      </c>
      <c r="N4005" s="251">
        <v>13.59829835</v>
      </c>
    </row>
    <row r="4006" spans="13:14" x14ac:dyDescent="0.25">
      <c r="M4006" s="251">
        <v>13.336887989999999</v>
      </c>
      <c r="N4006" s="251">
        <v>13.336887989999999</v>
      </c>
    </row>
    <row r="4007" spans="13:14" x14ac:dyDescent="0.25">
      <c r="M4007" s="251">
        <v>12.868339840000001</v>
      </c>
      <c r="N4007" s="251">
        <v>12.868339840000001</v>
      </c>
    </row>
    <row r="4008" spans="13:14" x14ac:dyDescent="0.25">
      <c r="M4008" s="251">
        <v>14.220950780000001</v>
      </c>
      <c r="N4008" s="251">
        <v>14.220950780000001</v>
      </c>
    </row>
    <row r="4009" spans="13:14" x14ac:dyDescent="0.25">
      <c r="M4009" s="251">
        <v>13.438740620000001</v>
      </c>
      <c r="N4009" s="251">
        <v>13.438740620000001</v>
      </c>
    </row>
    <row r="4010" spans="13:14" x14ac:dyDescent="0.25">
      <c r="M4010" s="251">
        <v>12.67784545</v>
      </c>
      <c r="N4010" s="251">
        <v>12.67784545</v>
      </c>
    </row>
    <row r="4011" spans="13:14" x14ac:dyDescent="0.25">
      <c r="M4011" s="251">
        <v>13.568339</v>
      </c>
      <c r="N4011" s="251">
        <v>13.568339</v>
      </c>
    </row>
    <row r="4012" spans="13:14" x14ac:dyDescent="0.25">
      <c r="M4012" s="251">
        <v>13.04995347</v>
      </c>
      <c r="N4012" s="251">
        <v>13.04995347</v>
      </c>
    </row>
    <row r="4013" spans="13:14" x14ac:dyDescent="0.25">
      <c r="M4013" s="251">
        <v>13.275910229999999</v>
      </c>
      <c r="N4013" s="251">
        <v>13.275910229999999</v>
      </c>
    </row>
    <row r="4014" spans="13:14" x14ac:dyDescent="0.25">
      <c r="M4014" s="251">
        <v>13.73688523</v>
      </c>
      <c r="N4014" s="251">
        <v>13.73688523</v>
      </c>
    </row>
    <row r="4015" spans="13:14" x14ac:dyDescent="0.25">
      <c r="M4015" s="251">
        <v>12.73737171</v>
      </c>
      <c r="N4015" s="251">
        <v>12.73737171</v>
      </c>
    </row>
    <row r="4016" spans="13:14" x14ac:dyDescent="0.25">
      <c r="M4016" s="251">
        <v>13.117940129999999</v>
      </c>
      <c r="N4016" s="251">
        <v>13.117940129999999</v>
      </c>
    </row>
    <row r="4017" spans="13:14" x14ac:dyDescent="0.25">
      <c r="M4017" s="251">
        <v>14.144275499999999</v>
      </c>
      <c r="N4017" s="251">
        <v>14.144275499999999</v>
      </c>
    </row>
    <row r="4018" spans="13:14" x14ac:dyDescent="0.25">
      <c r="M4018" s="251">
        <v>12.477683710000001</v>
      </c>
      <c r="N4018" s="251">
        <v>12.477683710000001</v>
      </c>
    </row>
    <row r="4019" spans="13:14" x14ac:dyDescent="0.25">
      <c r="M4019" s="251">
        <v>14.034943350000001</v>
      </c>
      <c r="N4019" s="251">
        <v>14.034943350000001</v>
      </c>
    </row>
    <row r="4020" spans="13:14" x14ac:dyDescent="0.25">
      <c r="M4020" s="251">
        <v>12.8009548</v>
      </c>
      <c r="N4020" s="251">
        <v>12.8009548</v>
      </c>
    </row>
    <row r="4021" spans="13:14" x14ac:dyDescent="0.25">
      <c r="M4021" s="251">
        <v>13.778844810000001</v>
      </c>
      <c r="N4021" s="251">
        <v>13.778844810000001</v>
      </c>
    </row>
    <row r="4022" spans="13:14" x14ac:dyDescent="0.25">
      <c r="M4022" s="251">
        <v>13.18882312</v>
      </c>
      <c r="N4022" s="251">
        <v>13.18882312</v>
      </c>
    </row>
    <row r="4023" spans="13:14" x14ac:dyDescent="0.25">
      <c r="M4023" s="251">
        <v>13.00525874</v>
      </c>
      <c r="N4023" s="251">
        <v>13.00525874</v>
      </c>
    </row>
    <row r="4024" spans="13:14" x14ac:dyDescent="0.25">
      <c r="M4024" s="251">
        <v>13.517556020000001</v>
      </c>
      <c r="N4024" s="251">
        <v>13.517556020000001</v>
      </c>
    </row>
    <row r="4025" spans="13:14" x14ac:dyDescent="0.25">
      <c r="M4025" s="251">
        <v>13.32929757</v>
      </c>
      <c r="N4025" s="251">
        <v>13.32929757</v>
      </c>
    </row>
    <row r="4026" spans="13:14" x14ac:dyDescent="0.25">
      <c r="M4026" s="251">
        <v>13.516339439999999</v>
      </c>
      <c r="N4026" s="251">
        <v>13.516339439999999</v>
      </c>
    </row>
    <row r="4027" spans="13:14" x14ac:dyDescent="0.25">
      <c r="M4027" s="251">
        <v>13.173643520000001</v>
      </c>
      <c r="N4027" s="251">
        <v>13.173643520000001</v>
      </c>
    </row>
    <row r="4028" spans="13:14" x14ac:dyDescent="0.25">
      <c r="M4028" s="251">
        <v>14.29380815</v>
      </c>
      <c r="N4028" s="251">
        <v>14.29380815</v>
      </c>
    </row>
    <row r="4029" spans="13:14" x14ac:dyDescent="0.25">
      <c r="M4029" s="251">
        <v>13.83530822</v>
      </c>
      <c r="N4029" s="251">
        <v>13.83530822</v>
      </c>
    </row>
    <row r="4030" spans="13:14" x14ac:dyDescent="0.25">
      <c r="M4030" s="251">
        <v>13.314836140000001</v>
      </c>
      <c r="N4030" s="251">
        <v>13.314836140000001</v>
      </c>
    </row>
    <row r="4031" spans="13:14" x14ac:dyDescent="0.25">
      <c r="M4031" s="251">
        <v>12.84948305</v>
      </c>
      <c r="N4031" s="251">
        <v>12.84948305</v>
      </c>
    </row>
    <row r="4032" spans="13:14" x14ac:dyDescent="0.25">
      <c r="M4032" s="251">
        <v>12.431158050000001</v>
      </c>
      <c r="N4032" s="251">
        <v>12.431158050000001</v>
      </c>
    </row>
    <row r="4033" spans="13:14" x14ac:dyDescent="0.25">
      <c r="M4033" s="251">
        <v>12.772556140000001</v>
      </c>
      <c r="N4033" s="251">
        <v>12.772556140000001</v>
      </c>
    </row>
    <row r="4034" spans="13:14" x14ac:dyDescent="0.25">
      <c r="M4034" s="251">
        <v>13.91181738</v>
      </c>
      <c r="N4034" s="251">
        <v>13.91181738</v>
      </c>
    </row>
    <row r="4035" spans="13:14" x14ac:dyDescent="0.25">
      <c r="M4035" s="251">
        <v>13.105220940000001</v>
      </c>
      <c r="N4035" s="251">
        <v>13.105220940000001</v>
      </c>
    </row>
    <row r="4036" spans="13:14" x14ac:dyDescent="0.25">
      <c r="M4036" s="251">
        <v>13.61755561</v>
      </c>
      <c r="N4036" s="251">
        <v>13.61755561</v>
      </c>
    </row>
    <row r="4037" spans="13:14" x14ac:dyDescent="0.25">
      <c r="M4037" s="251">
        <v>14.5492328</v>
      </c>
      <c r="N4037" s="251">
        <v>14.5492328</v>
      </c>
    </row>
    <row r="4038" spans="13:14" x14ac:dyDescent="0.25">
      <c r="M4038" s="251">
        <v>12.738322719999999</v>
      </c>
      <c r="N4038" s="251">
        <v>12.738322719999999</v>
      </c>
    </row>
    <row r="4039" spans="13:14" x14ac:dyDescent="0.25">
      <c r="M4039" s="251">
        <v>13.18802734</v>
      </c>
      <c r="N4039" s="251">
        <v>13.18802734</v>
      </c>
    </row>
    <row r="4040" spans="13:14" x14ac:dyDescent="0.25">
      <c r="M4040" s="251">
        <v>13.38378685</v>
      </c>
      <c r="N4040" s="251">
        <v>13.38378685</v>
      </c>
    </row>
    <row r="4041" spans="13:14" x14ac:dyDescent="0.25">
      <c r="M4041" s="251">
        <v>12.5546372</v>
      </c>
      <c r="N4041" s="251">
        <v>12.5546372</v>
      </c>
    </row>
    <row r="4042" spans="13:14" x14ac:dyDescent="0.25">
      <c r="M4042" s="251">
        <v>12.86748309</v>
      </c>
      <c r="N4042" s="251">
        <v>12.86748309</v>
      </c>
    </row>
    <row r="4043" spans="13:14" x14ac:dyDescent="0.25">
      <c r="M4043" s="251">
        <v>12.97135127</v>
      </c>
      <c r="N4043" s="251">
        <v>12.97135127</v>
      </c>
    </row>
    <row r="4044" spans="13:14" x14ac:dyDescent="0.25">
      <c r="M4044" s="251">
        <v>14.25507777</v>
      </c>
      <c r="N4044" s="251">
        <v>14.25507777</v>
      </c>
    </row>
    <row r="4045" spans="13:14" x14ac:dyDescent="0.25">
      <c r="M4045" s="251">
        <v>14.05469791</v>
      </c>
      <c r="N4045" s="251">
        <v>14.05469791</v>
      </c>
    </row>
    <row r="4046" spans="13:14" x14ac:dyDescent="0.25">
      <c r="M4046" s="251">
        <v>13.33149291</v>
      </c>
      <c r="N4046" s="251">
        <v>13.33149291</v>
      </c>
    </row>
    <row r="4047" spans="13:14" x14ac:dyDescent="0.25">
      <c r="M4047" s="251">
        <v>14.06507579</v>
      </c>
      <c r="N4047" s="251">
        <v>14.06507579</v>
      </c>
    </row>
    <row r="4048" spans="13:14" x14ac:dyDescent="0.25">
      <c r="M4048" s="251">
        <v>14.599681520000001</v>
      </c>
      <c r="N4048" s="251">
        <v>14.599681520000001</v>
      </c>
    </row>
    <row r="4049" spans="13:14" x14ac:dyDescent="0.25">
      <c r="M4049" s="251">
        <v>13.65576244</v>
      </c>
      <c r="N4049" s="251">
        <v>13.65576244</v>
      </c>
    </row>
    <row r="4050" spans="13:14" x14ac:dyDescent="0.25">
      <c r="M4050" s="251">
        <v>14.63193768</v>
      </c>
      <c r="N4050" s="251">
        <v>14.63193768</v>
      </c>
    </row>
    <row r="4051" spans="13:14" x14ac:dyDescent="0.25">
      <c r="M4051" s="251">
        <v>14.39757646</v>
      </c>
      <c r="N4051" s="251">
        <v>14.39757646</v>
      </c>
    </row>
    <row r="4052" spans="13:14" x14ac:dyDescent="0.25">
      <c r="M4052" s="251">
        <v>13.21371218</v>
      </c>
      <c r="N4052" s="251">
        <v>13.21371218</v>
      </c>
    </row>
    <row r="4053" spans="13:14" x14ac:dyDescent="0.25">
      <c r="M4053" s="251">
        <v>13.16016922</v>
      </c>
      <c r="N4053" s="251">
        <v>13.16016922</v>
      </c>
    </row>
    <row r="4054" spans="13:14" x14ac:dyDescent="0.25">
      <c r="M4054" s="251">
        <v>13.038756770000001</v>
      </c>
      <c r="N4054" s="251">
        <v>13.038756770000001</v>
      </c>
    </row>
    <row r="4055" spans="13:14" x14ac:dyDescent="0.25">
      <c r="M4055" s="251">
        <v>13.35947599</v>
      </c>
      <c r="N4055" s="251">
        <v>13.35947599</v>
      </c>
    </row>
    <row r="4056" spans="13:14" x14ac:dyDescent="0.25">
      <c r="M4056" s="251">
        <v>13.093425659999999</v>
      </c>
      <c r="N4056" s="251">
        <v>13.093425659999999</v>
      </c>
    </row>
    <row r="4057" spans="13:14" x14ac:dyDescent="0.25">
      <c r="M4057" s="251">
        <v>13.72199455</v>
      </c>
      <c r="N4057" s="251">
        <v>13.72199455</v>
      </c>
    </row>
    <row r="4058" spans="13:14" x14ac:dyDescent="0.25">
      <c r="M4058" s="251">
        <v>13.05150602</v>
      </c>
      <c r="N4058" s="251">
        <v>13.05150602</v>
      </c>
    </row>
    <row r="4059" spans="13:14" x14ac:dyDescent="0.25">
      <c r="M4059" s="251">
        <v>13.23823756</v>
      </c>
      <c r="N4059" s="251">
        <v>13.23823756</v>
      </c>
    </row>
    <row r="4060" spans="13:14" x14ac:dyDescent="0.25">
      <c r="M4060" s="251">
        <v>14.043288179999999</v>
      </c>
      <c r="N4060" s="251">
        <v>14.043288179999999</v>
      </c>
    </row>
    <row r="4061" spans="13:14" x14ac:dyDescent="0.25">
      <c r="M4061" s="251">
        <v>13.849555779999999</v>
      </c>
      <c r="N4061" s="251">
        <v>13.849555779999999</v>
      </c>
    </row>
    <row r="4062" spans="13:14" x14ac:dyDescent="0.25">
      <c r="M4062" s="251">
        <v>14.42478936</v>
      </c>
      <c r="N4062" s="251">
        <v>14.42478936</v>
      </c>
    </row>
    <row r="4063" spans="13:14" x14ac:dyDescent="0.25">
      <c r="M4063" s="251">
        <v>14.54846143</v>
      </c>
      <c r="N4063" s="251">
        <v>14.54846143</v>
      </c>
    </row>
    <row r="4064" spans="13:14" x14ac:dyDescent="0.25">
      <c r="M4064" s="251">
        <v>14.87268143</v>
      </c>
      <c r="N4064" s="251">
        <v>14.87268143</v>
      </c>
    </row>
    <row r="4065" spans="13:14" x14ac:dyDescent="0.25">
      <c r="M4065" s="251">
        <v>12.968584720000001</v>
      </c>
      <c r="N4065" s="251">
        <v>12.968584720000001</v>
      </c>
    </row>
    <row r="4066" spans="13:14" x14ac:dyDescent="0.25">
      <c r="M4066" s="251">
        <v>14.75997581</v>
      </c>
      <c r="N4066" s="251">
        <v>14.75997581</v>
      </c>
    </row>
    <row r="4067" spans="13:14" x14ac:dyDescent="0.25">
      <c r="M4067" s="251">
        <v>13.315946309999999</v>
      </c>
      <c r="N4067" s="251">
        <v>13.315946309999999</v>
      </c>
    </row>
    <row r="4068" spans="13:14" x14ac:dyDescent="0.25">
      <c r="M4068" s="251">
        <v>13.08403369</v>
      </c>
      <c r="N4068" s="251">
        <v>13.08403369</v>
      </c>
    </row>
    <row r="4069" spans="13:14" x14ac:dyDescent="0.25">
      <c r="M4069" s="251">
        <v>13.82350686</v>
      </c>
      <c r="N4069" s="251">
        <v>13.82350686</v>
      </c>
    </row>
    <row r="4070" spans="13:14" x14ac:dyDescent="0.25">
      <c r="M4070" s="251">
        <v>14.670796210000001</v>
      </c>
      <c r="N4070" s="251">
        <v>14.670796210000001</v>
      </c>
    </row>
    <row r="4071" spans="13:14" x14ac:dyDescent="0.25">
      <c r="M4071" s="251">
        <v>13.38819522</v>
      </c>
      <c r="N4071" s="251">
        <v>13.38819522</v>
      </c>
    </row>
    <row r="4072" spans="13:14" x14ac:dyDescent="0.25">
      <c r="M4072" s="251">
        <v>13.25888411</v>
      </c>
      <c r="N4072" s="251">
        <v>13.25888411</v>
      </c>
    </row>
    <row r="4073" spans="13:14" x14ac:dyDescent="0.25">
      <c r="M4073" s="251">
        <v>14.10195036</v>
      </c>
      <c r="N4073" s="251">
        <v>14.10195036</v>
      </c>
    </row>
    <row r="4074" spans="13:14" x14ac:dyDescent="0.25">
      <c r="M4074" s="251">
        <v>14.43151007</v>
      </c>
      <c r="N4074" s="251">
        <v>14.43151007</v>
      </c>
    </row>
    <row r="4075" spans="13:14" x14ac:dyDescent="0.25">
      <c r="M4075" s="251">
        <v>14.243721499999999</v>
      </c>
      <c r="N4075" s="251">
        <v>14.243721499999999</v>
      </c>
    </row>
    <row r="4076" spans="13:14" x14ac:dyDescent="0.25">
      <c r="M4076" s="251">
        <v>14.14155689</v>
      </c>
      <c r="N4076" s="251">
        <v>14.14155689</v>
      </c>
    </row>
    <row r="4077" spans="13:14" x14ac:dyDescent="0.25">
      <c r="M4077" s="251">
        <v>14.34879536</v>
      </c>
      <c r="N4077" s="251">
        <v>14.34879536</v>
      </c>
    </row>
    <row r="4078" spans="13:14" x14ac:dyDescent="0.25">
      <c r="M4078" s="251">
        <v>13.1557248</v>
      </c>
      <c r="N4078" s="251">
        <v>13.1557248</v>
      </c>
    </row>
    <row r="4079" spans="13:14" x14ac:dyDescent="0.25">
      <c r="M4079" s="251">
        <v>13.36455728</v>
      </c>
      <c r="N4079" s="251">
        <v>13.36455728</v>
      </c>
    </row>
    <row r="4080" spans="13:14" x14ac:dyDescent="0.25">
      <c r="M4080" s="251">
        <v>13.48652289</v>
      </c>
      <c r="N4080" s="251">
        <v>13.48652289</v>
      </c>
    </row>
    <row r="4081" spans="13:14" x14ac:dyDescent="0.25">
      <c r="M4081" s="251">
        <v>13.119830459999999</v>
      </c>
      <c r="N4081" s="251">
        <v>13.119830459999999</v>
      </c>
    </row>
    <row r="4082" spans="13:14" x14ac:dyDescent="0.25">
      <c r="M4082" s="251">
        <v>13.2762885</v>
      </c>
      <c r="N4082" s="251">
        <v>13.2762885</v>
      </c>
    </row>
    <row r="4083" spans="13:14" x14ac:dyDescent="0.25">
      <c r="M4083" s="251">
        <v>13.524264049999999</v>
      </c>
      <c r="N4083" s="251">
        <v>13.524264049999999</v>
      </c>
    </row>
    <row r="4084" spans="13:14" x14ac:dyDescent="0.25">
      <c r="M4084" s="251">
        <v>14.936286750000001</v>
      </c>
      <c r="N4084" s="251">
        <v>14.936286750000001</v>
      </c>
    </row>
    <row r="4085" spans="13:14" x14ac:dyDescent="0.25">
      <c r="M4085" s="251">
        <v>13.21401636</v>
      </c>
      <c r="N4085" s="251">
        <v>13.21401636</v>
      </c>
    </row>
    <row r="4086" spans="13:14" x14ac:dyDescent="0.25">
      <c r="M4086" s="251">
        <v>13.58186225</v>
      </c>
      <c r="N4086" s="251">
        <v>13.58186225</v>
      </c>
    </row>
    <row r="4087" spans="13:14" x14ac:dyDescent="0.25">
      <c r="M4087" s="251">
        <v>13.23012611</v>
      </c>
      <c r="N4087" s="251">
        <v>13.23012611</v>
      </c>
    </row>
    <row r="4088" spans="13:14" x14ac:dyDescent="0.25">
      <c r="M4088" s="251">
        <v>14.83273576</v>
      </c>
      <c r="N4088" s="251">
        <v>14.83273576</v>
      </c>
    </row>
    <row r="4089" spans="13:14" x14ac:dyDescent="0.25">
      <c r="M4089" s="251">
        <v>14.213892850000001</v>
      </c>
      <c r="N4089" s="251">
        <v>14.213892850000001</v>
      </c>
    </row>
    <row r="4090" spans="13:14" x14ac:dyDescent="0.25">
      <c r="M4090" s="251">
        <v>14.11815367</v>
      </c>
      <c r="N4090" s="251">
        <v>14.11815367</v>
      </c>
    </row>
    <row r="4091" spans="13:14" x14ac:dyDescent="0.25">
      <c r="M4091" s="251">
        <v>12.979437389999999</v>
      </c>
      <c r="N4091" s="251">
        <v>12.979437389999999</v>
      </c>
    </row>
    <row r="4092" spans="13:14" x14ac:dyDescent="0.25">
      <c r="M4092" s="251">
        <v>14.03834713</v>
      </c>
      <c r="N4092" s="251">
        <v>14.03834713</v>
      </c>
    </row>
    <row r="4093" spans="13:14" x14ac:dyDescent="0.25">
      <c r="M4093" s="251">
        <v>14.026696299999999</v>
      </c>
      <c r="N4093" s="251">
        <v>14.026696299999999</v>
      </c>
    </row>
    <row r="4094" spans="13:14" x14ac:dyDescent="0.25">
      <c r="M4094" s="251">
        <v>13.16438174</v>
      </c>
      <c r="N4094" s="251">
        <v>13.16438174</v>
      </c>
    </row>
    <row r="4095" spans="13:14" x14ac:dyDescent="0.25">
      <c r="M4095" s="251">
        <v>13.2832864</v>
      </c>
      <c r="N4095" s="251">
        <v>13.2832864</v>
      </c>
    </row>
    <row r="4096" spans="13:14" x14ac:dyDescent="0.25">
      <c r="M4096" s="251">
        <v>14.213531359999999</v>
      </c>
      <c r="N4096" s="251">
        <v>14.213531359999999</v>
      </c>
    </row>
    <row r="4097" spans="13:14" x14ac:dyDescent="0.25">
      <c r="M4097" s="251">
        <v>14.132248929999999</v>
      </c>
      <c r="N4097" s="251">
        <v>14.132248929999999</v>
      </c>
    </row>
    <row r="4098" spans="13:14" x14ac:dyDescent="0.25">
      <c r="M4098" s="251">
        <v>13.46104514</v>
      </c>
      <c r="N4098" s="251">
        <v>13.46104514</v>
      </c>
    </row>
    <row r="4099" spans="13:14" x14ac:dyDescent="0.25">
      <c r="M4099" s="251">
        <v>14.863919729999999</v>
      </c>
      <c r="N4099" s="251">
        <v>14.863919729999999</v>
      </c>
    </row>
    <row r="4100" spans="13:14" x14ac:dyDescent="0.25">
      <c r="M4100" s="251">
        <v>14.43417245</v>
      </c>
      <c r="N4100" s="251">
        <v>14.43417245</v>
      </c>
    </row>
    <row r="4101" spans="13:14" x14ac:dyDescent="0.25">
      <c r="M4101" s="251">
        <v>13.375615489999999</v>
      </c>
      <c r="N4101" s="251">
        <v>13.375615489999999</v>
      </c>
    </row>
    <row r="4102" spans="13:14" x14ac:dyDescent="0.25">
      <c r="M4102" s="251">
        <v>13.723851140000001</v>
      </c>
      <c r="N4102" s="251">
        <v>13.723851140000001</v>
      </c>
    </row>
    <row r="4103" spans="13:14" x14ac:dyDescent="0.25">
      <c r="M4103" s="251">
        <v>13.559725889999999</v>
      </c>
      <c r="N4103" s="251">
        <v>13.559725889999999</v>
      </c>
    </row>
    <row r="4104" spans="13:14" x14ac:dyDescent="0.25">
      <c r="M4104" s="251">
        <v>13.23594115</v>
      </c>
      <c r="N4104" s="251">
        <v>13.23594115</v>
      </c>
    </row>
    <row r="4105" spans="13:14" x14ac:dyDescent="0.25">
      <c r="M4105" s="251">
        <v>13.01945952</v>
      </c>
      <c r="N4105" s="251">
        <v>13.01945952</v>
      </c>
    </row>
    <row r="4106" spans="13:14" x14ac:dyDescent="0.25">
      <c r="M4106" s="251">
        <v>13.25191405</v>
      </c>
      <c r="N4106" s="251">
        <v>13.25191405</v>
      </c>
    </row>
    <row r="4107" spans="13:14" x14ac:dyDescent="0.25">
      <c r="M4107" s="251">
        <v>13.2618238</v>
      </c>
      <c r="N4107" s="251">
        <v>13.2618238</v>
      </c>
    </row>
    <row r="4108" spans="13:14" x14ac:dyDescent="0.25">
      <c r="M4108" s="251">
        <v>14.04704205</v>
      </c>
      <c r="N4108" s="251">
        <v>14.04704205</v>
      </c>
    </row>
    <row r="4109" spans="13:14" x14ac:dyDescent="0.25">
      <c r="M4109" s="251">
        <v>13.405197129999999</v>
      </c>
      <c r="N4109" s="251">
        <v>13.405197129999999</v>
      </c>
    </row>
    <row r="4110" spans="13:14" x14ac:dyDescent="0.25">
      <c r="M4110" s="251">
        <v>13.19977461</v>
      </c>
      <c r="N4110" s="251">
        <v>13.19977461</v>
      </c>
    </row>
    <row r="4111" spans="13:14" x14ac:dyDescent="0.25">
      <c r="M4111" s="251">
        <v>13.290687760000001</v>
      </c>
      <c r="N4111" s="251">
        <v>13.290687760000001</v>
      </c>
    </row>
    <row r="4112" spans="13:14" x14ac:dyDescent="0.25">
      <c r="M4112" s="251">
        <v>13.19811812</v>
      </c>
      <c r="N4112" s="251">
        <v>13.19811812</v>
      </c>
    </row>
    <row r="4113" spans="13:14" x14ac:dyDescent="0.25">
      <c r="M4113" s="251">
        <v>13.26033428</v>
      </c>
      <c r="N4113" s="251">
        <v>13.26033428</v>
      </c>
    </row>
    <row r="4114" spans="13:14" x14ac:dyDescent="0.25">
      <c r="M4114" s="251">
        <v>12.99639685</v>
      </c>
      <c r="N4114" s="251">
        <v>12.99639685</v>
      </c>
    </row>
    <row r="4115" spans="13:14" x14ac:dyDescent="0.25">
      <c r="M4115" s="251">
        <v>13.66005872</v>
      </c>
      <c r="N4115" s="251">
        <v>13.66005872</v>
      </c>
    </row>
    <row r="4116" spans="13:14" x14ac:dyDescent="0.25">
      <c r="M4116" s="251">
        <v>14.529520509999999</v>
      </c>
      <c r="N4116" s="251">
        <v>14.529520509999999</v>
      </c>
    </row>
    <row r="4117" spans="13:14" x14ac:dyDescent="0.25">
      <c r="M4117" s="251">
        <v>14.658422290000001</v>
      </c>
      <c r="N4117" s="251">
        <v>14.658422290000001</v>
      </c>
    </row>
    <row r="4118" spans="13:14" x14ac:dyDescent="0.25">
      <c r="M4118" s="251">
        <v>14.633514549999999</v>
      </c>
      <c r="N4118" s="251">
        <v>14.633514549999999</v>
      </c>
    </row>
    <row r="4119" spans="13:14" x14ac:dyDescent="0.25">
      <c r="M4119" s="251">
        <v>14.63506701</v>
      </c>
      <c r="N4119" s="251">
        <v>14.63506701</v>
      </c>
    </row>
    <row r="4120" spans="13:14" x14ac:dyDescent="0.25">
      <c r="M4120" s="251">
        <v>13.62509511</v>
      </c>
      <c r="N4120" s="251">
        <v>13.62509511</v>
      </c>
    </row>
    <row r="4121" spans="13:14" x14ac:dyDescent="0.25">
      <c r="M4121" s="251">
        <v>14.28508208</v>
      </c>
      <c r="N4121" s="251">
        <v>14.28508208</v>
      </c>
    </row>
    <row r="4122" spans="13:14" x14ac:dyDescent="0.25">
      <c r="M4122" s="251">
        <v>13.47411555</v>
      </c>
      <c r="N4122" s="251">
        <v>13.47411555</v>
      </c>
    </row>
    <row r="4123" spans="13:14" x14ac:dyDescent="0.25">
      <c r="M4123" s="251">
        <v>13.22994067</v>
      </c>
      <c r="N4123" s="251">
        <v>13.22994067</v>
      </c>
    </row>
    <row r="4124" spans="13:14" x14ac:dyDescent="0.25">
      <c r="M4124" s="251">
        <v>13.90271441</v>
      </c>
      <c r="N4124" s="251">
        <v>13.90271441</v>
      </c>
    </row>
    <row r="4125" spans="13:14" x14ac:dyDescent="0.25">
      <c r="M4125" s="251">
        <v>14.724564900000001</v>
      </c>
      <c r="N4125" s="251">
        <v>14.724564900000001</v>
      </c>
    </row>
    <row r="4126" spans="13:14" x14ac:dyDescent="0.25">
      <c r="M4126" s="251">
        <v>13.285695179999999</v>
      </c>
      <c r="N4126" s="251">
        <v>13.285695179999999</v>
      </c>
    </row>
    <row r="4127" spans="13:14" x14ac:dyDescent="0.25">
      <c r="M4127" s="251">
        <v>13.03614148</v>
      </c>
      <c r="N4127" s="251">
        <v>13.03614148</v>
      </c>
    </row>
    <row r="4128" spans="13:14" x14ac:dyDescent="0.25">
      <c r="M4128" s="251">
        <v>13.888996519999999</v>
      </c>
      <c r="N4128" s="251">
        <v>13.888996519999999</v>
      </c>
    </row>
    <row r="4129" spans="13:14" x14ac:dyDescent="0.25">
      <c r="M4129" s="251">
        <v>13.231242529999999</v>
      </c>
      <c r="N4129" s="251">
        <v>13.231242529999999</v>
      </c>
    </row>
    <row r="4130" spans="13:14" x14ac:dyDescent="0.25">
      <c r="M4130" s="251">
        <v>13.679442359999999</v>
      </c>
      <c r="N4130" s="251">
        <v>13.679442359999999</v>
      </c>
    </row>
    <row r="4131" spans="13:14" x14ac:dyDescent="0.25">
      <c r="M4131" s="251">
        <v>14.26429093</v>
      </c>
      <c r="N4131" s="251">
        <v>14.26429093</v>
      </c>
    </row>
    <row r="4132" spans="13:14" x14ac:dyDescent="0.25">
      <c r="M4132" s="251">
        <v>14.439897650000001</v>
      </c>
      <c r="N4132" s="251">
        <v>14.439897650000001</v>
      </c>
    </row>
    <row r="4133" spans="13:14" x14ac:dyDescent="0.25">
      <c r="M4133" s="251">
        <v>13.29262902</v>
      </c>
      <c r="N4133" s="251">
        <v>13.29262902</v>
      </c>
    </row>
    <row r="4134" spans="13:14" x14ac:dyDescent="0.25">
      <c r="M4134" s="251">
        <v>13.20328052</v>
      </c>
      <c r="N4134" s="251">
        <v>13.20328052</v>
      </c>
    </row>
    <row r="4135" spans="13:14" x14ac:dyDescent="0.25">
      <c r="M4135" s="251">
        <v>14.467763189999999</v>
      </c>
      <c r="N4135" s="251">
        <v>14.467763189999999</v>
      </c>
    </row>
    <row r="4136" spans="13:14" x14ac:dyDescent="0.25">
      <c r="M4136" s="251">
        <v>13.888625449999999</v>
      </c>
      <c r="N4136" s="251">
        <v>13.888625449999999</v>
      </c>
    </row>
    <row r="4137" spans="13:14" x14ac:dyDescent="0.25">
      <c r="M4137" s="251">
        <v>13.22522348</v>
      </c>
      <c r="N4137" s="251">
        <v>13.22522348</v>
      </c>
    </row>
    <row r="4138" spans="13:14" x14ac:dyDescent="0.25">
      <c r="M4138" s="251">
        <v>14.27759709</v>
      </c>
      <c r="N4138" s="251">
        <v>14.27759709</v>
      </c>
    </row>
    <row r="4139" spans="13:14" x14ac:dyDescent="0.25">
      <c r="M4139" s="251">
        <v>13.553179829999999</v>
      </c>
      <c r="N4139" s="251">
        <v>13.553179829999999</v>
      </c>
    </row>
    <row r="4140" spans="13:14" x14ac:dyDescent="0.25">
      <c r="M4140" s="251">
        <v>13.35732236</v>
      </c>
      <c r="N4140" s="251">
        <v>13.35732236</v>
      </c>
    </row>
    <row r="4141" spans="13:14" x14ac:dyDescent="0.25">
      <c r="M4141" s="251">
        <v>13.27958991</v>
      </c>
      <c r="N4141" s="251">
        <v>13.27958991</v>
      </c>
    </row>
    <row r="4142" spans="13:14" x14ac:dyDescent="0.25">
      <c r="M4142" s="251">
        <v>13.12943201</v>
      </c>
      <c r="N4142" s="251">
        <v>13.12943201</v>
      </c>
    </row>
    <row r="4143" spans="13:14" x14ac:dyDescent="0.25">
      <c r="M4143" s="251">
        <v>13.22308196</v>
      </c>
      <c r="N4143" s="251">
        <v>13.22308196</v>
      </c>
    </row>
    <row r="4144" spans="13:14" x14ac:dyDescent="0.25">
      <c r="M4144" s="251">
        <v>13.34450122</v>
      </c>
      <c r="N4144" s="251">
        <v>13.34450122</v>
      </c>
    </row>
    <row r="4145" spans="13:14" x14ac:dyDescent="0.25">
      <c r="M4145" s="251">
        <v>13.30410234</v>
      </c>
      <c r="N4145" s="251">
        <v>13.30410234</v>
      </c>
    </row>
    <row r="4146" spans="13:14" x14ac:dyDescent="0.25">
      <c r="M4146" s="251">
        <v>13.64392346</v>
      </c>
      <c r="N4146" s="251">
        <v>13.64392346</v>
      </c>
    </row>
    <row r="4147" spans="13:14" x14ac:dyDescent="0.25">
      <c r="M4147" s="251">
        <v>13.14206542</v>
      </c>
      <c r="N4147" s="251">
        <v>13.14206542</v>
      </c>
    </row>
    <row r="4148" spans="13:14" x14ac:dyDescent="0.25">
      <c r="M4148" s="251">
        <v>13.50270602</v>
      </c>
      <c r="N4148" s="251">
        <v>13.50270602</v>
      </c>
    </row>
    <row r="4149" spans="13:14" x14ac:dyDescent="0.25">
      <c r="M4149" s="251">
        <v>13.137317339999999</v>
      </c>
      <c r="N4149" s="251">
        <v>13.137317339999999</v>
      </c>
    </row>
    <row r="4150" spans="13:14" x14ac:dyDescent="0.25">
      <c r="M4150" s="251">
        <v>13.977733430000001</v>
      </c>
      <c r="N4150" s="251">
        <v>13.977733430000001</v>
      </c>
    </row>
    <row r="4151" spans="13:14" x14ac:dyDescent="0.25">
      <c r="M4151" s="251">
        <v>13.434408019999999</v>
      </c>
      <c r="N4151" s="251">
        <v>13.434408019999999</v>
      </c>
    </row>
    <row r="4152" spans="13:14" x14ac:dyDescent="0.25">
      <c r="M4152" s="251">
        <v>13.62017917</v>
      </c>
      <c r="N4152" s="251">
        <v>13.62017917</v>
      </c>
    </row>
    <row r="4153" spans="13:14" x14ac:dyDescent="0.25">
      <c r="M4153" s="251">
        <v>14.69734345</v>
      </c>
      <c r="N4153" s="251">
        <v>14.69734345</v>
      </c>
    </row>
    <row r="4154" spans="13:14" x14ac:dyDescent="0.25">
      <c r="M4154" s="251">
        <v>13.755338269999999</v>
      </c>
      <c r="N4154" s="251">
        <v>13.755338269999999</v>
      </c>
    </row>
    <row r="4155" spans="13:14" x14ac:dyDescent="0.25">
      <c r="M4155" s="251">
        <v>13.988180229999999</v>
      </c>
      <c r="N4155" s="251">
        <v>13.988180229999999</v>
      </c>
    </row>
    <row r="4156" spans="13:14" x14ac:dyDescent="0.25">
      <c r="M4156" s="251">
        <v>14.69185469</v>
      </c>
      <c r="N4156" s="251">
        <v>14.69185469</v>
      </c>
    </row>
    <row r="4157" spans="13:14" x14ac:dyDescent="0.25">
      <c r="M4157" s="251">
        <v>14.746832019999999</v>
      </c>
      <c r="N4157" s="251">
        <v>14.746832019999999</v>
      </c>
    </row>
    <row r="4158" spans="13:14" x14ac:dyDescent="0.25">
      <c r="M4158" s="251">
        <v>13.380922549999999</v>
      </c>
      <c r="N4158" s="251">
        <v>13.380922549999999</v>
      </c>
    </row>
    <row r="4159" spans="13:14" x14ac:dyDescent="0.25">
      <c r="M4159" s="251">
        <v>14.23924985</v>
      </c>
      <c r="N4159" s="251">
        <v>14.23924985</v>
      </c>
    </row>
    <row r="4160" spans="13:14" x14ac:dyDescent="0.25">
      <c r="M4160" s="251">
        <v>14.51506719</v>
      </c>
      <c r="N4160" s="251">
        <v>14.51506719</v>
      </c>
    </row>
    <row r="4161" spans="13:14" x14ac:dyDescent="0.25">
      <c r="M4161" s="251">
        <v>13.80419663</v>
      </c>
      <c r="N4161" s="251">
        <v>13.80419663</v>
      </c>
    </row>
    <row r="4162" spans="13:14" x14ac:dyDescent="0.25">
      <c r="M4162" s="251">
        <v>13.864066530000001</v>
      </c>
      <c r="N4162" s="251">
        <v>13.864066530000001</v>
      </c>
    </row>
    <row r="4163" spans="13:14" x14ac:dyDescent="0.25">
      <c r="M4163" s="251">
        <v>14.31228428</v>
      </c>
      <c r="N4163" s="251">
        <v>14.31228428</v>
      </c>
    </row>
    <row r="4164" spans="13:14" x14ac:dyDescent="0.25">
      <c r="M4164" s="251">
        <v>13.385559649999999</v>
      </c>
      <c r="N4164" s="251">
        <v>13.385559649999999</v>
      </c>
    </row>
    <row r="4165" spans="13:14" x14ac:dyDescent="0.25">
      <c r="M4165" s="251">
        <v>13.24523351</v>
      </c>
      <c r="N4165" s="251">
        <v>13.24523351</v>
      </c>
    </row>
    <row r="4166" spans="13:14" x14ac:dyDescent="0.25">
      <c r="M4166" s="251">
        <v>13.56750736</v>
      </c>
      <c r="N4166" s="251">
        <v>13.56750736</v>
      </c>
    </row>
    <row r="4167" spans="13:14" x14ac:dyDescent="0.25">
      <c r="M4167" s="251">
        <v>18.908225810000001</v>
      </c>
      <c r="N4167" s="251">
        <v>18.908225810000001</v>
      </c>
    </row>
    <row r="4168" spans="13:14" x14ac:dyDescent="0.25">
      <c r="M4168" s="251">
        <v>18.51045963</v>
      </c>
      <c r="N4168" s="251">
        <v>18.51045963</v>
      </c>
    </row>
    <row r="4169" spans="13:14" x14ac:dyDescent="0.25">
      <c r="M4169" s="251">
        <v>19.66548152</v>
      </c>
      <c r="N4169" s="251">
        <v>19.66548152</v>
      </c>
    </row>
    <row r="4170" spans="13:14" x14ac:dyDescent="0.25">
      <c r="M4170" s="251">
        <v>19.847258539999999</v>
      </c>
      <c r="N4170" s="251">
        <v>19.847258539999999</v>
      </c>
    </row>
    <row r="4171" spans="13:14" x14ac:dyDescent="0.25">
      <c r="M4171" s="251">
        <v>18.35521374</v>
      </c>
      <c r="N4171" s="251">
        <v>18.35521374</v>
      </c>
    </row>
    <row r="4172" spans="13:14" x14ac:dyDescent="0.25">
      <c r="M4172" s="251">
        <v>18.42747142</v>
      </c>
      <c r="N4172" s="251">
        <v>18.42747142</v>
      </c>
    </row>
    <row r="4173" spans="13:14" x14ac:dyDescent="0.25">
      <c r="M4173" s="251">
        <v>17.087148689999999</v>
      </c>
      <c r="N4173" s="251">
        <v>17.087148689999999</v>
      </c>
    </row>
    <row r="4174" spans="13:14" x14ac:dyDescent="0.25">
      <c r="M4174" s="251">
        <v>16.814909669999999</v>
      </c>
      <c r="N4174" s="251">
        <v>16.814909669999999</v>
      </c>
    </row>
    <row r="4175" spans="13:14" x14ac:dyDescent="0.25">
      <c r="M4175" s="251">
        <v>16.864173189999999</v>
      </c>
      <c r="N4175" s="251">
        <v>16.864173189999999</v>
      </c>
    </row>
    <row r="4176" spans="13:14" x14ac:dyDescent="0.25">
      <c r="M4176" s="251">
        <v>18.790697219999998</v>
      </c>
      <c r="N4176" s="251">
        <v>18.790697219999998</v>
      </c>
    </row>
    <row r="4177" spans="13:14" x14ac:dyDescent="0.25">
      <c r="M4177" s="251">
        <v>17.460924129999999</v>
      </c>
      <c r="N4177" s="251">
        <v>17.460924129999999</v>
      </c>
    </row>
    <row r="4178" spans="13:14" x14ac:dyDescent="0.25">
      <c r="M4178" s="251">
        <v>19.080682750000001</v>
      </c>
      <c r="N4178" s="251">
        <v>19.080682750000001</v>
      </c>
    </row>
    <row r="4179" spans="13:14" x14ac:dyDescent="0.25">
      <c r="M4179" s="251">
        <v>17.871677120000001</v>
      </c>
      <c r="N4179" s="251">
        <v>17.871677120000001</v>
      </c>
    </row>
    <row r="4180" spans="13:14" x14ac:dyDescent="0.25">
      <c r="M4180" s="251">
        <v>16.820159589999999</v>
      </c>
      <c r="N4180" s="251">
        <v>16.820159589999999</v>
      </c>
    </row>
    <row r="4181" spans="13:14" x14ac:dyDescent="0.25">
      <c r="M4181" s="251">
        <v>18.109479270000001</v>
      </c>
      <c r="N4181" s="251">
        <v>18.109479270000001</v>
      </c>
    </row>
    <row r="4182" spans="13:14" x14ac:dyDescent="0.25">
      <c r="M4182" s="251">
        <v>17.19656268</v>
      </c>
      <c r="N4182" s="251">
        <v>17.19656268</v>
      </c>
    </row>
    <row r="4183" spans="13:14" x14ac:dyDescent="0.25">
      <c r="M4183" s="251">
        <v>19.234575039999999</v>
      </c>
      <c r="N4183" s="251">
        <v>19.234575039999999</v>
      </c>
    </row>
    <row r="4184" spans="13:14" x14ac:dyDescent="0.25">
      <c r="M4184" s="251">
        <v>17.060080500000002</v>
      </c>
      <c r="N4184" s="251">
        <v>17.060080500000002</v>
      </c>
    </row>
    <row r="4185" spans="13:14" x14ac:dyDescent="0.25">
      <c r="M4185" s="251">
        <v>18.924648449999999</v>
      </c>
      <c r="N4185" s="251">
        <v>18.924648449999999</v>
      </c>
    </row>
    <row r="4186" spans="13:14" x14ac:dyDescent="0.25">
      <c r="M4186" s="251">
        <v>18.544067930000001</v>
      </c>
      <c r="N4186" s="251">
        <v>18.544067930000001</v>
      </c>
    </row>
    <row r="4187" spans="13:14" x14ac:dyDescent="0.25">
      <c r="M4187" s="251">
        <v>17.489787069999998</v>
      </c>
      <c r="N4187" s="251">
        <v>17.489787069999998</v>
      </c>
    </row>
    <row r="4188" spans="13:14" x14ac:dyDescent="0.25">
      <c r="M4188" s="251">
        <v>17.777310450000002</v>
      </c>
      <c r="N4188" s="251">
        <v>17.777310450000002</v>
      </c>
    </row>
    <row r="4189" spans="13:14" x14ac:dyDescent="0.25">
      <c r="M4189" s="251">
        <v>19.43680183</v>
      </c>
      <c r="N4189" s="251">
        <v>19.43680183</v>
      </c>
    </row>
    <row r="4190" spans="13:14" x14ac:dyDescent="0.25">
      <c r="M4190" s="251">
        <v>19.369654619999999</v>
      </c>
      <c r="N4190" s="251">
        <v>19.369654619999999</v>
      </c>
    </row>
    <row r="4191" spans="13:14" x14ac:dyDescent="0.25">
      <c r="M4191" s="251">
        <v>17.224739199999998</v>
      </c>
      <c r="N4191" s="251">
        <v>17.224739199999998</v>
      </c>
    </row>
    <row r="4192" spans="13:14" x14ac:dyDescent="0.25">
      <c r="M4192" s="251">
        <v>20.597181979999998</v>
      </c>
      <c r="N4192" s="251">
        <v>20.597181979999998</v>
      </c>
    </row>
    <row r="4193" spans="13:14" x14ac:dyDescent="0.25">
      <c r="M4193" s="251">
        <v>18.832196119999999</v>
      </c>
      <c r="N4193" s="251">
        <v>18.832196119999999</v>
      </c>
    </row>
    <row r="4194" spans="13:14" x14ac:dyDescent="0.25">
      <c r="M4194" s="251">
        <v>19.075830440000001</v>
      </c>
      <c r="N4194" s="251">
        <v>19.075830440000001</v>
      </c>
    </row>
    <row r="4195" spans="13:14" x14ac:dyDescent="0.25">
      <c r="M4195" s="251">
        <v>20.504358280000002</v>
      </c>
      <c r="N4195" s="251">
        <v>20.504358280000002</v>
      </c>
    </row>
    <row r="4196" spans="13:14" x14ac:dyDescent="0.25">
      <c r="M4196" s="251">
        <v>17.8051095</v>
      </c>
      <c r="N4196" s="251">
        <v>17.8051095</v>
      </c>
    </row>
    <row r="4197" spans="13:14" x14ac:dyDescent="0.25">
      <c r="M4197" s="251">
        <v>17.001197319999999</v>
      </c>
      <c r="N4197" s="251">
        <v>17.001197319999999</v>
      </c>
    </row>
    <row r="4198" spans="13:14" x14ac:dyDescent="0.25">
      <c r="M4198" s="251">
        <v>19.51479677</v>
      </c>
      <c r="N4198" s="251">
        <v>19.51479677</v>
      </c>
    </row>
    <row r="4199" spans="13:14" x14ac:dyDescent="0.25">
      <c r="M4199" s="251">
        <v>17.32542784</v>
      </c>
      <c r="N4199" s="251">
        <v>17.32542784</v>
      </c>
    </row>
    <row r="4200" spans="13:14" x14ac:dyDescent="0.25">
      <c r="M4200" s="251">
        <v>16.966271160000002</v>
      </c>
      <c r="N4200" s="251">
        <v>16.966271160000002</v>
      </c>
    </row>
    <row r="4201" spans="13:14" x14ac:dyDescent="0.25">
      <c r="M4201" s="251">
        <v>17.552263079999999</v>
      </c>
      <c r="N4201" s="251">
        <v>17.552263079999999</v>
      </c>
    </row>
    <row r="4202" spans="13:14" x14ac:dyDescent="0.25">
      <c r="M4202" s="251">
        <v>20.294608050000001</v>
      </c>
      <c r="N4202" s="251">
        <v>20.294608050000001</v>
      </c>
    </row>
    <row r="4203" spans="13:14" x14ac:dyDescent="0.25">
      <c r="M4203" s="251">
        <v>17.15747211</v>
      </c>
      <c r="N4203" s="251">
        <v>17.15747211</v>
      </c>
    </row>
    <row r="4204" spans="13:14" x14ac:dyDescent="0.25">
      <c r="M4204" s="251">
        <v>20.724195229999999</v>
      </c>
      <c r="N4204" s="251">
        <v>20.724195229999999</v>
      </c>
    </row>
    <row r="4205" spans="13:14" x14ac:dyDescent="0.25">
      <c r="M4205" s="251">
        <v>18.817103360000001</v>
      </c>
      <c r="N4205" s="251">
        <v>18.817103360000001</v>
      </c>
    </row>
    <row r="4206" spans="13:14" x14ac:dyDescent="0.25">
      <c r="M4206" s="251">
        <v>18.119877800000001</v>
      </c>
      <c r="N4206" s="251">
        <v>18.119877800000001</v>
      </c>
    </row>
    <row r="4207" spans="13:14" x14ac:dyDescent="0.25">
      <c r="M4207" s="251">
        <v>17.194362890000001</v>
      </c>
      <c r="N4207" s="251">
        <v>17.194362890000001</v>
      </c>
    </row>
    <row r="4208" spans="13:14" x14ac:dyDescent="0.25">
      <c r="M4208" s="251">
        <v>17.249709469999999</v>
      </c>
      <c r="N4208" s="251">
        <v>17.249709469999999</v>
      </c>
    </row>
    <row r="4209" spans="13:14" x14ac:dyDescent="0.25">
      <c r="M4209" s="251">
        <v>17.611435950000001</v>
      </c>
      <c r="N4209" s="251">
        <v>17.611435950000001</v>
      </c>
    </row>
    <row r="4210" spans="13:14" x14ac:dyDescent="0.25">
      <c r="M4210" s="251">
        <v>20.45228505</v>
      </c>
      <c r="N4210" s="251">
        <v>20.45228505</v>
      </c>
    </row>
    <row r="4211" spans="13:14" x14ac:dyDescent="0.25">
      <c r="M4211" s="251">
        <v>20.314706409999999</v>
      </c>
      <c r="N4211" s="251">
        <v>20.314706409999999</v>
      </c>
    </row>
    <row r="4212" spans="13:14" x14ac:dyDescent="0.25">
      <c r="M4212" s="251">
        <v>19.076971960000002</v>
      </c>
      <c r="N4212" s="251">
        <v>19.076971960000002</v>
      </c>
    </row>
    <row r="4213" spans="13:14" x14ac:dyDescent="0.25">
      <c r="M4213" s="251">
        <v>19.91436538</v>
      </c>
      <c r="N4213" s="251">
        <v>19.91436538</v>
      </c>
    </row>
    <row r="4214" spans="13:14" x14ac:dyDescent="0.25">
      <c r="M4214" s="251">
        <v>19.977487100000001</v>
      </c>
      <c r="N4214" s="251">
        <v>19.977487100000001</v>
      </c>
    </row>
    <row r="4215" spans="13:14" x14ac:dyDescent="0.25">
      <c r="M4215" s="251">
        <v>18.777344800000002</v>
      </c>
      <c r="N4215" s="251">
        <v>18.777344800000002</v>
      </c>
    </row>
    <row r="4216" spans="13:14" x14ac:dyDescent="0.25">
      <c r="M4216" s="251">
        <v>19.354616960000001</v>
      </c>
      <c r="N4216" s="251">
        <v>19.354616960000001</v>
      </c>
    </row>
    <row r="4217" spans="13:14" x14ac:dyDescent="0.25">
      <c r="M4217" s="251">
        <v>19.757344830000001</v>
      </c>
      <c r="N4217" s="251">
        <v>19.757344830000001</v>
      </c>
    </row>
    <row r="4218" spans="13:14" x14ac:dyDescent="0.25">
      <c r="M4218" s="251">
        <v>19.756509479999998</v>
      </c>
      <c r="N4218" s="251">
        <v>19.756509479999998</v>
      </c>
    </row>
    <row r="4219" spans="13:14" x14ac:dyDescent="0.25">
      <c r="M4219" s="251">
        <v>19.393394709999999</v>
      </c>
      <c r="N4219" s="251">
        <v>19.393394709999999</v>
      </c>
    </row>
    <row r="4220" spans="13:14" x14ac:dyDescent="0.25">
      <c r="M4220" s="251">
        <v>17.63632041</v>
      </c>
      <c r="N4220" s="251">
        <v>17.63632041</v>
      </c>
    </row>
    <row r="4221" spans="13:14" x14ac:dyDescent="0.25">
      <c r="M4221" s="251">
        <v>20.314096710000001</v>
      </c>
      <c r="N4221" s="251">
        <v>20.314096710000001</v>
      </c>
    </row>
    <row r="4222" spans="13:14" x14ac:dyDescent="0.25">
      <c r="M4222" s="251">
        <v>16.89967047</v>
      </c>
      <c r="N4222" s="251">
        <v>16.89967047</v>
      </c>
    </row>
    <row r="4223" spans="13:14" x14ac:dyDescent="0.25">
      <c r="M4223" s="251">
        <v>19.26871298</v>
      </c>
      <c r="N4223" s="251">
        <v>19.26871298</v>
      </c>
    </row>
    <row r="4224" spans="13:14" x14ac:dyDescent="0.25">
      <c r="M4224" s="251">
        <v>18.055345389999999</v>
      </c>
      <c r="N4224" s="251">
        <v>18.055345389999999</v>
      </c>
    </row>
    <row r="4225" spans="13:14" x14ac:dyDescent="0.25">
      <c r="M4225" s="251">
        <v>19.237496570000001</v>
      </c>
      <c r="N4225" s="251">
        <v>19.237496570000001</v>
      </c>
    </row>
    <row r="4226" spans="13:14" x14ac:dyDescent="0.25">
      <c r="M4226" s="251">
        <v>16.839135030000001</v>
      </c>
      <c r="N4226" s="251">
        <v>16.839135030000001</v>
      </c>
    </row>
    <row r="4227" spans="13:14" x14ac:dyDescent="0.25">
      <c r="M4227" s="251">
        <v>19.16531136</v>
      </c>
      <c r="N4227" s="251">
        <v>19.16531136</v>
      </c>
    </row>
    <row r="4228" spans="13:14" x14ac:dyDescent="0.25">
      <c r="M4228" s="251">
        <v>17.008895750000001</v>
      </c>
      <c r="N4228" s="251">
        <v>17.008895750000001</v>
      </c>
    </row>
    <row r="4229" spans="13:14" x14ac:dyDescent="0.25">
      <c r="M4229" s="251">
        <v>18.74324738</v>
      </c>
      <c r="N4229" s="251">
        <v>18.74324738</v>
      </c>
    </row>
    <row r="4230" spans="13:14" x14ac:dyDescent="0.25">
      <c r="M4230" s="251">
        <v>17.479661799999999</v>
      </c>
      <c r="N4230" s="251">
        <v>17.479661799999999</v>
      </c>
    </row>
    <row r="4231" spans="13:14" x14ac:dyDescent="0.25">
      <c r="M4231" s="251">
        <v>8.8517890210000001</v>
      </c>
      <c r="N4231" s="251">
        <v>8.8517890210000001</v>
      </c>
    </row>
    <row r="4232" spans="13:14" x14ac:dyDescent="0.25">
      <c r="M4232" s="251">
        <v>7.5108759420000002</v>
      </c>
      <c r="N4232" s="251">
        <v>7.5108759420000002</v>
      </c>
    </row>
    <row r="4233" spans="13:14" x14ac:dyDescent="0.25">
      <c r="M4233" s="251">
        <v>9.0764304209999995</v>
      </c>
      <c r="N4233" s="251">
        <v>9.0764304209999995</v>
      </c>
    </row>
    <row r="4234" spans="13:14" x14ac:dyDescent="0.25">
      <c r="M4234" s="251">
        <v>8.2521688229999999</v>
      </c>
      <c r="N4234" s="251">
        <v>8.2521688229999999</v>
      </c>
    </row>
    <row r="4235" spans="13:14" x14ac:dyDescent="0.25">
      <c r="M4235" s="251">
        <v>8.5858748939999998</v>
      </c>
      <c r="N4235" s="251">
        <v>8.5858748939999998</v>
      </c>
    </row>
    <row r="4236" spans="13:14" x14ac:dyDescent="0.25">
      <c r="M4236" s="251">
        <v>8.6954812439999998</v>
      </c>
      <c r="N4236" s="251">
        <v>8.6954812439999998</v>
      </c>
    </row>
    <row r="4237" spans="13:14" x14ac:dyDescent="0.25">
      <c r="M4237" s="251">
        <v>8.9217021719999998</v>
      </c>
      <c r="N4237" s="251">
        <v>8.9217021719999998</v>
      </c>
    </row>
    <row r="4238" spans="13:14" x14ac:dyDescent="0.25">
      <c r="M4238" s="251">
        <v>8.9823713810000001</v>
      </c>
      <c r="N4238" s="251">
        <v>8.9823713810000001</v>
      </c>
    </row>
    <row r="4239" spans="13:14" x14ac:dyDescent="0.25">
      <c r="M4239" s="251">
        <v>8.5127738229999999</v>
      </c>
      <c r="N4239" s="251">
        <v>8.5127738229999999</v>
      </c>
    </row>
    <row r="4240" spans="13:14" x14ac:dyDescent="0.25">
      <c r="M4240" s="251">
        <v>8.0419427030000001</v>
      </c>
      <c r="N4240" s="251">
        <v>8.0419427030000001</v>
      </c>
    </row>
    <row r="4241" spans="13:14" x14ac:dyDescent="0.25">
      <c r="M4241" s="251">
        <v>7.8177067139999998</v>
      </c>
      <c r="N4241" s="251">
        <v>7.8177067139999998</v>
      </c>
    </row>
    <row r="4242" spans="13:14" x14ac:dyDescent="0.25">
      <c r="M4242" s="251">
        <v>9.0334965569999994</v>
      </c>
      <c r="N4242" s="251">
        <v>9.0334965569999994</v>
      </c>
    </row>
    <row r="4243" spans="13:14" x14ac:dyDescent="0.25">
      <c r="M4243" s="251">
        <v>8.0182824509999993</v>
      </c>
      <c r="N4243" s="251">
        <v>8.0182824509999993</v>
      </c>
    </row>
    <row r="4244" spans="13:14" x14ac:dyDescent="0.25">
      <c r="M4244" s="251">
        <v>8.6634845200000008</v>
      </c>
      <c r="N4244" s="251">
        <v>8.6634845200000008</v>
      </c>
    </row>
    <row r="4245" spans="13:14" x14ac:dyDescent="0.25">
      <c r="M4245" s="251">
        <v>8.4953908479999996</v>
      </c>
      <c r="N4245" s="251">
        <v>8.4953908479999996</v>
      </c>
    </row>
    <row r="4246" spans="13:14" x14ac:dyDescent="0.25">
      <c r="M4246" s="251">
        <v>9.4025534010000005</v>
      </c>
      <c r="N4246" s="251">
        <v>9.4025534010000005</v>
      </c>
    </row>
    <row r="4247" spans="13:14" x14ac:dyDescent="0.25">
      <c r="M4247" s="251">
        <v>11.141128500000001</v>
      </c>
      <c r="N4247" s="251">
        <v>11.141128500000001</v>
      </c>
    </row>
    <row r="4248" spans="13:14" x14ac:dyDescent="0.25">
      <c r="M4248" s="251">
        <v>13.568840059999999</v>
      </c>
      <c r="N4248" s="251">
        <v>13.568840059999999</v>
      </c>
    </row>
    <row r="4249" spans="13:14" x14ac:dyDescent="0.25">
      <c r="M4249" s="251">
        <v>12.954788049999999</v>
      </c>
      <c r="N4249" s="251">
        <v>12.954788049999999</v>
      </c>
    </row>
    <row r="4250" spans="13:14" x14ac:dyDescent="0.25">
      <c r="M4250" s="251">
        <v>14.133891009999999</v>
      </c>
      <c r="N4250" s="251">
        <v>14.133891009999999</v>
      </c>
    </row>
    <row r="4251" spans="13:14" x14ac:dyDescent="0.25">
      <c r="M4251" s="251">
        <v>13.89201658</v>
      </c>
      <c r="N4251" s="251">
        <v>13.89201658</v>
      </c>
    </row>
    <row r="4252" spans="13:14" x14ac:dyDescent="0.25">
      <c r="M4252" s="251">
        <v>12.663705350000001</v>
      </c>
      <c r="N4252" s="251">
        <v>12.663705350000001</v>
      </c>
    </row>
    <row r="4253" spans="13:14" x14ac:dyDescent="0.25">
      <c r="M4253" s="251">
        <v>12.970102450000001</v>
      </c>
      <c r="N4253" s="251">
        <v>12.970102450000001</v>
      </c>
    </row>
    <row r="4254" spans="13:14" x14ac:dyDescent="0.25">
      <c r="M4254" s="251">
        <v>14.062278539999999</v>
      </c>
      <c r="N4254" s="251">
        <v>14.062278539999999</v>
      </c>
    </row>
    <row r="4255" spans="13:14" x14ac:dyDescent="0.25">
      <c r="M4255" s="251">
        <v>14.296985169999999</v>
      </c>
      <c r="N4255" s="251">
        <v>14.296985169999999</v>
      </c>
    </row>
    <row r="4256" spans="13:14" x14ac:dyDescent="0.25">
      <c r="M4256" s="251">
        <v>12.480540380000001</v>
      </c>
      <c r="N4256" s="251">
        <v>12.480540380000001</v>
      </c>
    </row>
    <row r="4257" spans="13:14" x14ac:dyDescent="0.25">
      <c r="M4257" s="251">
        <v>10.84030722</v>
      </c>
      <c r="N4257" s="251">
        <v>10.84030722</v>
      </c>
    </row>
    <row r="4258" spans="13:14" x14ac:dyDescent="0.25">
      <c r="M4258" s="251">
        <v>12.94183653</v>
      </c>
      <c r="N4258" s="251">
        <v>12.94183653</v>
      </c>
    </row>
    <row r="4259" spans="13:14" x14ac:dyDescent="0.25">
      <c r="M4259" s="251">
        <v>13.128641350000001</v>
      </c>
      <c r="N4259" s="251">
        <v>13.128641350000001</v>
      </c>
    </row>
    <row r="4260" spans="13:14" x14ac:dyDescent="0.25">
      <c r="M4260" s="251">
        <v>13.401912810000001</v>
      </c>
      <c r="N4260" s="251">
        <v>13.401912810000001</v>
      </c>
    </row>
    <row r="4261" spans="13:14" x14ac:dyDescent="0.25">
      <c r="M4261" s="251">
        <v>13.05580455</v>
      </c>
      <c r="N4261" s="251">
        <v>13.05580455</v>
      </c>
    </row>
    <row r="4262" spans="13:14" x14ac:dyDescent="0.25">
      <c r="M4262" s="251">
        <v>13.70408297</v>
      </c>
      <c r="N4262" s="251">
        <v>13.70408297</v>
      </c>
    </row>
    <row r="4263" spans="13:14" x14ac:dyDescent="0.25">
      <c r="M4263" s="251">
        <v>13.622603870000001</v>
      </c>
      <c r="N4263" s="251">
        <v>13.622603870000001</v>
      </c>
    </row>
    <row r="4264" spans="13:14" x14ac:dyDescent="0.25">
      <c r="M4264" s="251">
        <v>14.4350082</v>
      </c>
      <c r="N4264" s="251">
        <v>14.4350082</v>
      </c>
    </row>
    <row r="4265" spans="13:14" x14ac:dyDescent="0.25">
      <c r="M4265" s="251">
        <v>14.647358130000001</v>
      </c>
      <c r="N4265" s="251">
        <v>14.647358130000001</v>
      </c>
    </row>
    <row r="4266" spans="13:14" x14ac:dyDescent="0.25">
      <c r="M4266" s="251">
        <v>13.970986140000001</v>
      </c>
      <c r="N4266" s="251">
        <v>13.970986140000001</v>
      </c>
    </row>
    <row r="4267" spans="13:14" x14ac:dyDescent="0.25">
      <c r="M4267" s="251">
        <v>11.94663941</v>
      </c>
      <c r="N4267" s="251">
        <v>11.94663941</v>
      </c>
    </row>
    <row r="4268" spans="13:14" x14ac:dyDescent="0.25">
      <c r="M4268" s="251">
        <v>14.406519250000001</v>
      </c>
      <c r="N4268" s="251">
        <v>14.406519250000001</v>
      </c>
    </row>
    <row r="4269" spans="13:14" x14ac:dyDescent="0.25">
      <c r="M4269" s="251">
        <v>14.52237839</v>
      </c>
      <c r="N4269" s="251">
        <v>14.52237839</v>
      </c>
    </row>
    <row r="4270" spans="13:14" x14ac:dyDescent="0.25">
      <c r="M4270" s="251">
        <v>13.17512715</v>
      </c>
      <c r="N4270" s="251">
        <v>13.17512715</v>
      </c>
    </row>
    <row r="4271" spans="13:14" x14ac:dyDescent="0.25">
      <c r="M4271" s="251">
        <v>11.143058849999999</v>
      </c>
      <c r="N4271" s="251">
        <v>11.143058849999999</v>
      </c>
    </row>
    <row r="4272" spans="13:14" x14ac:dyDescent="0.25">
      <c r="M4272" s="251">
        <v>9.7716902220000001</v>
      </c>
      <c r="N4272" s="251">
        <v>9.7716902220000001</v>
      </c>
    </row>
    <row r="4273" spans="13:14" x14ac:dyDescent="0.25">
      <c r="M4273" s="251">
        <v>11.154347080000001</v>
      </c>
      <c r="N4273" s="251">
        <v>11.154347080000001</v>
      </c>
    </row>
    <row r="4274" spans="13:14" x14ac:dyDescent="0.25">
      <c r="M4274" s="251">
        <v>11.472196029999999</v>
      </c>
      <c r="N4274" s="251">
        <v>11.472196029999999</v>
      </c>
    </row>
    <row r="4275" spans="13:14" x14ac:dyDescent="0.25">
      <c r="M4275" s="251">
        <v>10.26388629</v>
      </c>
      <c r="N4275" s="251">
        <v>10.26388629</v>
      </c>
    </row>
    <row r="4276" spans="13:14" x14ac:dyDescent="0.25">
      <c r="M4276" s="251">
        <v>9.7282250720000008</v>
      </c>
      <c r="N4276" s="251">
        <v>9.7282250720000008</v>
      </c>
    </row>
    <row r="4277" spans="13:14" x14ac:dyDescent="0.25">
      <c r="M4277" s="251">
        <v>10.301776179999999</v>
      </c>
      <c r="N4277" s="251">
        <v>10.301776179999999</v>
      </c>
    </row>
    <row r="4278" spans="13:14" x14ac:dyDescent="0.25">
      <c r="M4278" s="251">
        <v>10.02749017</v>
      </c>
      <c r="N4278" s="251">
        <v>10.02749017</v>
      </c>
    </row>
    <row r="4279" spans="13:14" x14ac:dyDescent="0.25">
      <c r="M4279" s="251">
        <v>10.386819389999999</v>
      </c>
      <c r="N4279" s="251">
        <v>10.386819389999999</v>
      </c>
    </row>
    <row r="4280" spans="13:14" x14ac:dyDescent="0.25">
      <c r="M4280" s="251">
        <v>11.459942590000001</v>
      </c>
      <c r="N4280" s="251">
        <v>11.459942590000001</v>
      </c>
    </row>
    <row r="4281" spans="13:14" x14ac:dyDescent="0.25">
      <c r="M4281" s="251">
        <v>10.82520787</v>
      </c>
      <c r="N4281" s="251">
        <v>10.82520787</v>
      </c>
    </row>
    <row r="4282" spans="13:14" x14ac:dyDescent="0.25">
      <c r="M4282" s="251">
        <v>11.01179924</v>
      </c>
      <c r="N4282" s="251">
        <v>11.01179924</v>
      </c>
    </row>
    <row r="4283" spans="13:14" x14ac:dyDescent="0.25">
      <c r="M4283" s="251">
        <v>10.71755886</v>
      </c>
      <c r="N4283" s="251">
        <v>10.71755886</v>
      </c>
    </row>
    <row r="4284" spans="13:14" x14ac:dyDescent="0.25">
      <c r="M4284" s="251">
        <v>10.30750692</v>
      </c>
      <c r="N4284" s="251">
        <v>10.30750692</v>
      </c>
    </row>
    <row r="4285" spans="13:14" x14ac:dyDescent="0.25">
      <c r="M4285" s="251">
        <v>9.3675949640000002</v>
      </c>
      <c r="N4285" s="251">
        <v>9.3675949640000002</v>
      </c>
    </row>
    <row r="4286" spans="13:14" x14ac:dyDescent="0.25">
      <c r="M4286" s="251">
        <v>9.0569393520000006</v>
      </c>
      <c r="N4286" s="251">
        <v>9.0569393520000006</v>
      </c>
    </row>
    <row r="4287" spans="13:14" x14ac:dyDescent="0.25">
      <c r="M4287" s="251">
        <v>10.61570743</v>
      </c>
      <c r="N4287" s="251">
        <v>10.61570743</v>
      </c>
    </row>
    <row r="4288" spans="13:14" x14ac:dyDescent="0.25">
      <c r="M4288" s="251">
        <v>9.2699547399999993</v>
      </c>
      <c r="N4288" s="251">
        <v>9.2699547399999993</v>
      </c>
    </row>
    <row r="4289" spans="13:14" x14ac:dyDescent="0.25">
      <c r="M4289" s="251">
        <v>9.1332771509999997</v>
      </c>
      <c r="N4289" s="251">
        <v>9.1332771509999997</v>
      </c>
    </row>
    <row r="4290" spans="13:14" x14ac:dyDescent="0.25">
      <c r="M4290" s="251">
        <v>9.5664029470000003</v>
      </c>
      <c r="N4290" s="251">
        <v>9.5664029470000003</v>
      </c>
    </row>
    <row r="4291" spans="13:14" x14ac:dyDescent="0.25">
      <c r="M4291" s="251">
        <v>8.9594067030000009</v>
      </c>
      <c r="N4291" s="251">
        <v>8.9594067030000009</v>
      </c>
    </row>
    <row r="4292" spans="13:14" x14ac:dyDescent="0.25">
      <c r="M4292" s="251">
        <v>10.485124559999999</v>
      </c>
      <c r="N4292" s="251">
        <v>10.485124559999999</v>
      </c>
    </row>
    <row r="4293" spans="13:14" x14ac:dyDescent="0.25">
      <c r="M4293" s="251">
        <v>9.7221426530000006</v>
      </c>
      <c r="N4293" s="251">
        <v>9.7221426530000006</v>
      </c>
    </row>
    <row r="4294" spans="13:14" x14ac:dyDescent="0.25">
      <c r="M4294" s="251">
        <v>9.3371735289999993</v>
      </c>
      <c r="N4294" s="251">
        <v>9.3371735289999993</v>
      </c>
    </row>
    <row r="4295" spans="13:14" x14ac:dyDescent="0.25">
      <c r="M4295" s="251">
        <v>11.09682667</v>
      </c>
      <c r="N4295" s="251">
        <v>11.09682667</v>
      </c>
    </row>
    <row r="4296" spans="13:14" x14ac:dyDescent="0.25">
      <c r="M4296" s="251">
        <v>10.940634749999999</v>
      </c>
      <c r="N4296" s="251">
        <v>10.940634749999999</v>
      </c>
    </row>
    <row r="4297" spans="13:14" x14ac:dyDescent="0.25">
      <c r="M4297" s="251">
        <v>10.68998212</v>
      </c>
      <c r="N4297" s="251">
        <v>10.68998212</v>
      </c>
    </row>
    <row r="4298" spans="13:14" x14ac:dyDescent="0.25">
      <c r="M4298" s="251">
        <v>11.06807974</v>
      </c>
      <c r="N4298" s="251">
        <v>11.06807974</v>
      </c>
    </row>
    <row r="4299" spans="13:14" x14ac:dyDescent="0.25">
      <c r="M4299" s="251">
        <v>9.1110837809999996</v>
      </c>
      <c r="N4299" s="251">
        <v>9.1110837809999996</v>
      </c>
    </row>
    <row r="4300" spans="13:14" x14ac:dyDescent="0.25">
      <c r="M4300" s="251">
        <v>9.1169240780000003</v>
      </c>
      <c r="N4300" s="251">
        <v>9.1169240780000003</v>
      </c>
    </row>
    <row r="4301" spans="13:14" x14ac:dyDescent="0.25">
      <c r="M4301" s="251">
        <v>9.0452363980000001</v>
      </c>
      <c r="N4301" s="251">
        <v>9.0452363980000001</v>
      </c>
    </row>
    <row r="4302" spans="13:14" x14ac:dyDescent="0.25">
      <c r="M4302" s="251">
        <v>9.5310181669999992</v>
      </c>
      <c r="N4302" s="251">
        <v>9.5310181669999992</v>
      </c>
    </row>
    <row r="4303" spans="13:14" x14ac:dyDescent="0.25">
      <c r="M4303" s="251">
        <v>10.140831560000001</v>
      </c>
      <c r="N4303" s="251">
        <v>10.140831560000001</v>
      </c>
    </row>
    <row r="4304" spans="13:14" x14ac:dyDescent="0.25">
      <c r="M4304" s="251">
        <v>9.2525157829999998</v>
      </c>
      <c r="N4304" s="251">
        <v>9.2525157829999998</v>
      </c>
    </row>
    <row r="4305" spans="13:14" x14ac:dyDescent="0.25">
      <c r="M4305" s="251">
        <v>9.1468704760000001</v>
      </c>
      <c r="N4305" s="251">
        <v>9.1468704760000001</v>
      </c>
    </row>
    <row r="4306" spans="13:14" x14ac:dyDescent="0.25">
      <c r="M4306" s="251">
        <v>9.1442192789999996</v>
      </c>
      <c r="N4306" s="251">
        <v>9.1442192789999996</v>
      </c>
    </row>
    <row r="4307" spans="13:14" x14ac:dyDescent="0.25">
      <c r="M4307" s="251">
        <v>10.40055167</v>
      </c>
      <c r="N4307" s="251">
        <v>10.40055167</v>
      </c>
    </row>
    <row r="4308" spans="13:14" x14ac:dyDescent="0.25">
      <c r="M4308" s="251">
        <v>9.0871053350000004</v>
      </c>
      <c r="N4308" s="251">
        <v>9.0871053350000004</v>
      </c>
    </row>
    <row r="4309" spans="13:14" x14ac:dyDescent="0.25">
      <c r="M4309" s="251">
        <v>10.10247317</v>
      </c>
      <c r="N4309" s="251">
        <v>10.10247317</v>
      </c>
    </row>
    <row r="4310" spans="13:14" x14ac:dyDescent="0.25">
      <c r="M4310" s="251">
        <v>9.556801085</v>
      </c>
      <c r="N4310" s="251">
        <v>9.556801085</v>
      </c>
    </row>
    <row r="4311" spans="13:14" x14ac:dyDescent="0.25">
      <c r="M4311" s="251">
        <v>8.8319375040000008</v>
      </c>
      <c r="N4311" s="251">
        <v>8.8319375040000008</v>
      </c>
    </row>
    <row r="4312" spans="13:14" x14ac:dyDescent="0.25">
      <c r="M4312" s="251">
        <v>9.2132846050000001</v>
      </c>
      <c r="N4312" s="251">
        <v>9.2132846050000001</v>
      </c>
    </row>
    <row r="4313" spans="13:14" x14ac:dyDescent="0.25">
      <c r="M4313" s="251">
        <v>9.9379301160000004</v>
      </c>
      <c r="N4313" s="251">
        <v>9.9379301160000004</v>
      </c>
    </row>
    <row r="4314" spans="13:14" x14ac:dyDescent="0.25">
      <c r="M4314" s="251">
        <v>10.95017035</v>
      </c>
      <c r="N4314" s="251">
        <v>10.95017035</v>
      </c>
    </row>
    <row r="4315" spans="13:14" x14ac:dyDescent="0.25">
      <c r="M4315" s="251">
        <v>8.8840125329999999</v>
      </c>
      <c r="N4315" s="251">
        <v>8.8840125329999999</v>
      </c>
    </row>
    <row r="4316" spans="13:14" x14ac:dyDescent="0.25">
      <c r="M4316" s="251">
        <v>9.7109231279999992</v>
      </c>
      <c r="N4316" s="251">
        <v>9.7109231279999992</v>
      </c>
    </row>
    <row r="4317" spans="13:14" x14ac:dyDescent="0.25">
      <c r="M4317" s="251">
        <v>10.3551898</v>
      </c>
      <c r="N4317" s="251">
        <v>10.3551898</v>
      </c>
    </row>
    <row r="4318" spans="13:14" x14ac:dyDescent="0.25">
      <c r="M4318" s="251">
        <v>10.193111010000001</v>
      </c>
      <c r="N4318" s="251">
        <v>10.193111010000001</v>
      </c>
    </row>
    <row r="4319" spans="13:14" x14ac:dyDescent="0.25">
      <c r="M4319" s="251">
        <v>9.4740923709999993</v>
      </c>
      <c r="N4319" s="251">
        <v>9.4740923709999993</v>
      </c>
    </row>
    <row r="4320" spans="13:14" x14ac:dyDescent="0.25">
      <c r="M4320" s="251">
        <v>9.0499835950000005</v>
      </c>
      <c r="N4320" s="251">
        <v>9.0499835950000005</v>
      </c>
    </row>
    <row r="4321" spans="13:14" x14ac:dyDescent="0.25">
      <c r="M4321" s="251">
        <v>9.747120121</v>
      </c>
      <c r="N4321" s="251">
        <v>9.747120121</v>
      </c>
    </row>
    <row r="4322" spans="13:14" x14ac:dyDescent="0.25">
      <c r="M4322" s="251">
        <v>10.634496410000001</v>
      </c>
      <c r="N4322" s="251">
        <v>10.634496410000001</v>
      </c>
    </row>
    <row r="4323" spans="13:14" x14ac:dyDescent="0.25">
      <c r="M4323" s="251">
        <v>10.772505130000001</v>
      </c>
      <c r="N4323" s="251">
        <v>10.772505130000001</v>
      </c>
    </row>
    <row r="4324" spans="13:14" x14ac:dyDescent="0.25">
      <c r="M4324" s="251">
        <v>9.1862338430000001</v>
      </c>
      <c r="N4324" s="251">
        <v>9.1862338430000001</v>
      </c>
    </row>
    <row r="4325" spans="13:14" x14ac:dyDescent="0.25">
      <c r="M4325" s="251">
        <v>10.240561120000001</v>
      </c>
      <c r="N4325" s="251">
        <v>10.240561120000001</v>
      </c>
    </row>
    <row r="4326" spans="13:14" x14ac:dyDescent="0.25">
      <c r="M4326" s="251">
        <v>8.8800381440000002</v>
      </c>
      <c r="N4326" s="251">
        <v>8.8800381440000002</v>
      </c>
    </row>
    <row r="4327" spans="13:14" x14ac:dyDescent="0.25">
      <c r="M4327" s="251">
        <v>9.6353648700000001</v>
      </c>
      <c r="N4327" s="251">
        <v>9.6353648700000001</v>
      </c>
    </row>
    <row r="4328" spans="13:14" x14ac:dyDescent="0.25">
      <c r="M4328" s="251">
        <v>10.08590981</v>
      </c>
      <c r="N4328" s="251">
        <v>10.08590981</v>
      </c>
    </row>
    <row r="4329" spans="13:14" x14ac:dyDescent="0.25">
      <c r="M4329" s="251">
        <v>9.2046514750000004</v>
      </c>
      <c r="N4329" s="251">
        <v>9.2046514750000004</v>
      </c>
    </row>
    <row r="4330" spans="13:14" x14ac:dyDescent="0.25">
      <c r="M4330" s="251">
        <v>10.96029326</v>
      </c>
      <c r="N4330" s="251">
        <v>10.96029326</v>
      </c>
    </row>
    <row r="4331" spans="13:14" x14ac:dyDescent="0.25">
      <c r="M4331" s="251">
        <v>10.3727213</v>
      </c>
      <c r="N4331" s="251">
        <v>10.3727213</v>
      </c>
    </row>
    <row r="4332" spans="13:14" x14ac:dyDescent="0.25">
      <c r="M4332" s="251">
        <v>9.0271029679999994</v>
      </c>
      <c r="N4332" s="251">
        <v>9.0271029679999994</v>
      </c>
    </row>
    <row r="4333" spans="13:14" x14ac:dyDescent="0.25">
      <c r="M4333" s="251">
        <v>9.0505150539999999</v>
      </c>
      <c r="N4333" s="251">
        <v>9.0505150539999999</v>
      </c>
    </row>
    <row r="4334" spans="13:14" x14ac:dyDescent="0.25">
      <c r="M4334" s="251">
        <v>10.34107614</v>
      </c>
      <c r="N4334" s="251">
        <v>10.34107614</v>
      </c>
    </row>
    <row r="4335" spans="13:14" x14ac:dyDescent="0.25">
      <c r="M4335" s="251">
        <v>9.4853892809999998</v>
      </c>
      <c r="N4335" s="251">
        <v>9.4853892809999998</v>
      </c>
    </row>
    <row r="4336" spans="13:14" x14ac:dyDescent="0.25">
      <c r="M4336" s="251">
        <v>9.049596781</v>
      </c>
      <c r="N4336" s="251">
        <v>9.049596781</v>
      </c>
    </row>
    <row r="4337" spans="13:14" x14ac:dyDescent="0.25">
      <c r="M4337" s="251">
        <v>9.7480072920000005</v>
      </c>
      <c r="N4337" s="251">
        <v>9.7480072920000005</v>
      </c>
    </row>
    <row r="4338" spans="13:14" x14ac:dyDescent="0.25">
      <c r="M4338" s="251">
        <v>9.7912068110000003</v>
      </c>
      <c r="N4338" s="251">
        <v>9.7912068110000003</v>
      </c>
    </row>
    <row r="4339" spans="13:14" x14ac:dyDescent="0.25">
      <c r="M4339" s="251">
        <v>9.2680538719999994</v>
      </c>
      <c r="N4339" s="251">
        <v>9.2680538719999994</v>
      </c>
    </row>
    <row r="4340" spans="13:14" x14ac:dyDescent="0.25">
      <c r="M4340" s="251">
        <v>9.7370061549999996</v>
      </c>
      <c r="N4340" s="251">
        <v>9.7370061549999996</v>
      </c>
    </row>
    <row r="4341" spans="13:14" x14ac:dyDescent="0.25">
      <c r="M4341" s="251">
        <v>9.3120841920000004</v>
      </c>
      <c r="N4341" s="251">
        <v>9.3120841920000004</v>
      </c>
    </row>
    <row r="4342" spans="13:14" x14ac:dyDescent="0.25">
      <c r="M4342" s="251">
        <v>10.970863489999999</v>
      </c>
      <c r="N4342" s="251">
        <v>10.970863489999999</v>
      </c>
    </row>
    <row r="4343" spans="13:14" x14ac:dyDescent="0.25">
      <c r="M4343" s="251">
        <v>9.9832378869999996</v>
      </c>
      <c r="N4343" s="251">
        <v>9.9832378869999996</v>
      </c>
    </row>
    <row r="4344" spans="13:14" x14ac:dyDescent="0.25">
      <c r="M4344" s="251">
        <v>9.2242575290000008</v>
      </c>
      <c r="N4344" s="251">
        <v>9.2242575290000008</v>
      </c>
    </row>
    <row r="4345" spans="13:14" x14ac:dyDescent="0.25">
      <c r="M4345" s="251">
        <v>10.227173219999999</v>
      </c>
      <c r="N4345" s="251">
        <v>10.227173219999999</v>
      </c>
    </row>
    <row r="4346" spans="13:14" x14ac:dyDescent="0.25">
      <c r="M4346" s="251">
        <v>9.9570140340000002</v>
      </c>
      <c r="N4346" s="251">
        <v>9.9570140340000002</v>
      </c>
    </row>
    <row r="4347" spans="13:14" x14ac:dyDescent="0.25">
      <c r="M4347" s="251">
        <v>10.353799779999999</v>
      </c>
      <c r="N4347" s="251">
        <v>10.353799779999999</v>
      </c>
    </row>
    <row r="4348" spans="13:14" x14ac:dyDescent="0.25">
      <c r="M4348" s="251">
        <v>10.00398751</v>
      </c>
      <c r="N4348" s="251">
        <v>10.00398751</v>
      </c>
    </row>
    <row r="4349" spans="13:14" x14ac:dyDescent="0.25">
      <c r="M4349" s="251">
        <v>9.4349226880000003</v>
      </c>
      <c r="N4349" s="251">
        <v>9.4349226880000003</v>
      </c>
    </row>
    <row r="4350" spans="13:14" x14ac:dyDescent="0.25">
      <c r="M4350" s="251">
        <v>8.8312751110000001</v>
      </c>
      <c r="N4350" s="251">
        <v>8.8312751110000001</v>
      </c>
    </row>
    <row r="4351" spans="13:14" x14ac:dyDescent="0.25">
      <c r="M4351" s="251">
        <v>9.542390803</v>
      </c>
      <c r="N4351" s="251">
        <v>9.542390803</v>
      </c>
    </row>
    <row r="4352" spans="13:14" x14ac:dyDescent="0.25">
      <c r="M4352" s="251">
        <v>9.3144523269999997</v>
      </c>
      <c r="N4352" s="251">
        <v>9.3144523269999997</v>
      </c>
    </row>
    <row r="4353" spans="13:14" x14ac:dyDescent="0.25">
      <c r="M4353" s="251">
        <v>9.1722883189999997</v>
      </c>
      <c r="N4353" s="251">
        <v>9.1722883189999997</v>
      </c>
    </row>
    <row r="4354" spans="13:14" x14ac:dyDescent="0.25">
      <c r="M4354" s="251">
        <v>10.407431150000001</v>
      </c>
      <c r="N4354" s="251">
        <v>10.407431150000001</v>
      </c>
    </row>
    <row r="4355" spans="13:14" x14ac:dyDescent="0.25">
      <c r="M4355" s="251">
        <v>9.1792184159999994</v>
      </c>
      <c r="N4355" s="251">
        <v>9.1792184159999994</v>
      </c>
    </row>
    <row r="4356" spans="13:14" x14ac:dyDescent="0.25">
      <c r="M4356" s="251">
        <v>9.3769823389999996</v>
      </c>
      <c r="N4356" s="251">
        <v>9.3769823389999996</v>
      </c>
    </row>
    <row r="4357" spans="13:14" x14ac:dyDescent="0.25">
      <c r="M4357" s="251">
        <v>9.9133787180000006</v>
      </c>
      <c r="N4357" s="251">
        <v>9.9133787180000006</v>
      </c>
    </row>
    <row r="4358" spans="13:14" x14ac:dyDescent="0.25">
      <c r="M4358" s="251">
        <v>10.17441895</v>
      </c>
      <c r="N4358" s="251">
        <v>10.17441895</v>
      </c>
    </row>
    <row r="4359" spans="13:14" x14ac:dyDescent="0.25">
      <c r="M4359" s="251">
        <v>10.990001940000001</v>
      </c>
      <c r="N4359" s="251">
        <v>10.990001940000001</v>
      </c>
    </row>
    <row r="4360" spans="13:14" x14ac:dyDescent="0.25">
      <c r="M4360" s="251">
        <v>9.9153138839999997</v>
      </c>
      <c r="N4360" s="251">
        <v>9.9153138839999997</v>
      </c>
    </row>
    <row r="4361" spans="13:14" x14ac:dyDescent="0.25">
      <c r="M4361" s="251">
        <v>9.0673259510000008</v>
      </c>
      <c r="N4361" s="251">
        <v>9.0673259510000008</v>
      </c>
    </row>
    <row r="4362" spans="13:14" x14ac:dyDescent="0.25">
      <c r="M4362" s="251">
        <v>10.132300000000001</v>
      </c>
      <c r="N4362" s="251">
        <v>10.132300000000001</v>
      </c>
    </row>
    <row r="4363" spans="13:14" x14ac:dyDescent="0.25">
      <c r="M4363" s="251">
        <v>9.8700048119999995</v>
      </c>
      <c r="N4363" s="251">
        <v>9.8700048119999995</v>
      </c>
    </row>
    <row r="4364" spans="13:14" x14ac:dyDescent="0.25">
      <c r="M4364" s="251">
        <v>10.857604220000001</v>
      </c>
      <c r="N4364" s="251">
        <v>10.857604220000001</v>
      </c>
    </row>
    <row r="4365" spans="13:14" x14ac:dyDescent="0.25">
      <c r="M4365" s="251">
        <v>10.66112309</v>
      </c>
      <c r="N4365" s="251">
        <v>10.66112309</v>
      </c>
    </row>
    <row r="4366" spans="13:14" x14ac:dyDescent="0.25">
      <c r="M4366" s="251">
        <v>10.648578029999999</v>
      </c>
      <c r="N4366" s="251">
        <v>10.648578029999999</v>
      </c>
    </row>
    <row r="4367" spans="13:14" x14ac:dyDescent="0.25">
      <c r="M4367" s="251">
        <v>9.3430881140000004</v>
      </c>
      <c r="N4367" s="251">
        <v>9.3430881140000004</v>
      </c>
    </row>
    <row r="4368" spans="13:14" x14ac:dyDescent="0.25">
      <c r="M4368" s="251">
        <v>8.5029257860000005</v>
      </c>
      <c r="N4368" s="251">
        <v>8.5029257860000005</v>
      </c>
    </row>
    <row r="4369" spans="13:14" x14ac:dyDescent="0.25">
      <c r="M4369" s="251">
        <v>9.3226057900000008</v>
      </c>
      <c r="N4369" s="251">
        <v>9.3226057900000008</v>
      </c>
    </row>
    <row r="4370" spans="13:14" x14ac:dyDescent="0.25">
      <c r="M4370" s="251">
        <v>9.00897054</v>
      </c>
      <c r="N4370" s="251">
        <v>9.00897054</v>
      </c>
    </row>
    <row r="4371" spans="13:14" x14ac:dyDescent="0.25">
      <c r="M4371" s="251">
        <v>8.5315080380000001</v>
      </c>
      <c r="N4371" s="251">
        <v>8.5315080380000001</v>
      </c>
    </row>
    <row r="4372" spans="13:14" x14ac:dyDescent="0.25">
      <c r="M4372" s="251">
        <v>9.1196631329999995</v>
      </c>
      <c r="N4372" s="251">
        <v>9.1196631329999995</v>
      </c>
    </row>
    <row r="4373" spans="13:14" x14ac:dyDescent="0.25">
      <c r="M4373" s="251">
        <v>9.7860986019999991</v>
      </c>
      <c r="N4373" s="251">
        <v>9.7860986019999991</v>
      </c>
    </row>
    <row r="4374" spans="13:14" x14ac:dyDescent="0.25">
      <c r="M4374" s="251">
        <v>10.098770529999999</v>
      </c>
      <c r="N4374" s="251">
        <v>10.098770529999999</v>
      </c>
    </row>
    <row r="4375" spans="13:14" x14ac:dyDescent="0.25">
      <c r="M4375" s="251">
        <v>10.050776539999999</v>
      </c>
      <c r="N4375" s="251">
        <v>10.050776539999999</v>
      </c>
    </row>
    <row r="4376" spans="13:14" x14ac:dyDescent="0.25">
      <c r="M4376" s="251">
        <v>8.3053736469999997</v>
      </c>
      <c r="N4376" s="251">
        <v>8.3053736469999997</v>
      </c>
    </row>
    <row r="4377" spans="13:14" x14ac:dyDescent="0.25">
      <c r="M4377" s="251">
        <v>9.6814864069999995</v>
      </c>
      <c r="N4377" s="251">
        <v>9.6814864069999995</v>
      </c>
    </row>
    <row r="4378" spans="13:14" x14ac:dyDescent="0.25">
      <c r="M4378" s="251">
        <v>8.6027991890000006</v>
      </c>
      <c r="N4378" s="251">
        <v>8.6027991890000006</v>
      </c>
    </row>
    <row r="4379" spans="13:14" x14ac:dyDescent="0.25">
      <c r="M4379" s="251">
        <v>9.7772522570000007</v>
      </c>
      <c r="N4379" s="251">
        <v>9.7772522570000007</v>
      </c>
    </row>
    <row r="4380" spans="13:14" x14ac:dyDescent="0.25">
      <c r="M4380" s="251">
        <v>9.0772051830000002</v>
      </c>
      <c r="N4380" s="251">
        <v>9.0772051830000002</v>
      </c>
    </row>
    <row r="4381" spans="13:14" x14ac:dyDescent="0.25">
      <c r="M4381" s="251">
        <v>9.2207951940000008</v>
      </c>
      <c r="N4381" s="251">
        <v>9.2207951940000008</v>
      </c>
    </row>
    <row r="4382" spans="13:14" x14ac:dyDescent="0.25">
      <c r="M4382" s="251">
        <v>8.7465657239999999</v>
      </c>
      <c r="N4382" s="251">
        <v>8.7465657239999999</v>
      </c>
    </row>
    <row r="4383" spans="13:14" x14ac:dyDescent="0.25">
      <c r="M4383" s="251">
        <v>8.3885531199999992</v>
      </c>
      <c r="N4383" s="251">
        <v>8.3885531199999992</v>
      </c>
    </row>
    <row r="4384" spans="13:14" x14ac:dyDescent="0.25">
      <c r="M4384" s="251">
        <v>10.230486450000001</v>
      </c>
      <c r="N4384" s="251">
        <v>10.230486450000001</v>
      </c>
    </row>
    <row r="4385" spans="13:14" x14ac:dyDescent="0.25">
      <c r="M4385" s="251">
        <v>8.7388630000000003</v>
      </c>
      <c r="N4385" s="251">
        <v>8.7388630000000003</v>
      </c>
    </row>
    <row r="4386" spans="13:14" x14ac:dyDescent="0.25">
      <c r="M4386" s="251">
        <v>9.7774195440000007</v>
      </c>
      <c r="N4386" s="251">
        <v>9.7774195440000007</v>
      </c>
    </row>
    <row r="4387" spans="13:14" x14ac:dyDescent="0.25">
      <c r="M4387" s="251">
        <v>9.9068885430000009</v>
      </c>
      <c r="N4387" s="251">
        <v>9.9068885430000009</v>
      </c>
    </row>
    <row r="4388" spans="13:14" x14ac:dyDescent="0.25">
      <c r="M4388" s="251">
        <v>9.3370389740000004</v>
      </c>
      <c r="N4388" s="251">
        <v>9.3370389740000004</v>
      </c>
    </row>
    <row r="4389" spans="13:14" x14ac:dyDescent="0.25">
      <c r="M4389" s="251">
        <v>10.270894330000001</v>
      </c>
      <c r="N4389" s="251">
        <v>10.270894330000001</v>
      </c>
    </row>
    <row r="4390" spans="13:14" x14ac:dyDescent="0.25">
      <c r="M4390" s="251">
        <v>9.9288037780000007</v>
      </c>
      <c r="N4390" s="251">
        <v>9.9288037780000007</v>
      </c>
    </row>
    <row r="4391" spans="13:14" x14ac:dyDescent="0.25">
      <c r="M4391" s="251">
        <v>10.140160870000001</v>
      </c>
      <c r="N4391" s="251">
        <v>10.140160870000001</v>
      </c>
    </row>
    <row r="4392" spans="13:14" x14ac:dyDescent="0.25">
      <c r="M4392" s="251">
        <v>9.7691242129999996</v>
      </c>
      <c r="N4392" s="251">
        <v>9.7691242129999996</v>
      </c>
    </row>
    <row r="4393" spans="13:14" x14ac:dyDescent="0.25">
      <c r="M4393" s="251">
        <v>9.4731687309999995</v>
      </c>
      <c r="N4393" s="251">
        <v>9.4731687309999995</v>
      </c>
    </row>
    <row r="4394" spans="13:14" x14ac:dyDescent="0.25">
      <c r="M4394" s="251">
        <v>9.5604809520000007</v>
      </c>
      <c r="N4394" s="251">
        <v>9.5604809520000007</v>
      </c>
    </row>
    <row r="4395" spans="13:14" x14ac:dyDescent="0.25">
      <c r="M4395" s="251">
        <v>10.077933160000001</v>
      </c>
      <c r="N4395" s="251">
        <v>10.077933160000001</v>
      </c>
    </row>
    <row r="4396" spans="13:14" x14ac:dyDescent="0.25">
      <c r="M4396" s="251">
        <v>8.7363650120000003</v>
      </c>
      <c r="N4396" s="251">
        <v>8.7363650120000003</v>
      </c>
    </row>
    <row r="4397" spans="13:14" x14ac:dyDescent="0.25">
      <c r="M4397" s="251">
        <v>9.1071569859999997</v>
      </c>
      <c r="N4397" s="251">
        <v>9.1071569859999997</v>
      </c>
    </row>
    <row r="4398" spans="13:14" x14ac:dyDescent="0.25">
      <c r="M4398" s="251">
        <v>8.2028987410000003</v>
      </c>
      <c r="N4398" s="251">
        <v>8.2028987410000003</v>
      </c>
    </row>
    <row r="4399" spans="13:14" x14ac:dyDescent="0.25">
      <c r="M4399" s="251">
        <v>10.41622263</v>
      </c>
      <c r="N4399" s="251">
        <v>10.41622263</v>
      </c>
    </row>
    <row r="4400" spans="13:14" x14ac:dyDescent="0.25">
      <c r="M4400" s="251">
        <v>8.8502967510000001</v>
      </c>
      <c r="N4400" s="251">
        <v>8.8502967510000001</v>
      </c>
    </row>
    <row r="4401" spans="13:14" x14ac:dyDescent="0.25">
      <c r="M4401" s="251">
        <v>9.6040604510000005</v>
      </c>
      <c r="N4401" s="251">
        <v>9.6040604510000005</v>
      </c>
    </row>
    <row r="4402" spans="13:14" x14ac:dyDescent="0.25">
      <c r="M4402" s="251">
        <v>8.9113704719999998</v>
      </c>
      <c r="N4402" s="251">
        <v>8.9113704719999998</v>
      </c>
    </row>
    <row r="4403" spans="13:14" x14ac:dyDescent="0.25">
      <c r="M4403" s="251">
        <v>8.0887413170000002</v>
      </c>
      <c r="N4403" s="251">
        <v>8.0887413170000002</v>
      </c>
    </row>
    <row r="4404" spans="13:14" x14ac:dyDescent="0.25">
      <c r="M4404" s="251">
        <v>9.9213395789999996</v>
      </c>
      <c r="N4404" s="251">
        <v>9.9213395789999996</v>
      </c>
    </row>
    <row r="4405" spans="13:14" x14ac:dyDescent="0.25">
      <c r="M4405" s="251">
        <v>8.1849115339999994</v>
      </c>
      <c r="N4405" s="251">
        <v>8.1849115339999994</v>
      </c>
    </row>
    <row r="4406" spans="13:14" x14ac:dyDescent="0.25">
      <c r="M4406" s="251">
        <v>8.4675606119999998</v>
      </c>
      <c r="N4406" s="251">
        <v>8.4675606119999998</v>
      </c>
    </row>
    <row r="4407" spans="13:14" x14ac:dyDescent="0.25">
      <c r="M4407" s="251">
        <v>9.9321287550000008</v>
      </c>
      <c r="N4407" s="251">
        <v>9.9321287550000008</v>
      </c>
    </row>
    <row r="4408" spans="13:14" x14ac:dyDescent="0.25">
      <c r="M4408" s="251">
        <v>10.19139266</v>
      </c>
      <c r="N4408" s="251">
        <v>10.19139266</v>
      </c>
    </row>
    <row r="4409" spans="13:14" x14ac:dyDescent="0.25">
      <c r="M4409" s="251">
        <v>10.113037029999999</v>
      </c>
      <c r="N4409" s="251">
        <v>10.113037029999999</v>
      </c>
    </row>
    <row r="4410" spans="13:14" x14ac:dyDescent="0.25">
      <c r="M4410" s="251">
        <v>9.6811126240000007</v>
      </c>
      <c r="N4410" s="251">
        <v>9.6811126240000007</v>
      </c>
    </row>
    <row r="4411" spans="13:14" x14ac:dyDescent="0.25">
      <c r="M4411" s="251">
        <v>8.9326265490000001</v>
      </c>
      <c r="N4411" s="251">
        <v>8.9326265490000001</v>
      </c>
    </row>
    <row r="4412" spans="13:14" x14ac:dyDescent="0.25">
      <c r="M4412" s="251">
        <v>8.8666019120000001</v>
      </c>
      <c r="N4412" s="251">
        <v>8.8666019120000001</v>
      </c>
    </row>
    <row r="4413" spans="13:14" x14ac:dyDescent="0.25">
      <c r="M4413" s="251">
        <v>10.3537754</v>
      </c>
      <c r="N4413" s="251">
        <v>10.3537754</v>
      </c>
    </row>
    <row r="4414" spans="13:14" x14ac:dyDescent="0.25">
      <c r="M4414" s="251">
        <v>9.5244530130000005</v>
      </c>
      <c r="N4414" s="251">
        <v>9.5244530130000005</v>
      </c>
    </row>
    <row r="4415" spans="13:14" x14ac:dyDescent="0.25">
      <c r="M4415" s="251">
        <v>8.9145437520000002</v>
      </c>
      <c r="N4415" s="251">
        <v>8.9145437520000002</v>
      </c>
    </row>
    <row r="4416" spans="13:14" x14ac:dyDescent="0.25">
      <c r="M4416" s="251">
        <v>9.0083527379999992</v>
      </c>
      <c r="N4416" s="251">
        <v>9.0083527379999992</v>
      </c>
    </row>
    <row r="4417" spans="13:14" x14ac:dyDescent="0.25">
      <c r="M4417" s="251">
        <v>9.9992444240000005</v>
      </c>
      <c r="N4417" s="251">
        <v>9.9992444240000005</v>
      </c>
    </row>
    <row r="4418" spans="13:14" x14ac:dyDescent="0.25">
      <c r="M4418" s="251">
        <v>10.290016489999999</v>
      </c>
      <c r="N4418" s="251">
        <v>10.290016489999999</v>
      </c>
    </row>
    <row r="4419" spans="13:14" x14ac:dyDescent="0.25">
      <c r="M4419" s="251">
        <v>9.9473946620000007</v>
      </c>
      <c r="N4419" s="251">
        <v>9.9473946620000007</v>
      </c>
    </row>
    <row r="4420" spans="13:14" x14ac:dyDescent="0.25">
      <c r="M4420" s="251">
        <v>10.46461663</v>
      </c>
      <c r="N4420" s="251">
        <v>10.46461663</v>
      </c>
    </row>
    <row r="4421" spans="13:14" x14ac:dyDescent="0.25">
      <c r="M4421" s="251">
        <v>9.0858124769999993</v>
      </c>
      <c r="N4421" s="251">
        <v>9.0858124769999993</v>
      </c>
    </row>
    <row r="4422" spans="13:14" x14ac:dyDescent="0.25">
      <c r="M4422" s="251">
        <v>9.7971171750000003</v>
      </c>
      <c r="N4422" s="251">
        <v>9.7971171750000003</v>
      </c>
    </row>
    <row r="4423" spans="13:14" x14ac:dyDescent="0.25">
      <c r="M4423" s="251">
        <v>9.2097913909999995</v>
      </c>
      <c r="N4423" s="251">
        <v>9.2097913909999995</v>
      </c>
    </row>
    <row r="4424" spans="13:14" x14ac:dyDescent="0.25">
      <c r="M4424" s="251">
        <v>8.8229131699999996</v>
      </c>
      <c r="N4424" s="251">
        <v>8.8229131699999996</v>
      </c>
    </row>
    <row r="4425" spans="13:14" x14ac:dyDescent="0.25">
      <c r="M4425" s="251">
        <v>8.5894038899999998</v>
      </c>
      <c r="N4425" s="251">
        <v>8.5894038899999998</v>
      </c>
    </row>
    <row r="4426" spans="13:14" x14ac:dyDescent="0.25">
      <c r="M4426" s="251">
        <v>10.35821318</v>
      </c>
      <c r="N4426" s="251">
        <v>10.35821318</v>
      </c>
    </row>
    <row r="4427" spans="13:14" x14ac:dyDescent="0.25">
      <c r="M4427" s="251">
        <v>8.9629680539999992</v>
      </c>
      <c r="N4427" s="251">
        <v>8.9629680539999992</v>
      </c>
    </row>
    <row r="4428" spans="13:14" x14ac:dyDescent="0.25">
      <c r="M4428" s="251">
        <v>9.4895337059999996</v>
      </c>
      <c r="N4428" s="251">
        <v>9.4895337059999996</v>
      </c>
    </row>
    <row r="4429" spans="13:14" x14ac:dyDescent="0.25">
      <c r="M4429" s="251">
        <v>9.5096908259999999</v>
      </c>
      <c r="N4429" s="251">
        <v>9.5096908259999999</v>
      </c>
    </row>
    <row r="4430" spans="13:14" x14ac:dyDescent="0.25">
      <c r="M4430" s="251">
        <v>8.8792311329999993</v>
      </c>
      <c r="N4430" s="251">
        <v>8.8792311329999993</v>
      </c>
    </row>
    <row r="4431" spans="13:14" x14ac:dyDescent="0.25">
      <c r="M4431" s="251">
        <v>10.02699761</v>
      </c>
      <c r="N4431" s="251">
        <v>10.02699761</v>
      </c>
    </row>
    <row r="4432" spans="13:14" x14ac:dyDescent="0.25">
      <c r="M4432" s="251">
        <v>9.8124662980000004</v>
      </c>
      <c r="N4432" s="251">
        <v>9.8124662980000004</v>
      </c>
    </row>
    <row r="4433" spans="13:14" x14ac:dyDescent="0.25">
      <c r="M4433" s="251">
        <v>9.9506302309999999</v>
      </c>
      <c r="N4433" s="251">
        <v>9.9506302309999999</v>
      </c>
    </row>
    <row r="4434" spans="13:14" x14ac:dyDescent="0.25">
      <c r="M4434" s="251">
        <v>10.50103189</v>
      </c>
      <c r="N4434" s="251">
        <v>10.50103189</v>
      </c>
    </row>
    <row r="4435" spans="13:14" x14ac:dyDescent="0.25">
      <c r="M4435" s="251">
        <v>8.7033080530000007</v>
      </c>
      <c r="N4435" s="251">
        <v>8.7033080530000007</v>
      </c>
    </row>
    <row r="4436" spans="13:14" x14ac:dyDescent="0.25">
      <c r="M4436" s="251">
        <v>8.0494744970000003</v>
      </c>
      <c r="N4436" s="251">
        <v>8.0494744970000003</v>
      </c>
    </row>
    <row r="4437" spans="13:14" x14ac:dyDescent="0.25">
      <c r="M4437" s="251">
        <v>9.8151328539999998</v>
      </c>
      <c r="N4437" s="251">
        <v>9.8151328539999998</v>
      </c>
    </row>
    <row r="4438" spans="13:14" x14ac:dyDescent="0.25">
      <c r="M4438" s="251">
        <v>9.2566728959999995</v>
      </c>
      <c r="N4438" s="251">
        <v>9.2566728959999995</v>
      </c>
    </row>
    <row r="4439" spans="13:14" x14ac:dyDescent="0.25">
      <c r="M4439" s="251">
        <v>9.8217659810000004</v>
      </c>
      <c r="N4439" s="251">
        <v>9.8217659810000004</v>
      </c>
    </row>
    <row r="4440" spans="13:14" x14ac:dyDescent="0.25">
      <c r="M4440" s="251">
        <v>9.3110703770000001</v>
      </c>
      <c r="N4440" s="251">
        <v>9.3110703770000001</v>
      </c>
    </row>
    <row r="4441" spans="13:14" x14ac:dyDescent="0.25">
      <c r="M4441" s="251">
        <v>9.9812594029999993</v>
      </c>
      <c r="N4441" s="251">
        <v>9.9812594029999993</v>
      </c>
    </row>
    <row r="4442" spans="13:14" x14ac:dyDescent="0.25">
      <c r="M4442" s="251">
        <v>9.6230319099999999</v>
      </c>
      <c r="N4442" s="251">
        <v>9.6230319099999999</v>
      </c>
    </row>
    <row r="4443" spans="13:14" x14ac:dyDescent="0.25">
      <c r="M4443" s="251">
        <v>9.6839916800000001</v>
      </c>
      <c r="N4443" s="251">
        <v>9.6839916800000001</v>
      </c>
    </row>
    <row r="4444" spans="13:14" x14ac:dyDescent="0.25">
      <c r="M4444" s="251">
        <v>9.1238099170000009</v>
      </c>
      <c r="N4444" s="251">
        <v>9.1238099170000009</v>
      </c>
    </row>
    <row r="4445" spans="13:14" x14ac:dyDescent="0.25">
      <c r="M4445" s="251">
        <v>9.6433565310000002</v>
      </c>
      <c r="N4445" s="251">
        <v>9.6433565310000002</v>
      </c>
    </row>
    <row r="4446" spans="13:14" x14ac:dyDescent="0.25">
      <c r="M4446" s="251">
        <v>9.6697652079999994</v>
      </c>
      <c r="N4446" s="251">
        <v>9.6697652079999994</v>
      </c>
    </row>
    <row r="4447" spans="13:14" x14ac:dyDescent="0.25">
      <c r="M4447" s="251">
        <v>8.928077729</v>
      </c>
      <c r="N4447" s="251">
        <v>8.928077729</v>
      </c>
    </row>
    <row r="4448" spans="13:14" x14ac:dyDescent="0.25">
      <c r="M4448" s="251">
        <v>10.049541</v>
      </c>
      <c r="N4448" s="251">
        <v>10.049541</v>
      </c>
    </row>
    <row r="4449" spans="13:14" x14ac:dyDescent="0.25">
      <c r="M4449" s="251">
        <v>9.4405309210000006</v>
      </c>
      <c r="N4449" s="251">
        <v>9.4405309210000006</v>
      </c>
    </row>
    <row r="4450" spans="13:14" x14ac:dyDescent="0.25">
      <c r="M4450" s="251">
        <v>10.1911396</v>
      </c>
      <c r="N4450" s="251">
        <v>10.1911396</v>
      </c>
    </row>
    <row r="4451" spans="13:14" x14ac:dyDescent="0.25">
      <c r="M4451" s="251">
        <v>9.4038399800000008</v>
      </c>
      <c r="N4451" s="251">
        <v>9.4038399800000008</v>
      </c>
    </row>
    <row r="4452" spans="13:14" x14ac:dyDescent="0.25">
      <c r="M4452" s="251">
        <v>9.8085779160000008</v>
      </c>
      <c r="N4452" s="251">
        <v>9.8085779160000008</v>
      </c>
    </row>
    <row r="4453" spans="13:14" x14ac:dyDescent="0.25">
      <c r="M4453" s="251">
        <v>9.4544813229999995</v>
      </c>
      <c r="N4453" s="251">
        <v>9.4544813229999995</v>
      </c>
    </row>
    <row r="4454" spans="13:14" x14ac:dyDescent="0.25">
      <c r="M4454" s="251">
        <v>9.9729113169999994</v>
      </c>
      <c r="N4454" s="251">
        <v>9.9729113169999994</v>
      </c>
    </row>
    <row r="4455" spans="13:14" x14ac:dyDescent="0.25">
      <c r="M4455" s="251">
        <v>18.143402340000002</v>
      </c>
      <c r="N4455" s="251">
        <v>18.143402340000002</v>
      </c>
    </row>
    <row r="4456" spans="13:14" x14ac:dyDescent="0.25">
      <c r="M4456" s="251">
        <v>15.83628161</v>
      </c>
      <c r="N4456" s="251">
        <v>15.83628161</v>
      </c>
    </row>
    <row r="4457" spans="13:14" x14ac:dyDescent="0.25">
      <c r="M4457" s="251">
        <v>18.622071460000001</v>
      </c>
      <c r="N4457" s="251">
        <v>18.622071460000001</v>
      </c>
    </row>
    <row r="4458" spans="13:14" x14ac:dyDescent="0.25">
      <c r="M4458" s="251">
        <v>16.849277449999999</v>
      </c>
      <c r="N4458" s="251">
        <v>16.849277449999999</v>
      </c>
    </row>
    <row r="4459" spans="13:14" x14ac:dyDescent="0.25">
      <c r="M4459" s="251">
        <v>15.92030235</v>
      </c>
      <c r="N4459" s="251">
        <v>15.92030235</v>
      </c>
    </row>
    <row r="4460" spans="13:14" x14ac:dyDescent="0.25">
      <c r="M4460" s="251">
        <v>16.406602849999999</v>
      </c>
      <c r="N4460" s="251">
        <v>16.406602849999999</v>
      </c>
    </row>
    <row r="4461" spans="13:14" x14ac:dyDescent="0.25">
      <c r="M4461" s="251">
        <v>16.350125330000001</v>
      </c>
      <c r="N4461" s="251">
        <v>16.350125330000001</v>
      </c>
    </row>
    <row r="4462" spans="13:14" x14ac:dyDescent="0.25">
      <c r="M4462" s="251">
        <v>16.622655559999998</v>
      </c>
      <c r="N4462" s="251">
        <v>16.622655559999998</v>
      </c>
    </row>
    <row r="4463" spans="13:14" x14ac:dyDescent="0.25">
      <c r="M4463" s="251">
        <v>16.34549354</v>
      </c>
      <c r="N4463" s="251">
        <v>16.34549354</v>
      </c>
    </row>
    <row r="4464" spans="13:14" x14ac:dyDescent="0.25">
      <c r="M4464" s="251">
        <v>16.67882041</v>
      </c>
      <c r="N4464" s="251">
        <v>16.67882041</v>
      </c>
    </row>
    <row r="4465" spans="13:14" x14ac:dyDescent="0.25">
      <c r="M4465" s="251">
        <v>17.678358670000001</v>
      </c>
      <c r="N4465" s="251">
        <v>17.678358670000001</v>
      </c>
    </row>
    <row r="4466" spans="13:14" x14ac:dyDescent="0.25">
      <c r="M4466" s="251">
        <v>17.677700309999999</v>
      </c>
      <c r="N4466" s="251">
        <v>17.677700309999999</v>
      </c>
    </row>
    <row r="4467" spans="13:14" x14ac:dyDescent="0.25">
      <c r="M4467" s="251">
        <v>16.495529980000001</v>
      </c>
      <c r="N4467" s="251">
        <v>16.495529980000001</v>
      </c>
    </row>
    <row r="4468" spans="13:14" x14ac:dyDescent="0.25">
      <c r="M4468" s="251">
        <v>16.19070408</v>
      </c>
      <c r="N4468" s="251">
        <v>16.19070408</v>
      </c>
    </row>
    <row r="4469" spans="13:14" x14ac:dyDescent="0.25">
      <c r="M4469" s="251">
        <v>17.850800700000001</v>
      </c>
      <c r="N4469" s="251">
        <v>17.850800700000001</v>
      </c>
    </row>
    <row r="4470" spans="13:14" x14ac:dyDescent="0.25">
      <c r="M4470" s="251">
        <v>18.266713800000002</v>
      </c>
      <c r="N4470" s="251">
        <v>18.266713800000002</v>
      </c>
    </row>
    <row r="4471" spans="13:14" x14ac:dyDescent="0.25">
      <c r="M4471" s="251">
        <v>15.89469506</v>
      </c>
      <c r="N4471" s="251">
        <v>15.89469506</v>
      </c>
    </row>
    <row r="4472" spans="13:14" x14ac:dyDescent="0.25">
      <c r="M4472" s="251">
        <v>18.923156160000001</v>
      </c>
      <c r="N4472" s="251">
        <v>18.923156160000001</v>
      </c>
    </row>
    <row r="4473" spans="13:14" x14ac:dyDescent="0.25">
      <c r="M4473" s="251">
        <v>18.24979394</v>
      </c>
      <c r="N4473" s="251">
        <v>18.24979394</v>
      </c>
    </row>
    <row r="4474" spans="13:14" x14ac:dyDescent="0.25">
      <c r="M4474" s="251">
        <v>19.44834157</v>
      </c>
      <c r="N4474" s="251">
        <v>19.44834157</v>
      </c>
    </row>
    <row r="4475" spans="13:14" x14ac:dyDescent="0.25">
      <c r="M4475" s="251">
        <v>18.91407753</v>
      </c>
      <c r="N4475" s="251">
        <v>18.91407753</v>
      </c>
    </row>
    <row r="4476" spans="13:14" x14ac:dyDescent="0.25">
      <c r="M4476" s="251">
        <v>16.449098540000001</v>
      </c>
      <c r="N4476" s="251">
        <v>16.449098540000001</v>
      </c>
    </row>
    <row r="4477" spans="13:14" x14ac:dyDescent="0.25">
      <c r="M4477" s="251">
        <v>19.897450240000001</v>
      </c>
      <c r="N4477" s="251">
        <v>19.897450240000001</v>
      </c>
    </row>
    <row r="4478" spans="13:14" x14ac:dyDescent="0.25">
      <c r="M4478" s="251">
        <v>19.839487949999999</v>
      </c>
      <c r="N4478" s="251">
        <v>19.839487949999999</v>
      </c>
    </row>
    <row r="4479" spans="13:14" x14ac:dyDescent="0.25">
      <c r="M4479" s="251">
        <v>17.420937519999999</v>
      </c>
      <c r="N4479" s="251">
        <v>17.420937519999999</v>
      </c>
    </row>
    <row r="4480" spans="13:14" x14ac:dyDescent="0.25">
      <c r="M4480" s="251">
        <v>16.826961669999999</v>
      </c>
      <c r="N4480" s="251">
        <v>16.826961669999999</v>
      </c>
    </row>
    <row r="4481" spans="13:14" x14ac:dyDescent="0.25">
      <c r="M4481" s="251">
        <v>16.807563040000002</v>
      </c>
      <c r="N4481" s="251">
        <v>16.807563040000002</v>
      </c>
    </row>
    <row r="4482" spans="13:14" x14ac:dyDescent="0.25">
      <c r="M4482" s="251">
        <v>17.04878982</v>
      </c>
      <c r="N4482" s="251">
        <v>17.04878982</v>
      </c>
    </row>
    <row r="4483" spans="13:14" x14ac:dyDescent="0.25">
      <c r="M4483" s="251">
        <v>16.124448090000001</v>
      </c>
      <c r="N4483" s="251">
        <v>16.124448090000001</v>
      </c>
    </row>
    <row r="4484" spans="13:14" x14ac:dyDescent="0.25">
      <c r="M4484" s="251">
        <v>19.874947809999998</v>
      </c>
      <c r="N4484" s="251">
        <v>19.874947809999998</v>
      </c>
    </row>
    <row r="4485" spans="13:14" x14ac:dyDescent="0.25">
      <c r="M4485" s="251">
        <v>17.773614460000001</v>
      </c>
      <c r="N4485" s="251">
        <v>17.773614460000001</v>
      </c>
    </row>
    <row r="4486" spans="13:14" x14ac:dyDescent="0.25">
      <c r="M4486" s="251">
        <v>17.934111600000001</v>
      </c>
      <c r="N4486" s="251">
        <v>17.934111600000001</v>
      </c>
    </row>
    <row r="4487" spans="13:14" x14ac:dyDescent="0.25">
      <c r="M4487" s="251">
        <v>18.320361519999999</v>
      </c>
      <c r="N4487" s="251">
        <v>18.320361519999999</v>
      </c>
    </row>
    <row r="4488" spans="13:14" x14ac:dyDescent="0.25">
      <c r="M4488" s="251">
        <v>18.300855949999999</v>
      </c>
      <c r="N4488" s="251">
        <v>18.300855949999999</v>
      </c>
    </row>
    <row r="4489" spans="13:14" x14ac:dyDescent="0.25">
      <c r="M4489" s="251">
        <v>17.03125034</v>
      </c>
      <c r="N4489" s="251">
        <v>17.03125034</v>
      </c>
    </row>
    <row r="4490" spans="13:14" x14ac:dyDescent="0.25">
      <c r="M4490" s="251">
        <v>16.148699879999999</v>
      </c>
      <c r="N4490" s="251">
        <v>16.148699879999999</v>
      </c>
    </row>
    <row r="4491" spans="13:14" x14ac:dyDescent="0.25">
      <c r="M4491" s="251">
        <v>18.856924079999999</v>
      </c>
      <c r="N4491" s="251">
        <v>18.856924079999999</v>
      </c>
    </row>
    <row r="4492" spans="13:14" x14ac:dyDescent="0.25">
      <c r="M4492" s="251">
        <v>17.28935967</v>
      </c>
      <c r="N4492" s="251">
        <v>17.28935967</v>
      </c>
    </row>
    <row r="4493" spans="13:14" x14ac:dyDescent="0.25">
      <c r="M4493" s="251">
        <v>18.298433580000001</v>
      </c>
      <c r="N4493" s="251">
        <v>18.298433580000001</v>
      </c>
    </row>
    <row r="4494" spans="13:14" x14ac:dyDescent="0.25">
      <c r="M4494" s="251">
        <v>17.088601539999999</v>
      </c>
      <c r="N4494" s="251">
        <v>17.088601539999999</v>
      </c>
    </row>
    <row r="4495" spans="13:14" x14ac:dyDescent="0.25">
      <c r="M4495" s="251">
        <v>16.144740550000002</v>
      </c>
      <c r="N4495" s="251">
        <v>16.144740550000002</v>
      </c>
    </row>
    <row r="4496" spans="13:14" x14ac:dyDescent="0.25">
      <c r="M4496" s="251">
        <v>16.576476339999999</v>
      </c>
      <c r="N4496" s="251">
        <v>16.576476339999999</v>
      </c>
    </row>
    <row r="4497" spans="13:14" x14ac:dyDescent="0.25">
      <c r="M4497" s="251">
        <v>18.262434509999999</v>
      </c>
      <c r="N4497" s="251">
        <v>18.262434509999999</v>
      </c>
    </row>
    <row r="4498" spans="13:14" x14ac:dyDescent="0.25">
      <c r="M4498" s="251">
        <v>16.584073320000002</v>
      </c>
      <c r="N4498" s="251">
        <v>16.584073320000002</v>
      </c>
    </row>
    <row r="4499" spans="13:14" x14ac:dyDescent="0.25">
      <c r="M4499" s="251">
        <v>17.167490600000001</v>
      </c>
      <c r="N4499" s="251">
        <v>17.167490600000001</v>
      </c>
    </row>
    <row r="4500" spans="13:14" x14ac:dyDescent="0.25">
      <c r="M4500" s="251">
        <v>18.779847629999999</v>
      </c>
      <c r="N4500" s="251">
        <v>18.779847629999999</v>
      </c>
    </row>
    <row r="4501" spans="13:14" x14ac:dyDescent="0.25">
      <c r="M4501" s="251">
        <v>15.958918410000001</v>
      </c>
      <c r="N4501" s="251">
        <v>15.958918410000001</v>
      </c>
    </row>
    <row r="4502" spans="13:14" x14ac:dyDescent="0.25">
      <c r="M4502" s="251">
        <v>16.341941129999999</v>
      </c>
      <c r="N4502" s="251">
        <v>16.341941129999999</v>
      </c>
    </row>
    <row r="4503" spans="13:14" x14ac:dyDescent="0.25">
      <c r="M4503" s="251">
        <v>16.60132814</v>
      </c>
      <c r="N4503" s="251">
        <v>16.60132814</v>
      </c>
    </row>
    <row r="4504" spans="13:14" x14ac:dyDescent="0.25">
      <c r="M4504" s="251">
        <v>17.065339439999999</v>
      </c>
      <c r="N4504" s="251">
        <v>17.065339439999999</v>
      </c>
    </row>
    <row r="4505" spans="13:14" x14ac:dyDescent="0.25">
      <c r="M4505" s="251">
        <v>17.359065820000001</v>
      </c>
      <c r="N4505" s="251">
        <v>17.359065820000001</v>
      </c>
    </row>
    <row r="4506" spans="13:14" x14ac:dyDescent="0.25">
      <c r="M4506" s="251">
        <v>16.800095930000001</v>
      </c>
      <c r="N4506" s="251">
        <v>16.800095930000001</v>
      </c>
    </row>
    <row r="4507" spans="13:14" x14ac:dyDescent="0.25">
      <c r="M4507" s="251">
        <v>16.625813560000001</v>
      </c>
      <c r="N4507" s="251">
        <v>16.625813560000001</v>
      </c>
    </row>
    <row r="4508" spans="13:14" x14ac:dyDescent="0.25">
      <c r="M4508" s="251">
        <v>16.148751359999999</v>
      </c>
      <c r="N4508" s="251">
        <v>16.148751359999999</v>
      </c>
    </row>
    <row r="4509" spans="13:14" x14ac:dyDescent="0.25">
      <c r="M4509" s="251">
        <v>19.44962838</v>
      </c>
      <c r="N4509" s="251">
        <v>19.44962838</v>
      </c>
    </row>
    <row r="4510" spans="13:14" x14ac:dyDescent="0.25">
      <c r="M4510" s="251">
        <v>18.974882050000001</v>
      </c>
      <c r="N4510" s="251">
        <v>18.974882050000001</v>
      </c>
    </row>
    <row r="4511" spans="13:14" x14ac:dyDescent="0.25">
      <c r="M4511" s="251">
        <v>18.732159070000002</v>
      </c>
      <c r="N4511" s="251">
        <v>18.732159070000002</v>
      </c>
    </row>
    <row r="4512" spans="13:14" x14ac:dyDescent="0.25">
      <c r="M4512" s="251">
        <v>16.188036019999998</v>
      </c>
      <c r="N4512" s="251">
        <v>16.188036019999998</v>
      </c>
    </row>
    <row r="4513" spans="13:14" x14ac:dyDescent="0.25">
      <c r="M4513" s="251">
        <v>15.96697831</v>
      </c>
      <c r="N4513" s="251">
        <v>15.96697831</v>
      </c>
    </row>
    <row r="4514" spans="13:14" x14ac:dyDescent="0.25">
      <c r="M4514" s="251">
        <v>16.184250120000002</v>
      </c>
      <c r="N4514" s="251">
        <v>16.184250120000002</v>
      </c>
    </row>
    <row r="4515" spans="13:14" x14ac:dyDescent="0.25">
      <c r="M4515" s="251">
        <v>17.508915689999998</v>
      </c>
      <c r="N4515" s="251">
        <v>17.508915689999998</v>
      </c>
    </row>
    <row r="4516" spans="13:14" x14ac:dyDescent="0.25">
      <c r="M4516" s="251">
        <v>17.379268769999999</v>
      </c>
      <c r="N4516" s="251">
        <v>17.379268769999999</v>
      </c>
    </row>
    <row r="4517" spans="13:14" x14ac:dyDescent="0.25">
      <c r="M4517" s="251">
        <v>16.971263159999999</v>
      </c>
      <c r="N4517" s="251">
        <v>16.971263159999999</v>
      </c>
    </row>
    <row r="4518" spans="13:14" x14ac:dyDescent="0.25">
      <c r="M4518" s="251">
        <v>17.88178134</v>
      </c>
      <c r="N4518" s="251">
        <v>17.88178134</v>
      </c>
    </row>
    <row r="4519" spans="13:14" x14ac:dyDescent="0.25">
      <c r="M4519" s="251">
        <v>17.7979801</v>
      </c>
      <c r="N4519" s="251">
        <v>17.7979801</v>
      </c>
    </row>
    <row r="4520" spans="13:14" x14ac:dyDescent="0.25">
      <c r="M4520" s="251">
        <v>19.50677731</v>
      </c>
      <c r="N4520" s="251">
        <v>19.50677731</v>
      </c>
    </row>
    <row r="4521" spans="13:14" x14ac:dyDescent="0.25">
      <c r="M4521" s="251">
        <v>16.52575701</v>
      </c>
      <c r="N4521" s="251">
        <v>16.52575701</v>
      </c>
    </row>
    <row r="4522" spans="13:14" x14ac:dyDescent="0.25">
      <c r="M4522" s="251">
        <v>16.352903120000001</v>
      </c>
      <c r="N4522" s="251">
        <v>16.352903120000001</v>
      </c>
    </row>
    <row r="4523" spans="13:14" x14ac:dyDescent="0.25">
      <c r="M4523" s="251">
        <v>16.005937670000002</v>
      </c>
      <c r="N4523" s="251">
        <v>16.005937670000002</v>
      </c>
    </row>
    <row r="4524" spans="13:14" x14ac:dyDescent="0.25">
      <c r="M4524" s="251">
        <v>15.91775554</v>
      </c>
      <c r="N4524" s="251">
        <v>15.91775554</v>
      </c>
    </row>
    <row r="4525" spans="13:14" x14ac:dyDescent="0.25">
      <c r="M4525" s="251">
        <v>15.87101818</v>
      </c>
      <c r="N4525" s="251">
        <v>15.87101818</v>
      </c>
    </row>
    <row r="4526" spans="13:14" x14ac:dyDescent="0.25">
      <c r="M4526" s="251">
        <v>15.98896643</v>
      </c>
      <c r="N4526" s="251">
        <v>15.98896643</v>
      </c>
    </row>
    <row r="4527" spans="13:14" x14ac:dyDescent="0.25">
      <c r="M4527" s="251">
        <v>16.05958528</v>
      </c>
      <c r="N4527" s="251">
        <v>16.05958528</v>
      </c>
    </row>
    <row r="4528" spans="13:14" x14ac:dyDescent="0.25">
      <c r="M4528" s="251">
        <v>18.846404870000001</v>
      </c>
      <c r="N4528" s="251">
        <v>18.846404870000001</v>
      </c>
    </row>
    <row r="4529" spans="13:14" x14ac:dyDescent="0.25">
      <c r="M4529" s="251">
        <v>17.330784250000001</v>
      </c>
      <c r="N4529" s="251">
        <v>17.330784250000001</v>
      </c>
    </row>
    <row r="4530" spans="13:14" x14ac:dyDescent="0.25">
      <c r="M4530" s="251">
        <v>16.709336560000001</v>
      </c>
      <c r="N4530" s="251">
        <v>16.709336560000001</v>
      </c>
    </row>
    <row r="4531" spans="13:14" x14ac:dyDescent="0.25">
      <c r="M4531" s="251">
        <v>18.256874750000001</v>
      </c>
      <c r="N4531" s="251">
        <v>18.256874750000001</v>
      </c>
    </row>
    <row r="4532" spans="13:14" x14ac:dyDescent="0.25">
      <c r="M4532" s="251">
        <v>16.52431906</v>
      </c>
      <c r="N4532" s="251">
        <v>16.52431906</v>
      </c>
    </row>
    <row r="4533" spans="13:14" x14ac:dyDescent="0.25">
      <c r="M4533" s="251">
        <v>18.490407439999998</v>
      </c>
      <c r="N4533" s="251">
        <v>18.490407439999998</v>
      </c>
    </row>
    <row r="4534" spans="13:14" x14ac:dyDescent="0.25">
      <c r="M4534" s="251">
        <v>16.829310199999998</v>
      </c>
      <c r="N4534" s="251">
        <v>16.829310199999998</v>
      </c>
    </row>
    <row r="4535" spans="13:14" x14ac:dyDescent="0.25">
      <c r="M4535" s="251">
        <v>16.31887485</v>
      </c>
      <c r="N4535" s="251">
        <v>16.31887485</v>
      </c>
    </row>
    <row r="4536" spans="13:14" x14ac:dyDescent="0.25">
      <c r="M4536" s="251">
        <v>17.03821714</v>
      </c>
      <c r="N4536" s="251">
        <v>17.03821714</v>
      </c>
    </row>
    <row r="4537" spans="13:14" x14ac:dyDescent="0.25">
      <c r="M4537" s="251">
        <v>12.62497939</v>
      </c>
      <c r="N4537" s="251">
        <v>12.62497939</v>
      </c>
    </row>
    <row r="4538" spans="13:14" x14ac:dyDescent="0.25">
      <c r="M4538" s="251">
        <v>12.75864219</v>
      </c>
      <c r="N4538" s="251">
        <v>12.75864219</v>
      </c>
    </row>
    <row r="4539" spans="13:14" x14ac:dyDescent="0.25">
      <c r="M4539" s="251">
        <v>12.49682907</v>
      </c>
      <c r="N4539" s="251">
        <v>12.49682907</v>
      </c>
    </row>
    <row r="4540" spans="13:14" x14ac:dyDescent="0.25">
      <c r="M4540" s="251">
        <v>13.290308550000001</v>
      </c>
      <c r="N4540" s="251">
        <v>13.290308550000001</v>
      </c>
    </row>
    <row r="4541" spans="13:14" x14ac:dyDescent="0.25">
      <c r="M4541" s="251">
        <v>14.555179389999999</v>
      </c>
      <c r="N4541" s="251">
        <v>14.555179389999999</v>
      </c>
    </row>
    <row r="4542" spans="13:14" x14ac:dyDescent="0.25">
      <c r="M4542" s="251">
        <v>14.17171048</v>
      </c>
      <c r="N4542" s="251">
        <v>14.17171048</v>
      </c>
    </row>
    <row r="4543" spans="13:14" x14ac:dyDescent="0.25">
      <c r="M4543" s="251">
        <v>13.79608803</v>
      </c>
      <c r="N4543" s="251">
        <v>13.79608803</v>
      </c>
    </row>
    <row r="4544" spans="13:14" x14ac:dyDescent="0.25">
      <c r="M4544" s="251">
        <v>13.73004347</v>
      </c>
      <c r="N4544" s="251">
        <v>13.73004347</v>
      </c>
    </row>
    <row r="4545" spans="13:14" x14ac:dyDescent="0.25">
      <c r="M4545" s="251">
        <v>14.491149630000001</v>
      </c>
      <c r="N4545" s="251">
        <v>14.491149630000001</v>
      </c>
    </row>
    <row r="4546" spans="13:14" x14ac:dyDescent="0.25">
      <c r="M4546" s="251">
        <v>13.412166559999999</v>
      </c>
      <c r="N4546" s="251">
        <v>13.412166559999999</v>
      </c>
    </row>
    <row r="4547" spans="13:14" x14ac:dyDescent="0.25">
      <c r="M4547" s="251">
        <v>12.963158099999999</v>
      </c>
      <c r="N4547" s="251">
        <v>12.963158099999999</v>
      </c>
    </row>
    <row r="4548" spans="13:14" x14ac:dyDescent="0.25">
      <c r="M4548" s="251">
        <v>14.822687999999999</v>
      </c>
      <c r="N4548" s="251">
        <v>14.822687999999999</v>
      </c>
    </row>
    <row r="4549" spans="13:14" x14ac:dyDescent="0.25">
      <c r="M4549" s="251">
        <v>13.00855438</v>
      </c>
      <c r="N4549" s="251">
        <v>13.00855438</v>
      </c>
    </row>
    <row r="4550" spans="13:14" x14ac:dyDescent="0.25">
      <c r="M4550" s="251">
        <v>13.528849559999999</v>
      </c>
      <c r="N4550" s="251">
        <v>13.528849559999999</v>
      </c>
    </row>
    <row r="4551" spans="13:14" x14ac:dyDescent="0.25">
      <c r="M4551" s="251">
        <v>13.88050254</v>
      </c>
      <c r="N4551" s="251">
        <v>13.88050254</v>
      </c>
    </row>
    <row r="4552" spans="13:14" x14ac:dyDescent="0.25">
      <c r="M4552" s="251">
        <v>14.45940935</v>
      </c>
      <c r="N4552" s="251">
        <v>14.45940935</v>
      </c>
    </row>
    <row r="4553" spans="13:14" x14ac:dyDescent="0.25">
      <c r="M4553" s="251">
        <v>13.13159731</v>
      </c>
      <c r="N4553" s="251">
        <v>13.13159731</v>
      </c>
    </row>
    <row r="4554" spans="13:14" x14ac:dyDescent="0.25">
      <c r="M4554" s="251">
        <v>14.65936391</v>
      </c>
      <c r="N4554" s="251">
        <v>14.65936391</v>
      </c>
    </row>
    <row r="4555" spans="13:14" x14ac:dyDescent="0.25">
      <c r="M4555" s="251">
        <v>13.60739212</v>
      </c>
      <c r="N4555" s="251">
        <v>13.60739212</v>
      </c>
    </row>
    <row r="4556" spans="13:14" x14ac:dyDescent="0.25">
      <c r="M4556" s="251">
        <v>14.006226549999999</v>
      </c>
      <c r="N4556" s="251">
        <v>14.006226549999999</v>
      </c>
    </row>
    <row r="4557" spans="13:14" x14ac:dyDescent="0.25">
      <c r="M4557" s="251">
        <v>13.079539499999999</v>
      </c>
      <c r="N4557" s="251">
        <v>13.079539499999999</v>
      </c>
    </row>
    <row r="4558" spans="13:14" x14ac:dyDescent="0.25">
      <c r="M4558" s="251">
        <v>14.32882511</v>
      </c>
      <c r="N4558" s="251">
        <v>14.32882511</v>
      </c>
    </row>
    <row r="4559" spans="13:14" x14ac:dyDescent="0.25">
      <c r="M4559" s="251">
        <v>12.479289530000001</v>
      </c>
      <c r="N4559" s="251">
        <v>12.479289530000001</v>
      </c>
    </row>
    <row r="4560" spans="13:14" x14ac:dyDescent="0.25">
      <c r="M4560" s="251">
        <v>13.262564599999999</v>
      </c>
      <c r="N4560" s="251">
        <v>13.262564599999999</v>
      </c>
    </row>
    <row r="4561" spans="13:14" x14ac:dyDescent="0.25">
      <c r="M4561" s="251">
        <v>13.05950927</v>
      </c>
      <c r="N4561" s="251">
        <v>13.05950927</v>
      </c>
    </row>
    <row r="4562" spans="13:14" x14ac:dyDescent="0.25">
      <c r="M4562" s="251">
        <v>13.70051746</v>
      </c>
      <c r="N4562" s="251">
        <v>13.70051746</v>
      </c>
    </row>
    <row r="4563" spans="13:14" x14ac:dyDescent="0.25">
      <c r="M4563" s="251">
        <v>13.47332701</v>
      </c>
      <c r="N4563" s="251">
        <v>13.47332701</v>
      </c>
    </row>
    <row r="4564" spans="13:14" x14ac:dyDescent="0.25">
      <c r="M4564" s="251">
        <v>14.05312427</v>
      </c>
      <c r="N4564" s="251">
        <v>14.05312427</v>
      </c>
    </row>
    <row r="4565" spans="13:14" x14ac:dyDescent="0.25">
      <c r="M4565" s="251">
        <v>14.139845340000001</v>
      </c>
      <c r="N4565" s="251">
        <v>14.139845340000001</v>
      </c>
    </row>
    <row r="4566" spans="13:14" x14ac:dyDescent="0.25">
      <c r="M4566" s="251">
        <v>14.00210429</v>
      </c>
      <c r="N4566" s="251">
        <v>14.00210429</v>
      </c>
    </row>
    <row r="4567" spans="13:14" x14ac:dyDescent="0.25">
      <c r="M4567" s="251">
        <v>12.80367509</v>
      </c>
      <c r="N4567" s="251">
        <v>12.80367509</v>
      </c>
    </row>
    <row r="4568" spans="13:14" x14ac:dyDescent="0.25">
      <c r="M4568" s="251">
        <v>12.85240924</v>
      </c>
      <c r="N4568" s="251">
        <v>12.85240924</v>
      </c>
    </row>
    <row r="4569" spans="13:14" x14ac:dyDescent="0.25">
      <c r="M4569" s="251">
        <v>14.23588273</v>
      </c>
      <c r="N4569" s="251">
        <v>14.23588273</v>
      </c>
    </row>
    <row r="4570" spans="13:14" x14ac:dyDescent="0.25">
      <c r="M4570" s="251">
        <v>14.44535115</v>
      </c>
      <c r="N4570" s="251">
        <v>14.44535115</v>
      </c>
    </row>
    <row r="4571" spans="13:14" x14ac:dyDescent="0.25">
      <c r="M4571" s="251">
        <v>15.107702039999999</v>
      </c>
      <c r="N4571" s="251">
        <v>15.107702039999999</v>
      </c>
    </row>
    <row r="4572" spans="13:14" x14ac:dyDescent="0.25">
      <c r="M4572" s="251">
        <v>13.8223713</v>
      </c>
      <c r="N4572" s="251">
        <v>13.8223713</v>
      </c>
    </row>
    <row r="4573" spans="13:14" x14ac:dyDescent="0.25">
      <c r="M4573" s="251">
        <v>13.775481299999999</v>
      </c>
      <c r="N4573" s="251">
        <v>13.775481299999999</v>
      </c>
    </row>
    <row r="4574" spans="13:14" x14ac:dyDescent="0.25">
      <c r="M4574" s="251">
        <v>12.634938679999999</v>
      </c>
      <c r="N4574" s="251">
        <v>12.634938679999999</v>
      </c>
    </row>
    <row r="4575" spans="13:14" x14ac:dyDescent="0.25">
      <c r="M4575" s="251">
        <v>14.161053669999999</v>
      </c>
      <c r="N4575" s="251">
        <v>14.161053669999999</v>
      </c>
    </row>
    <row r="4576" spans="13:14" x14ac:dyDescent="0.25">
      <c r="M4576" s="251">
        <v>12.67654205</v>
      </c>
      <c r="N4576" s="251">
        <v>12.67654205</v>
      </c>
    </row>
    <row r="4577" spans="13:14" x14ac:dyDescent="0.25">
      <c r="M4577" s="251">
        <v>12.529263800000001</v>
      </c>
      <c r="N4577" s="251">
        <v>12.529263800000001</v>
      </c>
    </row>
    <row r="4578" spans="13:14" x14ac:dyDescent="0.25">
      <c r="M4578" s="251">
        <v>13.716369690000001</v>
      </c>
      <c r="N4578" s="251">
        <v>13.716369690000001</v>
      </c>
    </row>
    <row r="4579" spans="13:14" x14ac:dyDescent="0.25">
      <c r="M4579" s="251">
        <v>13.883725780000001</v>
      </c>
      <c r="N4579" s="251">
        <v>13.883725780000001</v>
      </c>
    </row>
    <row r="4580" spans="13:14" x14ac:dyDescent="0.25">
      <c r="M4580" s="251">
        <v>12.674079320000001</v>
      </c>
      <c r="N4580" s="251">
        <v>12.674079320000001</v>
      </c>
    </row>
    <row r="4581" spans="13:14" x14ac:dyDescent="0.25">
      <c r="M4581" s="251">
        <v>13.303378629999999</v>
      </c>
      <c r="N4581" s="251">
        <v>13.303378629999999</v>
      </c>
    </row>
    <row r="4582" spans="13:14" x14ac:dyDescent="0.25">
      <c r="M4582" s="251">
        <v>14.64138837</v>
      </c>
      <c r="N4582" s="251">
        <v>14.64138837</v>
      </c>
    </row>
    <row r="4583" spans="13:14" x14ac:dyDescent="0.25">
      <c r="M4583" s="251">
        <v>14.31626007</v>
      </c>
      <c r="N4583" s="251">
        <v>14.31626007</v>
      </c>
    </row>
    <row r="4584" spans="13:14" x14ac:dyDescent="0.25">
      <c r="M4584" s="251">
        <v>13.433459239999999</v>
      </c>
      <c r="N4584" s="251">
        <v>13.433459239999999</v>
      </c>
    </row>
    <row r="4585" spans="13:14" x14ac:dyDescent="0.25">
      <c r="M4585" s="251">
        <v>14.336398900000001</v>
      </c>
      <c r="N4585" s="251">
        <v>14.336398900000001</v>
      </c>
    </row>
    <row r="4586" spans="13:14" x14ac:dyDescent="0.25">
      <c r="M4586" s="251">
        <v>13.944755150000001</v>
      </c>
      <c r="N4586" s="251">
        <v>13.944755150000001</v>
      </c>
    </row>
    <row r="4587" spans="13:14" x14ac:dyDescent="0.25">
      <c r="M4587" s="251">
        <v>13.5447255</v>
      </c>
      <c r="N4587" s="251">
        <v>13.5447255</v>
      </c>
    </row>
    <row r="4588" spans="13:14" x14ac:dyDescent="0.25">
      <c r="M4588" s="251">
        <v>12.67597016</v>
      </c>
      <c r="N4588" s="251">
        <v>12.67597016</v>
      </c>
    </row>
    <row r="4589" spans="13:14" x14ac:dyDescent="0.25">
      <c r="M4589" s="251">
        <v>14.05999649</v>
      </c>
      <c r="N4589" s="251">
        <v>14.05999649</v>
      </c>
    </row>
    <row r="4590" spans="13:14" x14ac:dyDescent="0.25">
      <c r="M4590" s="251">
        <v>13.371821560000001</v>
      </c>
      <c r="N4590" s="251">
        <v>13.371821560000001</v>
      </c>
    </row>
    <row r="4591" spans="13:14" x14ac:dyDescent="0.25">
      <c r="M4591" s="251">
        <v>14.310134250000001</v>
      </c>
      <c r="N4591" s="251">
        <v>14.310134250000001</v>
      </c>
    </row>
    <row r="4592" spans="13:14" x14ac:dyDescent="0.25">
      <c r="M4592" s="251">
        <v>12.69707489</v>
      </c>
      <c r="N4592" s="251">
        <v>12.69707489</v>
      </c>
    </row>
    <row r="4593" spans="13:14" x14ac:dyDescent="0.25">
      <c r="M4593" s="251">
        <v>13.40770867</v>
      </c>
      <c r="N4593" s="251">
        <v>13.40770867</v>
      </c>
    </row>
    <row r="4594" spans="13:14" x14ac:dyDescent="0.25">
      <c r="M4594" s="251">
        <v>12.84912767</v>
      </c>
      <c r="N4594" s="251">
        <v>12.84912767</v>
      </c>
    </row>
    <row r="4595" spans="13:14" x14ac:dyDescent="0.25">
      <c r="M4595" s="251">
        <v>12.898589149999999</v>
      </c>
      <c r="N4595" s="251">
        <v>12.898589149999999</v>
      </c>
    </row>
    <row r="4596" spans="13:14" x14ac:dyDescent="0.25">
      <c r="M4596" s="251">
        <v>14.677803539999999</v>
      </c>
      <c r="N4596" s="251">
        <v>14.677803539999999</v>
      </c>
    </row>
    <row r="4597" spans="13:14" x14ac:dyDescent="0.25">
      <c r="M4597" s="251">
        <v>12.87081079</v>
      </c>
      <c r="N4597" s="251">
        <v>12.87081079</v>
      </c>
    </row>
    <row r="4598" spans="13:14" x14ac:dyDescent="0.25">
      <c r="M4598" s="251">
        <v>14.399960760000001</v>
      </c>
      <c r="N4598" s="251">
        <v>14.399960760000001</v>
      </c>
    </row>
    <row r="4599" spans="13:14" x14ac:dyDescent="0.25">
      <c r="M4599" s="251">
        <v>13.904055550000001</v>
      </c>
      <c r="N4599" s="251">
        <v>13.904055550000001</v>
      </c>
    </row>
    <row r="4600" spans="13:14" x14ac:dyDescent="0.25">
      <c r="M4600" s="251">
        <v>12.89418498</v>
      </c>
      <c r="N4600" s="251">
        <v>12.89418498</v>
      </c>
    </row>
    <row r="4601" spans="13:14" x14ac:dyDescent="0.25">
      <c r="M4601" s="251">
        <v>12.46633477</v>
      </c>
      <c r="N4601" s="251">
        <v>12.46633477</v>
      </c>
    </row>
    <row r="4602" spans="13:14" x14ac:dyDescent="0.25">
      <c r="M4602" s="251">
        <v>13.82922956</v>
      </c>
      <c r="N4602" s="251">
        <v>13.82922956</v>
      </c>
    </row>
    <row r="4603" spans="13:14" x14ac:dyDescent="0.25">
      <c r="M4603" s="251">
        <v>14.78901271</v>
      </c>
      <c r="N4603" s="251">
        <v>14.78901271</v>
      </c>
    </row>
    <row r="4604" spans="13:14" x14ac:dyDescent="0.25">
      <c r="M4604" s="251">
        <v>13.60101285</v>
      </c>
      <c r="N4604" s="251">
        <v>13.60101285</v>
      </c>
    </row>
    <row r="4605" spans="13:14" x14ac:dyDescent="0.25">
      <c r="M4605" s="251">
        <v>13.10257921</v>
      </c>
      <c r="N4605" s="251">
        <v>13.10257921</v>
      </c>
    </row>
    <row r="4606" spans="13:14" x14ac:dyDescent="0.25">
      <c r="M4606" s="251">
        <v>13.46931397</v>
      </c>
      <c r="N4606" s="251">
        <v>13.46931397</v>
      </c>
    </row>
    <row r="4607" spans="13:14" x14ac:dyDescent="0.25">
      <c r="M4607" s="251">
        <v>13.68651159</v>
      </c>
      <c r="N4607" s="251">
        <v>13.68651159</v>
      </c>
    </row>
    <row r="4608" spans="13:14" x14ac:dyDescent="0.25">
      <c r="M4608" s="251">
        <v>14.935763919999999</v>
      </c>
      <c r="N4608" s="251">
        <v>14.935763919999999</v>
      </c>
    </row>
    <row r="4609" spans="13:14" x14ac:dyDescent="0.25">
      <c r="M4609" s="251">
        <v>14.50750895</v>
      </c>
      <c r="N4609" s="251">
        <v>14.50750895</v>
      </c>
    </row>
    <row r="4610" spans="13:14" x14ac:dyDescent="0.25">
      <c r="M4610" s="251">
        <v>12.52810859</v>
      </c>
      <c r="N4610" s="251">
        <v>12.52810859</v>
      </c>
    </row>
    <row r="4611" spans="13:14" x14ac:dyDescent="0.25">
      <c r="M4611" s="251">
        <v>14.74993257</v>
      </c>
      <c r="N4611" s="251">
        <v>14.74993257</v>
      </c>
    </row>
    <row r="4612" spans="13:14" x14ac:dyDescent="0.25">
      <c r="M4612" s="251">
        <v>13.74422588</v>
      </c>
      <c r="N4612" s="251">
        <v>13.74422588</v>
      </c>
    </row>
    <row r="4613" spans="13:14" x14ac:dyDescent="0.25">
      <c r="M4613" s="251">
        <v>14.63541137</v>
      </c>
      <c r="N4613" s="251">
        <v>14.63541137</v>
      </c>
    </row>
    <row r="4614" spans="13:14" x14ac:dyDescent="0.25">
      <c r="M4614" s="251">
        <v>15.159465669999999</v>
      </c>
      <c r="N4614" s="251">
        <v>15.159465669999999</v>
      </c>
    </row>
    <row r="4615" spans="13:14" x14ac:dyDescent="0.25">
      <c r="M4615" s="251">
        <v>14.27193274</v>
      </c>
      <c r="N4615" s="251">
        <v>14.27193274</v>
      </c>
    </row>
    <row r="4616" spans="13:14" x14ac:dyDescent="0.25">
      <c r="M4616" s="251">
        <v>13.526283810000001</v>
      </c>
      <c r="N4616" s="251">
        <v>13.526283810000001</v>
      </c>
    </row>
    <row r="4617" spans="13:14" x14ac:dyDescent="0.25">
      <c r="M4617" s="251">
        <v>14.05849007</v>
      </c>
      <c r="N4617" s="251">
        <v>14.05849007</v>
      </c>
    </row>
    <row r="4618" spans="13:14" x14ac:dyDescent="0.25">
      <c r="M4618" s="251">
        <v>13.21718149</v>
      </c>
      <c r="N4618" s="251">
        <v>13.21718149</v>
      </c>
    </row>
    <row r="4619" spans="13:14" x14ac:dyDescent="0.25">
      <c r="M4619" s="251">
        <v>13.15460201</v>
      </c>
      <c r="N4619" s="251">
        <v>13.15460201</v>
      </c>
    </row>
    <row r="4620" spans="13:14" x14ac:dyDescent="0.25">
      <c r="M4620" s="251">
        <v>14.016417710000001</v>
      </c>
      <c r="N4620" s="251">
        <v>14.016417710000001</v>
      </c>
    </row>
    <row r="4621" spans="13:14" x14ac:dyDescent="0.25">
      <c r="M4621" s="251">
        <v>14.04322421</v>
      </c>
      <c r="N4621" s="251">
        <v>14.04322421</v>
      </c>
    </row>
    <row r="4622" spans="13:14" x14ac:dyDescent="0.25">
      <c r="M4622" s="251">
        <v>12.42769232</v>
      </c>
      <c r="N4622" s="251">
        <v>12.42769232</v>
      </c>
    </row>
    <row r="4623" spans="13:14" x14ac:dyDescent="0.25">
      <c r="M4623" s="251">
        <v>13.09120034</v>
      </c>
      <c r="N4623" s="251">
        <v>13.09120034</v>
      </c>
    </row>
    <row r="4624" spans="13:14" x14ac:dyDescent="0.25">
      <c r="M4624" s="251">
        <v>13.129364069999999</v>
      </c>
      <c r="N4624" s="251">
        <v>13.129364069999999</v>
      </c>
    </row>
    <row r="4625" spans="13:14" x14ac:dyDescent="0.25">
      <c r="M4625" s="251">
        <v>13.2095331</v>
      </c>
      <c r="N4625" s="251">
        <v>13.2095331</v>
      </c>
    </row>
    <row r="4626" spans="13:14" x14ac:dyDescent="0.25">
      <c r="M4626" s="251">
        <v>14.418714700000001</v>
      </c>
      <c r="N4626" s="251">
        <v>14.418714700000001</v>
      </c>
    </row>
    <row r="4627" spans="13:14" x14ac:dyDescent="0.25">
      <c r="M4627" s="251">
        <v>14.836856210000001</v>
      </c>
      <c r="N4627" s="251">
        <v>14.836856210000001</v>
      </c>
    </row>
    <row r="4628" spans="13:14" x14ac:dyDescent="0.25">
      <c r="M4628" s="251">
        <v>13.597924969999999</v>
      </c>
      <c r="N4628" s="251">
        <v>13.597924969999999</v>
      </c>
    </row>
    <row r="4629" spans="13:14" x14ac:dyDescent="0.25">
      <c r="M4629" s="251">
        <v>13.86799437</v>
      </c>
      <c r="N4629" s="251">
        <v>13.86799437</v>
      </c>
    </row>
    <row r="4630" spans="13:14" x14ac:dyDescent="0.25">
      <c r="M4630" s="251">
        <v>14.166468289999999</v>
      </c>
      <c r="N4630" s="251">
        <v>14.166468289999999</v>
      </c>
    </row>
    <row r="4631" spans="13:14" x14ac:dyDescent="0.25">
      <c r="M4631" s="251">
        <v>14.20419377</v>
      </c>
      <c r="N4631" s="251">
        <v>14.20419377</v>
      </c>
    </row>
    <row r="4632" spans="13:14" x14ac:dyDescent="0.25">
      <c r="M4632" s="251">
        <v>13.70347827</v>
      </c>
      <c r="N4632" s="251">
        <v>13.70347827</v>
      </c>
    </row>
    <row r="4633" spans="13:14" x14ac:dyDescent="0.25">
      <c r="M4633" s="251">
        <v>13.30569113</v>
      </c>
      <c r="N4633" s="251">
        <v>13.30569113</v>
      </c>
    </row>
    <row r="4634" spans="13:14" x14ac:dyDescent="0.25">
      <c r="M4634" s="251">
        <v>12.434527750000001</v>
      </c>
      <c r="N4634" s="251">
        <v>12.434527750000001</v>
      </c>
    </row>
    <row r="4635" spans="13:14" x14ac:dyDescent="0.25">
      <c r="M4635" s="251">
        <v>12.44899983</v>
      </c>
      <c r="N4635" s="251">
        <v>12.44899983</v>
      </c>
    </row>
    <row r="4636" spans="13:14" x14ac:dyDescent="0.25">
      <c r="M4636" s="251">
        <v>14.663551269999999</v>
      </c>
      <c r="N4636" s="251">
        <v>14.663551269999999</v>
      </c>
    </row>
    <row r="4637" spans="13:14" x14ac:dyDescent="0.25">
      <c r="M4637" s="251">
        <v>14.486930839999999</v>
      </c>
      <c r="N4637" s="251">
        <v>14.486930839999999</v>
      </c>
    </row>
    <row r="4638" spans="13:14" x14ac:dyDescent="0.25">
      <c r="M4638" s="251">
        <v>12.90191227</v>
      </c>
      <c r="N4638" s="251">
        <v>12.90191227</v>
      </c>
    </row>
    <row r="4639" spans="13:14" x14ac:dyDescent="0.25">
      <c r="M4639" s="251">
        <v>14.76494793</v>
      </c>
      <c r="N4639" s="251">
        <v>14.76494793</v>
      </c>
    </row>
    <row r="4640" spans="13:14" x14ac:dyDescent="0.25">
      <c r="M4640" s="251">
        <v>14.5040963</v>
      </c>
      <c r="N4640" s="251">
        <v>14.5040963</v>
      </c>
    </row>
    <row r="4641" spans="13:14" x14ac:dyDescent="0.25">
      <c r="M4641" s="251">
        <v>12.6127919</v>
      </c>
      <c r="N4641" s="251">
        <v>12.6127919</v>
      </c>
    </row>
    <row r="4642" spans="13:14" x14ac:dyDescent="0.25">
      <c r="M4642" s="251">
        <v>14.558850809999999</v>
      </c>
      <c r="N4642" s="251">
        <v>14.558850809999999</v>
      </c>
    </row>
    <row r="4643" spans="13:14" x14ac:dyDescent="0.25">
      <c r="M4643" s="251">
        <v>14.327966569999999</v>
      </c>
      <c r="N4643" s="251">
        <v>14.327966569999999</v>
      </c>
    </row>
    <row r="4644" spans="13:14" x14ac:dyDescent="0.25">
      <c r="M4644" s="251">
        <v>13.998162049999999</v>
      </c>
      <c r="N4644" s="251">
        <v>13.998162049999999</v>
      </c>
    </row>
    <row r="4645" spans="13:14" x14ac:dyDescent="0.25">
      <c r="M4645" s="251">
        <v>13.597633160000001</v>
      </c>
      <c r="N4645" s="251">
        <v>13.597633160000001</v>
      </c>
    </row>
    <row r="4646" spans="13:14" x14ac:dyDescent="0.25">
      <c r="M4646" s="251">
        <v>14.091310480000001</v>
      </c>
      <c r="N4646" s="251">
        <v>14.091310480000001</v>
      </c>
    </row>
    <row r="4647" spans="13:14" x14ac:dyDescent="0.25">
      <c r="M4647" s="251">
        <v>14.59203458</v>
      </c>
      <c r="N4647" s="251">
        <v>14.59203458</v>
      </c>
    </row>
    <row r="4648" spans="13:14" x14ac:dyDescent="0.25">
      <c r="M4648" s="251">
        <v>14.183737600000001</v>
      </c>
      <c r="N4648" s="251">
        <v>14.183737600000001</v>
      </c>
    </row>
    <row r="4649" spans="13:14" x14ac:dyDescent="0.25">
      <c r="M4649" s="251">
        <v>12.453172289999999</v>
      </c>
      <c r="N4649" s="251">
        <v>12.453172289999999</v>
      </c>
    </row>
    <row r="4650" spans="13:14" x14ac:dyDescent="0.25">
      <c r="M4650" s="251">
        <v>14.273055729999999</v>
      </c>
      <c r="N4650" s="251">
        <v>14.273055729999999</v>
      </c>
    </row>
    <row r="4651" spans="13:14" x14ac:dyDescent="0.25">
      <c r="M4651" s="251">
        <v>13.71732169</v>
      </c>
      <c r="N4651" s="251">
        <v>13.71732169</v>
      </c>
    </row>
    <row r="4652" spans="13:14" x14ac:dyDescent="0.25">
      <c r="M4652" s="251">
        <v>7.5561425250000003</v>
      </c>
      <c r="N4652" s="251">
        <v>7.5561425250000003</v>
      </c>
    </row>
    <row r="4653" spans="13:14" x14ac:dyDescent="0.25">
      <c r="M4653" s="251">
        <v>9.4007392289999991</v>
      </c>
      <c r="N4653" s="251">
        <v>9.4007392289999991</v>
      </c>
    </row>
    <row r="4654" spans="13:14" x14ac:dyDescent="0.25">
      <c r="M4654" s="251">
        <v>8.5971995020000005</v>
      </c>
      <c r="N4654" s="251">
        <v>8.5971995020000005</v>
      </c>
    </row>
    <row r="4655" spans="13:14" x14ac:dyDescent="0.25">
      <c r="M4655" s="251">
        <v>7.5191986679999996</v>
      </c>
      <c r="N4655" s="251">
        <v>7.5191986679999996</v>
      </c>
    </row>
    <row r="4656" spans="13:14" x14ac:dyDescent="0.25">
      <c r="M4656" s="251">
        <v>8.5861984689999993</v>
      </c>
      <c r="N4656" s="251">
        <v>8.5861984689999993</v>
      </c>
    </row>
    <row r="4657" spans="13:14" x14ac:dyDescent="0.25">
      <c r="M4657" s="251">
        <v>9.9399340299999999</v>
      </c>
      <c r="N4657" s="251">
        <v>9.9399340299999999</v>
      </c>
    </row>
    <row r="4658" spans="13:14" x14ac:dyDescent="0.25">
      <c r="M4658" s="251">
        <v>7.9076834869999999</v>
      </c>
      <c r="N4658" s="251">
        <v>7.9076834869999999</v>
      </c>
    </row>
    <row r="4659" spans="13:14" x14ac:dyDescent="0.25">
      <c r="M4659" s="251">
        <v>8.1781854779999996</v>
      </c>
      <c r="N4659" s="251">
        <v>8.1781854779999996</v>
      </c>
    </row>
    <row r="4660" spans="13:14" x14ac:dyDescent="0.25">
      <c r="M4660" s="251">
        <v>9.7388029009999997</v>
      </c>
      <c r="N4660" s="251">
        <v>9.7388029009999997</v>
      </c>
    </row>
    <row r="4661" spans="13:14" x14ac:dyDescent="0.25">
      <c r="M4661" s="251">
        <v>9.5653759970000003</v>
      </c>
      <c r="N4661" s="251">
        <v>9.5653759970000003</v>
      </c>
    </row>
    <row r="4662" spans="13:14" x14ac:dyDescent="0.25">
      <c r="M4662" s="251">
        <v>9.6483964170000007</v>
      </c>
      <c r="N4662" s="251">
        <v>9.6483964170000007</v>
      </c>
    </row>
    <row r="4663" spans="13:14" x14ac:dyDescent="0.25">
      <c r="M4663" s="251">
        <v>7.0121875989999998</v>
      </c>
      <c r="N4663" s="251">
        <v>7.0121875989999998</v>
      </c>
    </row>
    <row r="4664" spans="13:14" x14ac:dyDescent="0.25">
      <c r="M4664" s="251">
        <v>9.7809299599999999</v>
      </c>
      <c r="N4664" s="251">
        <v>9.7809299599999999</v>
      </c>
    </row>
    <row r="4665" spans="13:14" x14ac:dyDescent="0.25">
      <c r="M4665" s="251">
        <v>8.2192117390000003</v>
      </c>
      <c r="N4665" s="251">
        <v>8.2192117390000003</v>
      </c>
    </row>
    <row r="4666" spans="13:14" x14ac:dyDescent="0.25">
      <c r="M4666" s="251">
        <v>8.3372419729999994</v>
      </c>
      <c r="N4666" s="251">
        <v>8.3372419729999994</v>
      </c>
    </row>
    <row r="4667" spans="13:14" x14ac:dyDescent="0.25">
      <c r="M4667" s="251">
        <v>7.7563703329999996</v>
      </c>
      <c r="N4667" s="251">
        <v>7.7563703329999996</v>
      </c>
    </row>
    <row r="4668" spans="13:14" x14ac:dyDescent="0.25">
      <c r="M4668" s="251">
        <v>9.310220138</v>
      </c>
      <c r="N4668" s="251">
        <v>9.310220138</v>
      </c>
    </row>
    <row r="4669" spans="13:14" x14ac:dyDescent="0.25">
      <c r="M4669" s="251">
        <v>8.3710668340000005</v>
      </c>
      <c r="N4669" s="251">
        <v>8.3710668340000005</v>
      </c>
    </row>
    <row r="4670" spans="13:14" x14ac:dyDescent="0.25">
      <c r="M4670" s="251">
        <v>8.3169538779999996</v>
      </c>
      <c r="N4670" s="251">
        <v>8.3169538779999996</v>
      </c>
    </row>
    <row r="4671" spans="13:14" x14ac:dyDescent="0.25">
      <c r="M4671" s="251">
        <v>6.8373445100000003</v>
      </c>
      <c r="N4671" s="251">
        <v>6.8373445100000003</v>
      </c>
    </row>
    <row r="4672" spans="13:14" x14ac:dyDescent="0.25">
      <c r="M4672" s="251">
        <v>8.4423001790000001</v>
      </c>
      <c r="N4672" s="251">
        <v>8.4423001790000001</v>
      </c>
    </row>
    <row r="4673" spans="13:14" x14ac:dyDescent="0.25">
      <c r="M4673" s="251">
        <v>7.2327353800000003</v>
      </c>
      <c r="N4673" s="251">
        <v>7.2327353800000003</v>
      </c>
    </row>
    <row r="4674" spans="13:14" x14ac:dyDescent="0.25">
      <c r="M4674" s="251">
        <v>8.0146384360000003</v>
      </c>
      <c r="N4674" s="251">
        <v>8.0146384360000003</v>
      </c>
    </row>
    <row r="4675" spans="13:14" x14ac:dyDescent="0.25">
      <c r="M4675" s="251">
        <v>7.6521990239999997</v>
      </c>
      <c r="N4675" s="251">
        <v>7.6521990239999997</v>
      </c>
    </row>
    <row r="4676" spans="13:14" x14ac:dyDescent="0.25">
      <c r="M4676" s="251">
        <v>7.431984098</v>
      </c>
      <c r="N4676" s="251">
        <v>7.431984098</v>
      </c>
    </row>
    <row r="4677" spans="13:14" x14ac:dyDescent="0.25">
      <c r="M4677" s="251">
        <v>8.3354786099999991</v>
      </c>
      <c r="N4677" s="251">
        <v>8.3354786099999991</v>
      </c>
    </row>
    <row r="4678" spans="13:14" x14ac:dyDescent="0.25">
      <c r="M4678" s="251">
        <v>8.8187103550000003</v>
      </c>
      <c r="N4678" s="251">
        <v>8.8187103550000003</v>
      </c>
    </row>
    <row r="4679" spans="13:14" x14ac:dyDescent="0.25">
      <c r="M4679" s="251">
        <v>9.5984805689999995</v>
      </c>
      <c r="N4679" s="251">
        <v>9.5984805689999995</v>
      </c>
    </row>
    <row r="4680" spans="13:14" x14ac:dyDescent="0.25">
      <c r="M4680" s="251">
        <v>7.608906019</v>
      </c>
      <c r="N4680" s="251">
        <v>7.608906019</v>
      </c>
    </row>
    <row r="4681" spans="13:14" x14ac:dyDescent="0.25">
      <c r="M4681" s="251">
        <v>7.83002179</v>
      </c>
      <c r="N4681" s="251">
        <v>7.83002179</v>
      </c>
    </row>
    <row r="4682" spans="13:14" x14ac:dyDescent="0.25">
      <c r="M4682" s="251">
        <v>7.307374534</v>
      </c>
      <c r="N4682" s="251">
        <v>7.307374534</v>
      </c>
    </row>
    <row r="4683" spans="13:14" x14ac:dyDescent="0.25">
      <c r="M4683" s="251">
        <v>6.8936844629999996</v>
      </c>
      <c r="N4683" s="251">
        <v>6.8936844629999996</v>
      </c>
    </row>
    <row r="4684" spans="13:14" x14ac:dyDescent="0.25">
      <c r="M4684" s="251">
        <v>8.7017947899999992</v>
      </c>
      <c r="N4684" s="251">
        <v>8.7017947899999992</v>
      </c>
    </row>
    <row r="4685" spans="13:14" x14ac:dyDescent="0.25">
      <c r="M4685" s="251">
        <v>7.976875003</v>
      </c>
      <c r="N4685" s="251">
        <v>7.976875003</v>
      </c>
    </row>
    <row r="4686" spans="13:14" x14ac:dyDescent="0.25">
      <c r="M4686" s="251">
        <v>8.7143799699999995</v>
      </c>
      <c r="N4686" s="251">
        <v>8.7143799699999995</v>
      </c>
    </row>
    <row r="4687" spans="13:14" x14ac:dyDescent="0.25">
      <c r="M4687" s="251">
        <v>8.9613600630000008</v>
      </c>
      <c r="N4687" s="251">
        <v>8.9613600630000008</v>
      </c>
    </row>
    <row r="4688" spans="13:14" x14ac:dyDescent="0.25">
      <c r="M4688" s="251">
        <v>8.0617880999999993</v>
      </c>
      <c r="N4688" s="251">
        <v>8.0617880999999993</v>
      </c>
    </row>
    <row r="4689" spans="13:14" x14ac:dyDescent="0.25">
      <c r="M4689" s="251">
        <v>9.9260456920000006</v>
      </c>
      <c r="N4689" s="251">
        <v>9.9260456920000006</v>
      </c>
    </row>
    <row r="4690" spans="13:14" x14ac:dyDescent="0.25">
      <c r="M4690" s="251">
        <v>7.1671882279999997</v>
      </c>
      <c r="N4690" s="251">
        <v>7.1671882279999997</v>
      </c>
    </row>
    <row r="4691" spans="13:14" x14ac:dyDescent="0.25">
      <c r="M4691" s="251">
        <v>9.6682477710000008</v>
      </c>
      <c r="N4691" s="251">
        <v>9.6682477710000008</v>
      </c>
    </row>
    <row r="4692" spans="13:14" x14ac:dyDescent="0.25">
      <c r="M4692" s="251">
        <v>6.6937008249999996</v>
      </c>
      <c r="N4692" s="251">
        <v>6.6937008249999996</v>
      </c>
    </row>
    <row r="4693" spans="13:14" x14ac:dyDescent="0.25">
      <c r="M4693" s="251">
        <v>9.5916354170000009</v>
      </c>
      <c r="N4693" s="251">
        <v>9.5916354170000009</v>
      </c>
    </row>
    <row r="4694" spans="13:14" x14ac:dyDescent="0.25">
      <c r="M4694" s="251">
        <v>9.5726994009999995</v>
      </c>
      <c r="N4694" s="251">
        <v>9.5726994009999995</v>
      </c>
    </row>
    <row r="4695" spans="13:14" x14ac:dyDescent="0.25">
      <c r="M4695" s="251">
        <v>9.5557404689999998</v>
      </c>
      <c r="N4695" s="251">
        <v>9.5557404689999998</v>
      </c>
    </row>
    <row r="4696" spans="13:14" x14ac:dyDescent="0.25">
      <c r="M4696" s="251">
        <v>7.9988946439999999</v>
      </c>
      <c r="N4696" s="251">
        <v>7.9988946439999999</v>
      </c>
    </row>
    <row r="4697" spans="13:14" x14ac:dyDescent="0.25">
      <c r="M4697" s="251">
        <v>9.5353436350000003</v>
      </c>
      <c r="N4697" s="251">
        <v>9.5353436350000003</v>
      </c>
    </row>
    <row r="4698" spans="13:14" x14ac:dyDescent="0.25">
      <c r="M4698" s="251">
        <v>7.1609078329999996</v>
      </c>
      <c r="N4698" s="251">
        <v>7.1609078329999996</v>
      </c>
    </row>
    <row r="4699" spans="13:14" x14ac:dyDescent="0.25">
      <c r="M4699" s="251">
        <v>8.3596385679999994</v>
      </c>
      <c r="N4699" s="251">
        <v>8.3596385679999994</v>
      </c>
    </row>
    <row r="4700" spans="13:14" x14ac:dyDescent="0.25">
      <c r="M4700" s="251">
        <v>8.1243292999999994</v>
      </c>
      <c r="N4700" s="251">
        <v>8.1243292999999994</v>
      </c>
    </row>
    <row r="4701" spans="13:14" x14ac:dyDescent="0.25">
      <c r="M4701" s="251">
        <v>7.8561770830000004</v>
      </c>
      <c r="N4701" s="251">
        <v>7.8561770830000004</v>
      </c>
    </row>
    <row r="4702" spans="13:14" x14ac:dyDescent="0.25">
      <c r="M4702" s="251">
        <v>8.2955603159999995</v>
      </c>
      <c r="N4702" s="251">
        <v>8.2955603159999995</v>
      </c>
    </row>
    <row r="4703" spans="13:14" x14ac:dyDescent="0.25">
      <c r="M4703" s="251">
        <v>9.359272185</v>
      </c>
      <c r="N4703" s="251">
        <v>9.359272185</v>
      </c>
    </row>
    <row r="4704" spans="13:14" x14ac:dyDescent="0.25">
      <c r="M4704" s="251">
        <v>9.4303224219999997</v>
      </c>
      <c r="N4704" s="251">
        <v>9.4303224219999997</v>
      </c>
    </row>
    <row r="4705" spans="13:14" x14ac:dyDescent="0.25">
      <c r="M4705" s="251">
        <v>8.0774810279999993</v>
      </c>
      <c r="N4705" s="251">
        <v>8.0774810279999993</v>
      </c>
    </row>
    <row r="4706" spans="13:14" x14ac:dyDescent="0.25">
      <c r="M4706" s="251">
        <v>9.6737149280000008</v>
      </c>
      <c r="N4706" s="251">
        <v>9.6737149280000008</v>
      </c>
    </row>
    <row r="4707" spans="13:14" x14ac:dyDescent="0.25">
      <c r="M4707" s="251">
        <v>8.8844032839999993</v>
      </c>
      <c r="N4707" s="251">
        <v>8.8844032839999993</v>
      </c>
    </row>
    <row r="4708" spans="13:14" x14ac:dyDescent="0.25">
      <c r="M4708" s="251">
        <v>12.30508015</v>
      </c>
      <c r="N4708" s="251">
        <v>12.30508015</v>
      </c>
    </row>
    <row r="4709" spans="13:14" x14ac:dyDescent="0.25">
      <c r="M4709" s="251">
        <v>11.51213338</v>
      </c>
      <c r="N4709" s="251">
        <v>11.51213338</v>
      </c>
    </row>
    <row r="4710" spans="13:14" x14ac:dyDescent="0.25">
      <c r="M4710" s="251">
        <v>11.4948461</v>
      </c>
      <c r="N4710" s="251">
        <v>11.4948461</v>
      </c>
    </row>
    <row r="4711" spans="13:14" x14ac:dyDescent="0.25">
      <c r="M4711" s="251">
        <v>11.04041254</v>
      </c>
      <c r="N4711" s="251">
        <v>11.04041254</v>
      </c>
    </row>
    <row r="4712" spans="13:14" x14ac:dyDescent="0.25">
      <c r="M4712" s="251">
        <v>11.55640169</v>
      </c>
      <c r="N4712" s="251">
        <v>11.55640169</v>
      </c>
    </row>
    <row r="4713" spans="13:14" x14ac:dyDescent="0.25">
      <c r="M4713" s="251">
        <v>11.694397889999999</v>
      </c>
      <c r="N4713" s="251">
        <v>11.694397889999999</v>
      </c>
    </row>
    <row r="4714" spans="13:14" x14ac:dyDescent="0.25">
      <c r="M4714" s="251">
        <v>11.0716337</v>
      </c>
      <c r="N4714" s="251">
        <v>11.0716337</v>
      </c>
    </row>
    <row r="4715" spans="13:14" x14ac:dyDescent="0.25">
      <c r="M4715" s="251">
        <v>11.33238762</v>
      </c>
      <c r="N4715" s="251">
        <v>11.33238762</v>
      </c>
    </row>
    <row r="4716" spans="13:14" x14ac:dyDescent="0.25">
      <c r="M4716" s="251">
        <v>11.430850550000001</v>
      </c>
      <c r="N4716" s="251">
        <v>11.430850550000001</v>
      </c>
    </row>
    <row r="4717" spans="13:14" x14ac:dyDescent="0.25">
      <c r="M4717" s="251">
        <v>12.114970919999999</v>
      </c>
      <c r="N4717" s="251">
        <v>12.114970919999999</v>
      </c>
    </row>
    <row r="4718" spans="13:14" x14ac:dyDescent="0.25">
      <c r="M4718" s="251">
        <v>11.722190579999999</v>
      </c>
      <c r="N4718" s="251">
        <v>11.722190579999999</v>
      </c>
    </row>
    <row r="4719" spans="13:14" x14ac:dyDescent="0.25">
      <c r="M4719" s="251">
        <v>11.962636030000001</v>
      </c>
      <c r="N4719" s="251">
        <v>11.962636030000001</v>
      </c>
    </row>
    <row r="4720" spans="13:14" x14ac:dyDescent="0.25">
      <c r="M4720" s="251">
        <v>12.296026769999999</v>
      </c>
      <c r="N4720" s="251">
        <v>12.296026769999999</v>
      </c>
    </row>
    <row r="4721" spans="13:14" x14ac:dyDescent="0.25">
      <c r="M4721" s="251">
        <v>11.2500848</v>
      </c>
      <c r="N4721" s="251">
        <v>11.2500848</v>
      </c>
    </row>
    <row r="4722" spans="13:14" x14ac:dyDescent="0.25">
      <c r="M4722" s="251">
        <v>11.876303999999999</v>
      </c>
      <c r="N4722" s="251">
        <v>11.876303999999999</v>
      </c>
    </row>
    <row r="4723" spans="13:14" x14ac:dyDescent="0.25">
      <c r="M4723" s="251">
        <v>11.282982860000001</v>
      </c>
      <c r="N4723" s="251">
        <v>11.282982860000001</v>
      </c>
    </row>
    <row r="4724" spans="13:14" x14ac:dyDescent="0.25">
      <c r="M4724" s="251">
        <v>11.24893966</v>
      </c>
      <c r="N4724" s="251">
        <v>11.24893966</v>
      </c>
    </row>
    <row r="4725" spans="13:14" x14ac:dyDescent="0.25">
      <c r="M4725" s="251">
        <v>12.31359106</v>
      </c>
      <c r="N4725" s="251">
        <v>12.31359106</v>
      </c>
    </row>
    <row r="4726" spans="13:14" x14ac:dyDescent="0.25">
      <c r="M4726" s="251">
        <v>11.74280306</v>
      </c>
      <c r="N4726" s="251">
        <v>11.74280306</v>
      </c>
    </row>
    <row r="4727" spans="13:14" x14ac:dyDescent="0.25">
      <c r="M4727" s="251">
        <v>11.6186265</v>
      </c>
      <c r="N4727" s="251">
        <v>11.6186265</v>
      </c>
    </row>
    <row r="4728" spans="13:14" x14ac:dyDescent="0.25">
      <c r="M4728" s="251">
        <v>11.79667916</v>
      </c>
      <c r="N4728" s="251">
        <v>11.79667916</v>
      </c>
    </row>
    <row r="4729" spans="13:14" x14ac:dyDescent="0.25">
      <c r="M4729" s="251">
        <v>11.35991097</v>
      </c>
      <c r="N4729" s="251">
        <v>11.35991097</v>
      </c>
    </row>
    <row r="4730" spans="13:14" x14ac:dyDescent="0.25">
      <c r="M4730" s="251">
        <v>10.911361550000001</v>
      </c>
      <c r="N4730" s="251">
        <v>10.911361550000001</v>
      </c>
    </row>
    <row r="4731" spans="13:14" x14ac:dyDescent="0.25">
      <c r="M4731" s="251">
        <v>12.05593466</v>
      </c>
      <c r="N4731" s="251">
        <v>12.05593466</v>
      </c>
    </row>
    <row r="4732" spans="13:14" x14ac:dyDescent="0.25">
      <c r="M4732" s="251">
        <v>11.47596199</v>
      </c>
      <c r="N4732" s="251">
        <v>11.47596199</v>
      </c>
    </row>
    <row r="4733" spans="13:14" x14ac:dyDescent="0.25">
      <c r="M4733" s="251">
        <v>11.282936339999999</v>
      </c>
      <c r="N4733" s="251">
        <v>11.282936339999999</v>
      </c>
    </row>
    <row r="4734" spans="13:14" x14ac:dyDescent="0.25">
      <c r="M4734" s="251">
        <v>11.83556138</v>
      </c>
      <c r="N4734" s="251">
        <v>11.83556138</v>
      </c>
    </row>
    <row r="4735" spans="13:14" x14ac:dyDescent="0.25">
      <c r="M4735" s="251">
        <v>12.082775249999999</v>
      </c>
      <c r="N4735" s="251">
        <v>12.082775249999999</v>
      </c>
    </row>
    <row r="4736" spans="13:14" x14ac:dyDescent="0.25">
      <c r="M4736" s="251">
        <v>12.03817179</v>
      </c>
      <c r="N4736" s="251">
        <v>12.03817179</v>
      </c>
    </row>
    <row r="4737" spans="13:14" x14ac:dyDescent="0.25">
      <c r="M4737" s="251">
        <v>12.35404241</v>
      </c>
      <c r="N4737" s="251">
        <v>12.35404241</v>
      </c>
    </row>
    <row r="4738" spans="13:14" x14ac:dyDescent="0.25">
      <c r="M4738" s="251">
        <v>12.51212207</v>
      </c>
      <c r="N4738" s="251">
        <v>12.51212207</v>
      </c>
    </row>
    <row r="4739" spans="13:14" x14ac:dyDescent="0.25">
      <c r="M4739" s="251">
        <v>12.18223525</v>
      </c>
      <c r="N4739" s="251">
        <v>12.18223525</v>
      </c>
    </row>
    <row r="4740" spans="13:14" x14ac:dyDescent="0.25">
      <c r="M4740" s="251">
        <v>12.44870111</v>
      </c>
      <c r="N4740" s="251">
        <v>12.44870111</v>
      </c>
    </row>
    <row r="4741" spans="13:14" x14ac:dyDescent="0.25">
      <c r="M4741" s="251">
        <v>12.60269151</v>
      </c>
      <c r="N4741" s="251">
        <v>12.60269151</v>
      </c>
    </row>
    <row r="4742" spans="13:14" x14ac:dyDescent="0.25">
      <c r="M4742" s="251">
        <v>11.359971460000001</v>
      </c>
      <c r="N4742" s="251">
        <v>11.359971460000001</v>
      </c>
    </row>
    <row r="4743" spans="13:14" x14ac:dyDescent="0.25">
      <c r="M4743" s="251">
        <v>11.636648900000001</v>
      </c>
      <c r="N4743" s="251">
        <v>11.636648900000001</v>
      </c>
    </row>
    <row r="4744" spans="13:14" x14ac:dyDescent="0.25">
      <c r="M4744" s="251">
        <v>12.25443506</v>
      </c>
      <c r="N4744" s="251">
        <v>12.25443506</v>
      </c>
    </row>
    <row r="4745" spans="13:14" x14ac:dyDescent="0.25">
      <c r="M4745" s="251">
        <v>11.381462089999999</v>
      </c>
      <c r="N4745" s="251">
        <v>11.381462089999999</v>
      </c>
    </row>
    <row r="4746" spans="13:14" x14ac:dyDescent="0.25">
      <c r="M4746" s="251">
        <v>11.7711206</v>
      </c>
      <c r="N4746" s="251">
        <v>11.7711206</v>
      </c>
    </row>
    <row r="4747" spans="13:14" x14ac:dyDescent="0.25">
      <c r="M4747" s="251">
        <v>12.108387629999999</v>
      </c>
      <c r="N4747" s="251">
        <v>12.108387629999999</v>
      </c>
    </row>
    <row r="4748" spans="13:14" x14ac:dyDescent="0.25">
      <c r="M4748" s="251">
        <v>12.11266788</v>
      </c>
      <c r="N4748" s="251">
        <v>12.11266788</v>
      </c>
    </row>
    <row r="4749" spans="13:14" x14ac:dyDescent="0.25">
      <c r="M4749" s="251">
        <v>12.489548729999999</v>
      </c>
      <c r="N4749" s="251">
        <v>12.489548729999999</v>
      </c>
    </row>
    <row r="4750" spans="13:14" x14ac:dyDescent="0.25">
      <c r="M4750" s="251">
        <v>12.066500720000001</v>
      </c>
      <c r="N4750" s="251">
        <v>12.066500720000001</v>
      </c>
    </row>
    <row r="4751" spans="13:14" x14ac:dyDescent="0.25">
      <c r="M4751" s="251">
        <v>12.265963080000001</v>
      </c>
      <c r="N4751" s="251">
        <v>12.265963080000001</v>
      </c>
    </row>
    <row r="4752" spans="13:14" x14ac:dyDescent="0.25">
      <c r="M4752" s="251">
        <v>11.45687098</v>
      </c>
      <c r="N4752" s="251">
        <v>11.45687098</v>
      </c>
    </row>
    <row r="4753" spans="13:14" x14ac:dyDescent="0.25">
      <c r="M4753" s="251">
        <v>11.44885393</v>
      </c>
      <c r="N4753" s="251">
        <v>11.44885393</v>
      </c>
    </row>
    <row r="4754" spans="13:14" x14ac:dyDescent="0.25">
      <c r="M4754" s="251">
        <v>11.931507720000001</v>
      </c>
      <c r="N4754" s="251">
        <v>11.931507720000001</v>
      </c>
    </row>
    <row r="4755" spans="13:14" x14ac:dyDescent="0.25">
      <c r="M4755" s="251">
        <v>12.614530350000001</v>
      </c>
      <c r="N4755" s="251">
        <v>12.614530350000001</v>
      </c>
    </row>
    <row r="4756" spans="13:14" x14ac:dyDescent="0.25">
      <c r="M4756" s="251">
        <v>12.55329766</v>
      </c>
      <c r="N4756" s="251">
        <v>12.55329766</v>
      </c>
    </row>
    <row r="4757" spans="13:14" x14ac:dyDescent="0.25">
      <c r="M4757" s="251">
        <v>12.31275812</v>
      </c>
      <c r="N4757" s="251">
        <v>12.31275812</v>
      </c>
    </row>
    <row r="4758" spans="13:14" x14ac:dyDescent="0.25">
      <c r="M4758" s="251">
        <v>11.625702759999999</v>
      </c>
      <c r="N4758" s="251">
        <v>11.625702759999999</v>
      </c>
    </row>
    <row r="4759" spans="13:14" x14ac:dyDescent="0.25">
      <c r="M4759" s="251">
        <v>11.351803909999999</v>
      </c>
      <c r="N4759" s="251">
        <v>11.351803909999999</v>
      </c>
    </row>
    <row r="4760" spans="13:14" x14ac:dyDescent="0.25">
      <c r="M4760" s="251">
        <v>11.007435879999999</v>
      </c>
      <c r="N4760" s="251">
        <v>11.007435879999999</v>
      </c>
    </row>
    <row r="4761" spans="13:14" x14ac:dyDescent="0.25">
      <c r="M4761" s="251">
        <v>11.32081432</v>
      </c>
      <c r="N4761" s="251">
        <v>11.32081432</v>
      </c>
    </row>
    <row r="4762" spans="13:14" x14ac:dyDescent="0.25">
      <c r="M4762" s="251">
        <v>12.31335715</v>
      </c>
      <c r="N4762" s="251">
        <v>12.31335715</v>
      </c>
    </row>
    <row r="4763" spans="13:14" x14ac:dyDescent="0.25">
      <c r="M4763" s="251">
        <v>11.851855049999999</v>
      </c>
      <c r="N4763" s="251">
        <v>11.851855049999999</v>
      </c>
    </row>
    <row r="4764" spans="13:14" x14ac:dyDescent="0.25">
      <c r="M4764" s="251">
        <v>11.616000619999999</v>
      </c>
      <c r="N4764" s="251">
        <v>11.616000619999999</v>
      </c>
    </row>
    <row r="4765" spans="13:14" x14ac:dyDescent="0.25">
      <c r="M4765" s="251">
        <v>11.61815709</v>
      </c>
      <c r="N4765" s="251">
        <v>11.61815709</v>
      </c>
    </row>
    <row r="4766" spans="13:14" x14ac:dyDescent="0.25">
      <c r="M4766" s="251">
        <v>11.57509786</v>
      </c>
      <c r="N4766" s="251">
        <v>11.57509786</v>
      </c>
    </row>
    <row r="4767" spans="13:14" x14ac:dyDescent="0.25">
      <c r="M4767" s="251">
        <v>11.563787230000001</v>
      </c>
      <c r="N4767" s="251">
        <v>11.563787230000001</v>
      </c>
    </row>
    <row r="4768" spans="13:14" x14ac:dyDescent="0.25">
      <c r="M4768" s="251">
        <v>11.95514886</v>
      </c>
      <c r="N4768" s="251">
        <v>11.95514886</v>
      </c>
    </row>
    <row r="4769" spans="13:14" x14ac:dyDescent="0.25">
      <c r="M4769" s="251">
        <v>11.18658065</v>
      </c>
      <c r="N4769" s="251">
        <v>11.18658065</v>
      </c>
    </row>
    <row r="4770" spans="13:14" x14ac:dyDescent="0.25">
      <c r="M4770" s="251">
        <v>11.831896479999999</v>
      </c>
      <c r="N4770" s="251">
        <v>11.831896479999999</v>
      </c>
    </row>
    <row r="4771" spans="13:14" x14ac:dyDescent="0.25">
      <c r="M4771" s="251">
        <v>12.545380189999999</v>
      </c>
      <c r="N4771" s="251">
        <v>12.545380189999999</v>
      </c>
    </row>
    <row r="4772" spans="13:14" x14ac:dyDescent="0.25">
      <c r="M4772" s="251">
        <v>12.54228558</v>
      </c>
      <c r="N4772" s="251">
        <v>12.54228558</v>
      </c>
    </row>
    <row r="4773" spans="13:14" x14ac:dyDescent="0.25">
      <c r="M4773" s="251">
        <v>12.42425551</v>
      </c>
      <c r="N4773" s="251">
        <v>12.42425551</v>
      </c>
    </row>
    <row r="4774" spans="13:14" x14ac:dyDescent="0.25">
      <c r="M4774" s="251">
        <v>12.68368639</v>
      </c>
      <c r="N4774" s="251">
        <v>12.68368639</v>
      </c>
    </row>
    <row r="4775" spans="13:14" x14ac:dyDescent="0.25">
      <c r="M4775" s="251">
        <v>11.757167750000001</v>
      </c>
      <c r="N4775" s="251">
        <v>11.757167750000001</v>
      </c>
    </row>
    <row r="4776" spans="13:14" x14ac:dyDescent="0.25">
      <c r="M4776" s="251">
        <v>12.289659179999999</v>
      </c>
      <c r="N4776" s="251">
        <v>12.289659179999999</v>
      </c>
    </row>
    <row r="4777" spans="13:14" x14ac:dyDescent="0.25">
      <c r="M4777" s="251">
        <v>11.42380129</v>
      </c>
      <c r="N4777" s="251">
        <v>11.42380129</v>
      </c>
    </row>
    <row r="4778" spans="13:14" x14ac:dyDescent="0.25">
      <c r="M4778" s="251">
        <v>11.719062149999999</v>
      </c>
      <c r="N4778" s="251">
        <v>11.719062149999999</v>
      </c>
    </row>
    <row r="4779" spans="13:14" x14ac:dyDescent="0.25">
      <c r="M4779" s="251">
        <v>11.941706870000001</v>
      </c>
      <c r="N4779" s="251">
        <v>11.941706870000001</v>
      </c>
    </row>
    <row r="4780" spans="13:14" x14ac:dyDescent="0.25">
      <c r="M4780" s="251">
        <v>12.378109159999999</v>
      </c>
      <c r="N4780" s="251">
        <v>12.378109159999999</v>
      </c>
    </row>
    <row r="4781" spans="13:14" x14ac:dyDescent="0.25">
      <c r="M4781" s="251">
        <v>12.674763540000001</v>
      </c>
      <c r="N4781" s="251">
        <v>12.674763540000001</v>
      </c>
    </row>
    <row r="4782" spans="13:14" x14ac:dyDescent="0.25">
      <c r="M4782" s="251">
        <v>11.4711461</v>
      </c>
      <c r="N4782" s="251">
        <v>11.4711461</v>
      </c>
    </row>
    <row r="4783" spans="13:14" x14ac:dyDescent="0.25">
      <c r="M4783" s="251">
        <v>12.40073349</v>
      </c>
      <c r="N4783" s="251">
        <v>12.40073349</v>
      </c>
    </row>
    <row r="4784" spans="13:14" x14ac:dyDescent="0.25">
      <c r="M4784" s="251">
        <v>12.19198441</v>
      </c>
      <c r="N4784" s="251">
        <v>12.19198441</v>
      </c>
    </row>
    <row r="4785" spans="13:14" x14ac:dyDescent="0.25">
      <c r="M4785" s="251">
        <v>12.06695103</v>
      </c>
      <c r="N4785" s="251">
        <v>12.06695103</v>
      </c>
    </row>
    <row r="4786" spans="13:14" x14ac:dyDescent="0.25">
      <c r="M4786" s="251">
        <v>11.03139032</v>
      </c>
      <c r="N4786" s="251">
        <v>11.03139032</v>
      </c>
    </row>
    <row r="4787" spans="13:14" x14ac:dyDescent="0.25">
      <c r="M4787" s="251">
        <v>12.18689256</v>
      </c>
      <c r="N4787" s="251">
        <v>12.18689256</v>
      </c>
    </row>
    <row r="4788" spans="13:14" x14ac:dyDescent="0.25">
      <c r="M4788" s="251">
        <v>11.110539080000001</v>
      </c>
      <c r="N4788" s="251">
        <v>11.110539080000001</v>
      </c>
    </row>
    <row r="4789" spans="13:14" x14ac:dyDescent="0.25">
      <c r="M4789" s="251">
        <v>11.92999856</v>
      </c>
      <c r="N4789" s="251">
        <v>11.92999856</v>
      </c>
    </row>
    <row r="4790" spans="13:14" x14ac:dyDescent="0.25">
      <c r="M4790" s="251">
        <v>10.84684294</v>
      </c>
      <c r="N4790" s="251">
        <v>10.84684294</v>
      </c>
    </row>
    <row r="4791" spans="13:14" x14ac:dyDescent="0.25">
      <c r="M4791" s="251">
        <v>11.559856419999999</v>
      </c>
      <c r="N4791" s="251">
        <v>11.559856419999999</v>
      </c>
    </row>
    <row r="4792" spans="13:14" x14ac:dyDescent="0.25">
      <c r="M4792" s="251">
        <v>12.577785970000001</v>
      </c>
      <c r="N4792" s="251">
        <v>12.577785970000001</v>
      </c>
    </row>
    <row r="4793" spans="13:14" x14ac:dyDescent="0.25">
      <c r="M4793" s="251">
        <v>11.47768675</v>
      </c>
      <c r="N4793" s="251">
        <v>11.47768675</v>
      </c>
    </row>
    <row r="4794" spans="13:14" x14ac:dyDescent="0.25">
      <c r="M4794" s="251">
        <v>11.5140128</v>
      </c>
      <c r="N4794" s="251">
        <v>11.5140128</v>
      </c>
    </row>
    <row r="4795" spans="13:14" x14ac:dyDescent="0.25">
      <c r="M4795" s="251">
        <v>11.773076789999999</v>
      </c>
      <c r="N4795" s="251">
        <v>11.773076789999999</v>
      </c>
    </row>
    <row r="4796" spans="13:14" x14ac:dyDescent="0.25">
      <c r="M4796" s="251">
        <v>11.93799696</v>
      </c>
      <c r="N4796" s="251">
        <v>11.93799696</v>
      </c>
    </row>
    <row r="4797" spans="13:14" x14ac:dyDescent="0.25">
      <c r="M4797" s="251">
        <v>11.438834780000001</v>
      </c>
      <c r="N4797" s="251">
        <v>11.438834780000001</v>
      </c>
    </row>
    <row r="4798" spans="13:14" x14ac:dyDescent="0.25">
      <c r="M4798" s="251">
        <v>12.52683732</v>
      </c>
      <c r="N4798" s="251">
        <v>12.52683732</v>
      </c>
    </row>
    <row r="4799" spans="13:14" x14ac:dyDescent="0.25">
      <c r="M4799" s="251">
        <v>11.62878491</v>
      </c>
      <c r="N4799" s="251">
        <v>11.62878491</v>
      </c>
    </row>
    <row r="4800" spans="13:14" x14ac:dyDescent="0.25">
      <c r="M4800" s="251">
        <v>12.137591410000001</v>
      </c>
      <c r="N4800" s="251">
        <v>12.137591410000001</v>
      </c>
    </row>
    <row r="4801" spans="13:14" x14ac:dyDescent="0.25">
      <c r="M4801" s="251">
        <v>11.818433069999999</v>
      </c>
      <c r="N4801" s="251">
        <v>11.818433069999999</v>
      </c>
    </row>
    <row r="4802" spans="13:14" x14ac:dyDescent="0.25">
      <c r="M4802" s="251">
        <v>13.59921829</v>
      </c>
      <c r="N4802" s="251">
        <v>13.59921829</v>
      </c>
    </row>
    <row r="4803" spans="13:14" x14ac:dyDescent="0.25">
      <c r="M4803" s="251">
        <v>13.850551400000001</v>
      </c>
      <c r="N4803" s="251">
        <v>13.850551400000001</v>
      </c>
    </row>
    <row r="4804" spans="13:14" x14ac:dyDescent="0.25">
      <c r="M4804" s="251">
        <v>8.2593247109999997</v>
      </c>
      <c r="N4804" s="251">
        <v>8.2593247109999997</v>
      </c>
    </row>
    <row r="4805" spans="13:14" x14ac:dyDescent="0.25">
      <c r="M4805" s="251">
        <v>13.36841531</v>
      </c>
      <c r="N4805" s="251">
        <v>13.36841531</v>
      </c>
    </row>
    <row r="4806" spans="13:14" x14ac:dyDescent="0.25">
      <c r="M4806" s="251">
        <v>9.0108541829999993</v>
      </c>
      <c r="N4806" s="251">
        <v>9.0108541829999993</v>
      </c>
    </row>
    <row r="4807" spans="13:14" x14ac:dyDescent="0.25">
      <c r="M4807" s="251">
        <v>10.54376675</v>
      </c>
      <c r="N4807" s="251">
        <v>10.54376675</v>
      </c>
    </row>
    <row r="4808" spans="13:14" x14ac:dyDescent="0.25">
      <c r="M4808" s="251">
        <v>10.126454900000001</v>
      </c>
      <c r="N4808" s="251">
        <v>10.126454900000001</v>
      </c>
    </row>
    <row r="4809" spans="13:14" x14ac:dyDescent="0.25">
      <c r="M4809" s="251">
        <v>12.304104280000001</v>
      </c>
      <c r="N4809" s="251">
        <v>12.304104280000001</v>
      </c>
    </row>
    <row r="4810" spans="13:14" x14ac:dyDescent="0.25">
      <c r="M4810" s="251">
        <v>13.244027620000001</v>
      </c>
      <c r="N4810" s="251">
        <v>13.244027620000001</v>
      </c>
    </row>
    <row r="4811" spans="13:14" x14ac:dyDescent="0.25">
      <c r="M4811" s="251">
        <v>13.127261819999999</v>
      </c>
      <c r="N4811" s="251">
        <v>13.127261819999999</v>
      </c>
    </row>
    <row r="4812" spans="13:14" x14ac:dyDescent="0.25">
      <c r="M4812" s="251">
        <v>12.216070650000001</v>
      </c>
      <c r="N4812" s="251">
        <v>12.216070650000001</v>
      </c>
    </row>
    <row r="4813" spans="13:14" x14ac:dyDescent="0.25">
      <c r="M4813" s="251">
        <v>11.17550862</v>
      </c>
      <c r="N4813" s="251">
        <v>11.17550862</v>
      </c>
    </row>
    <row r="4814" spans="13:14" x14ac:dyDescent="0.25">
      <c r="M4814" s="251">
        <v>12.941852730000001</v>
      </c>
      <c r="N4814" s="251">
        <v>12.941852730000001</v>
      </c>
    </row>
    <row r="4815" spans="13:14" x14ac:dyDescent="0.25">
      <c r="M4815" s="251">
        <v>11.736096030000001</v>
      </c>
      <c r="N4815" s="251">
        <v>11.736096030000001</v>
      </c>
    </row>
    <row r="4816" spans="13:14" x14ac:dyDescent="0.25">
      <c r="M4816" s="251">
        <v>10.20122692</v>
      </c>
      <c r="N4816" s="251">
        <v>10.20122692</v>
      </c>
    </row>
    <row r="4817" spans="13:14" x14ac:dyDescent="0.25">
      <c r="M4817" s="251">
        <v>13.63677455</v>
      </c>
      <c r="N4817" s="251">
        <v>13.63677455</v>
      </c>
    </row>
    <row r="4818" spans="13:14" x14ac:dyDescent="0.25">
      <c r="M4818" s="251">
        <v>9.1659348559999998</v>
      </c>
      <c r="N4818" s="251">
        <v>9.1659348559999998</v>
      </c>
    </row>
    <row r="4819" spans="13:14" x14ac:dyDescent="0.25">
      <c r="M4819" s="251">
        <v>8.8970688960000004</v>
      </c>
      <c r="N4819" s="251">
        <v>8.8970688960000004</v>
      </c>
    </row>
    <row r="4820" spans="13:14" x14ac:dyDescent="0.25">
      <c r="M4820" s="251">
        <v>9.4648145489999997</v>
      </c>
      <c r="N4820" s="251">
        <v>9.4648145489999997</v>
      </c>
    </row>
    <row r="4821" spans="13:14" x14ac:dyDescent="0.25">
      <c r="M4821" s="251">
        <v>8.2532251910000003</v>
      </c>
      <c r="N4821" s="251">
        <v>8.2532251910000003</v>
      </c>
    </row>
    <row r="4822" spans="13:14" x14ac:dyDescent="0.25">
      <c r="M4822" s="251">
        <v>8.6065193240000006</v>
      </c>
      <c r="N4822" s="251">
        <v>8.6065193240000006</v>
      </c>
    </row>
    <row r="4823" spans="13:14" x14ac:dyDescent="0.25">
      <c r="M4823" s="251">
        <v>9.7165032389999997</v>
      </c>
      <c r="N4823" s="251">
        <v>9.7165032389999997</v>
      </c>
    </row>
    <row r="4824" spans="13:14" x14ac:dyDescent="0.25">
      <c r="M4824" s="251">
        <v>9.2938668179999997</v>
      </c>
      <c r="N4824" s="251">
        <v>9.2938668179999997</v>
      </c>
    </row>
    <row r="4825" spans="13:14" x14ac:dyDescent="0.25">
      <c r="M4825" s="251">
        <v>9.8416336330000007</v>
      </c>
      <c r="N4825" s="251">
        <v>9.8416336330000007</v>
      </c>
    </row>
    <row r="4826" spans="13:14" x14ac:dyDescent="0.25">
      <c r="M4826" s="251">
        <v>9.5065741409999998</v>
      </c>
      <c r="N4826" s="251">
        <v>9.5065741409999998</v>
      </c>
    </row>
    <row r="4827" spans="13:14" x14ac:dyDescent="0.25">
      <c r="M4827" s="251">
        <v>8.9640168449999997</v>
      </c>
      <c r="N4827" s="251">
        <v>8.9640168449999997</v>
      </c>
    </row>
    <row r="4828" spans="13:14" x14ac:dyDescent="0.25">
      <c r="M4828" s="251">
        <v>13.27322478</v>
      </c>
      <c r="N4828" s="251">
        <v>13.27322478</v>
      </c>
    </row>
    <row r="4829" spans="13:14" x14ac:dyDescent="0.25">
      <c r="M4829" s="251">
        <v>11.56275658</v>
      </c>
      <c r="N4829" s="251">
        <v>11.56275658</v>
      </c>
    </row>
    <row r="4830" spans="13:14" x14ac:dyDescent="0.25">
      <c r="M4830" s="251">
        <v>12.82167804</v>
      </c>
      <c r="N4830" s="251">
        <v>12.82167804</v>
      </c>
    </row>
    <row r="4831" spans="13:14" x14ac:dyDescent="0.25">
      <c r="M4831" s="251">
        <v>12.8298886</v>
      </c>
      <c r="N4831" s="251">
        <v>12.8298886</v>
      </c>
    </row>
    <row r="4832" spans="13:14" x14ac:dyDescent="0.25">
      <c r="M4832" s="251">
        <v>13.6077101</v>
      </c>
      <c r="N4832" s="251">
        <v>13.6077101</v>
      </c>
    </row>
    <row r="4833" spans="13:14" x14ac:dyDescent="0.25">
      <c r="M4833" s="251">
        <v>13.3352997</v>
      </c>
      <c r="N4833" s="251">
        <v>13.3352997</v>
      </c>
    </row>
    <row r="4834" spans="13:14" x14ac:dyDescent="0.25">
      <c r="M4834" s="251">
        <v>11.7895615</v>
      </c>
      <c r="N4834" s="251">
        <v>11.7895615</v>
      </c>
    </row>
    <row r="4835" spans="13:14" x14ac:dyDescent="0.25">
      <c r="M4835" s="251">
        <v>12.876556130000001</v>
      </c>
      <c r="N4835" s="251">
        <v>12.876556130000001</v>
      </c>
    </row>
    <row r="4836" spans="13:14" x14ac:dyDescent="0.25">
      <c r="M4836" s="251">
        <v>11.94276794</v>
      </c>
      <c r="N4836" s="251">
        <v>11.94276794</v>
      </c>
    </row>
    <row r="4837" spans="13:14" x14ac:dyDescent="0.25">
      <c r="M4837" s="251">
        <v>11.55289995</v>
      </c>
      <c r="N4837" s="251">
        <v>11.55289995</v>
      </c>
    </row>
    <row r="4838" spans="13:14" x14ac:dyDescent="0.25">
      <c r="M4838" s="251">
        <v>12.246777160000001</v>
      </c>
      <c r="N4838" s="251">
        <v>12.246777160000001</v>
      </c>
    </row>
    <row r="4839" spans="13:14" x14ac:dyDescent="0.25">
      <c r="M4839" s="251">
        <v>12.23061482</v>
      </c>
      <c r="N4839" s="251">
        <v>12.23061482</v>
      </c>
    </row>
    <row r="4840" spans="13:14" x14ac:dyDescent="0.25">
      <c r="M4840" s="251">
        <v>12.65245138</v>
      </c>
      <c r="N4840" s="251">
        <v>12.65245138</v>
      </c>
    </row>
    <row r="4841" spans="13:14" x14ac:dyDescent="0.25">
      <c r="M4841" s="251">
        <v>11.33331093</v>
      </c>
      <c r="N4841" s="251">
        <v>11.33331093</v>
      </c>
    </row>
    <row r="4842" spans="13:14" x14ac:dyDescent="0.25">
      <c r="M4842" s="251">
        <v>12.954736260000001</v>
      </c>
      <c r="N4842" s="251">
        <v>12.954736260000001</v>
      </c>
    </row>
    <row r="4843" spans="13:14" x14ac:dyDescent="0.25">
      <c r="M4843" s="251">
        <v>11.252547870000001</v>
      </c>
      <c r="N4843" s="251">
        <v>11.252547870000001</v>
      </c>
    </row>
    <row r="4844" spans="13:14" x14ac:dyDescent="0.25">
      <c r="M4844" s="251">
        <v>13.043669120000001</v>
      </c>
      <c r="N4844" s="251">
        <v>13.043669120000001</v>
      </c>
    </row>
    <row r="4845" spans="13:14" x14ac:dyDescent="0.25">
      <c r="M4845" s="251">
        <v>11.819044910000001</v>
      </c>
      <c r="N4845" s="251">
        <v>11.819044910000001</v>
      </c>
    </row>
    <row r="4846" spans="13:14" x14ac:dyDescent="0.25">
      <c r="M4846" s="251">
        <v>10.645671119999999</v>
      </c>
      <c r="N4846" s="251">
        <v>10.645671119999999</v>
      </c>
    </row>
    <row r="4847" spans="13:14" x14ac:dyDescent="0.25">
      <c r="M4847" s="251">
        <v>11.93655607</v>
      </c>
      <c r="N4847" s="251">
        <v>11.93655607</v>
      </c>
    </row>
    <row r="4848" spans="13:14" x14ac:dyDescent="0.25">
      <c r="M4848" s="251">
        <v>10.83309377</v>
      </c>
      <c r="N4848" s="251">
        <v>10.83309377</v>
      </c>
    </row>
    <row r="4849" spans="13:14" x14ac:dyDescent="0.25">
      <c r="M4849" s="251">
        <v>13.1915966</v>
      </c>
      <c r="N4849" s="251">
        <v>13.1915966</v>
      </c>
    </row>
    <row r="4850" spans="13:14" x14ac:dyDescent="0.25">
      <c r="M4850" s="251">
        <v>15.447118740000001</v>
      </c>
      <c r="N4850" s="251">
        <v>15.447118740000001</v>
      </c>
    </row>
    <row r="4851" spans="13:14" x14ac:dyDescent="0.25">
      <c r="M4851" s="251">
        <v>15.723668419999999</v>
      </c>
      <c r="N4851" s="251">
        <v>15.723668419999999</v>
      </c>
    </row>
    <row r="4852" spans="13:14" x14ac:dyDescent="0.25">
      <c r="M4852" s="251">
        <v>14.039503379999999</v>
      </c>
      <c r="N4852" s="251">
        <v>14.039503379999999</v>
      </c>
    </row>
    <row r="4853" spans="13:14" x14ac:dyDescent="0.25">
      <c r="M4853" s="251">
        <v>11.64138915</v>
      </c>
      <c r="N4853" s="251">
        <v>11.64138915</v>
      </c>
    </row>
    <row r="4854" spans="13:14" x14ac:dyDescent="0.25">
      <c r="M4854" s="251">
        <v>15.354202519999999</v>
      </c>
      <c r="N4854" s="251">
        <v>15.354202519999999</v>
      </c>
    </row>
    <row r="4855" spans="13:14" x14ac:dyDescent="0.25">
      <c r="M4855" s="251">
        <v>14.868678770000001</v>
      </c>
      <c r="N4855" s="251">
        <v>14.868678770000001</v>
      </c>
    </row>
    <row r="4856" spans="13:14" x14ac:dyDescent="0.25">
      <c r="M4856" s="251">
        <v>16.455202180000001</v>
      </c>
      <c r="N4856" s="251">
        <v>16.455202180000001</v>
      </c>
    </row>
    <row r="4857" spans="13:14" x14ac:dyDescent="0.25">
      <c r="M4857" s="251">
        <v>16.409593730000001</v>
      </c>
      <c r="N4857" s="251">
        <v>16.409593730000001</v>
      </c>
    </row>
    <row r="4858" spans="13:14" x14ac:dyDescent="0.25">
      <c r="M4858" s="251">
        <v>16.595441019999999</v>
      </c>
      <c r="N4858" s="251">
        <v>16.595441019999999</v>
      </c>
    </row>
    <row r="4859" spans="13:14" x14ac:dyDescent="0.25">
      <c r="M4859" s="251">
        <v>14.059849789999999</v>
      </c>
      <c r="N4859" s="251">
        <v>14.059849789999999</v>
      </c>
    </row>
    <row r="4860" spans="13:14" x14ac:dyDescent="0.25">
      <c r="M4860" s="251">
        <v>13.51519637</v>
      </c>
      <c r="N4860" s="251">
        <v>13.51519637</v>
      </c>
    </row>
    <row r="4861" spans="13:14" x14ac:dyDescent="0.25">
      <c r="M4861" s="251">
        <v>17.295317010000002</v>
      </c>
      <c r="N4861" s="251">
        <v>17.295317010000002</v>
      </c>
    </row>
    <row r="4862" spans="13:14" x14ac:dyDescent="0.25">
      <c r="M4862" s="251">
        <v>16.383699379999999</v>
      </c>
      <c r="N4862" s="251">
        <v>16.383699379999999</v>
      </c>
    </row>
    <row r="4863" spans="13:14" x14ac:dyDescent="0.25">
      <c r="M4863" s="251">
        <v>15.047467129999999</v>
      </c>
      <c r="N4863" s="251">
        <v>15.047467129999999</v>
      </c>
    </row>
    <row r="4864" spans="13:14" x14ac:dyDescent="0.25">
      <c r="M4864" s="251">
        <v>12.03612073</v>
      </c>
      <c r="N4864" s="251">
        <v>12.03612073</v>
      </c>
    </row>
    <row r="4865" spans="13:14" x14ac:dyDescent="0.25">
      <c r="M4865" s="251">
        <v>16.789543609999999</v>
      </c>
      <c r="N4865" s="251">
        <v>16.789543609999999</v>
      </c>
    </row>
    <row r="4866" spans="13:14" x14ac:dyDescent="0.25">
      <c r="M4866" s="251">
        <v>13.418211700000001</v>
      </c>
      <c r="N4866" s="251">
        <v>13.418211700000001</v>
      </c>
    </row>
    <row r="4867" spans="13:14" x14ac:dyDescent="0.25">
      <c r="M4867" s="251">
        <v>12.31074637</v>
      </c>
      <c r="N4867" s="251">
        <v>12.31074637</v>
      </c>
    </row>
    <row r="4868" spans="13:14" x14ac:dyDescent="0.25">
      <c r="M4868" s="251">
        <v>16.137846840000002</v>
      </c>
      <c r="N4868" s="251">
        <v>16.137846840000002</v>
      </c>
    </row>
    <row r="4869" spans="13:14" x14ac:dyDescent="0.25">
      <c r="M4869" s="251">
        <v>14.791741829999999</v>
      </c>
      <c r="N4869" s="251">
        <v>14.791741829999999</v>
      </c>
    </row>
    <row r="4870" spans="13:14" x14ac:dyDescent="0.25">
      <c r="M4870" s="251">
        <v>11.517642199999999</v>
      </c>
      <c r="N4870" s="251">
        <v>11.517642199999999</v>
      </c>
    </row>
    <row r="4871" spans="13:14" x14ac:dyDescent="0.25">
      <c r="M4871" s="251">
        <v>15.619150940000001</v>
      </c>
      <c r="N4871" s="251">
        <v>15.619150940000001</v>
      </c>
    </row>
    <row r="4872" spans="13:14" x14ac:dyDescent="0.25">
      <c r="M4872" s="251">
        <v>12.4713206</v>
      </c>
      <c r="N4872" s="251">
        <v>12.4713206</v>
      </c>
    </row>
    <row r="4873" spans="13:14" x14ac:dyDescent="0.25">
      <c r="M4873" s="251">
        <v>12.42768023</v>
      </c>
      <c r="N4873" s="251">
        <v>12.42768023</v>
      </c>
    </row>
    <row r="4874" spans="13:14" x14ac:dyDescent="0.25">
      <c r="M4874" s="251">
        <v>13.25330488</v>
      </c>
      <c r="N4874" s="251">
        <v>13.25330488</v>
      </c>
    </row>
    <row r="4875" spans="13:14" x14ac:dyDescent="0.25">
      <c r="M4875" s="251">
        <v>12.50210259</v>
      </c>
      <c r="N4875" s="251">
        <v>12.50210259</v>
      </c>
    </row>
    <row r="4876" spans="13:14" x14ac:dyDescent="0.25">
      <c r="M4876" s="251">
        <v>15.79824157</v>
      </c>
      <c r="N4876" s="251">
        <v>15.79824157</v>
      </c>
    </row>
    <row r="4877" spans="13:14" x14ac:dyDescent="0.25">
      <c r="M4877" s="251">
        <v>14.70333883</v>
      </c>
      <c r="N4877" s="251">
        <v>14.70333883</v>
      </c>
    </row>
    <row r="4878" spans="13:14" x14ac:dyDescent="0.25">
      <c r="M4878" s="251">
        <v>11.12361134</v>
      </c>
      <c r="N4878" s="251">
        <v>11.12361134</v>
      </c>
    </row>
    <row r="4879" spans="13:14" x14ac:dyDescent="0.25">
      <c r="M4879" s="251">
        <v>13.800995520000001</v>
      </c>
      <c r="N4879" s="251">
        <v>13.800995520000001</v>
      </c>
    </row>
    <row r="4880" spans="13:14" x14ac:dyDescent="0.25">
      <c r="M4880" s="251">
        <v>12.831104460000001</v>
      </c>
      <c r="N4880" s="251">
        <v>12.831104460000001</v>
      </c>
    </row>
    <row r="4881" spans="13:14" x14ac:dyDescent="0.25">
      <c r="M4881" s="251">
        <v>13.68659104</v>
      </c>
      <c r="N4881" s="251">
        <v>13.68659104</v>
      </c>
    </row>
    <row r="4882" spans="13:14" x14ac:dyDescent="0.25">
      <c r="M4882" s="251">
        <v>9.2140341079999999</v>
      </c>
      <c r="N4882" s="251">
        <v>9.2140341079999999</v>
      </c>
    </row>
    <row r="4883" spans="13:14" x14ac:dyDescent="0.25">
      <c r="M4883" s="251">
        <v>9.5099355550000002</v>
      </c>
      <c r="N4883" s="251">
        <v>9.5099355550000002</v>
      </c>
    </row>
    <row r="4884" spans="13:14" x14ac:dyDescent="0.25">
      <c r="M4884" s="251">
        <v>11.88495923</v>
      </c>
      <c r="N4884" s="251">
        <v>11.88495923</v>
      </c>
    </row>
    <row r="4885" spans="13:14" x14ac:dyDescent="0.25">
      <c r="M4885" s="251">
        <v>9.6233518559999993</v>
      </c>
      <c r="N4885" s="251">
        <v>9.6233518559999993</v>
      </c>
    </row>
    <row r="4886" spans="13:14" x14ac:dyDescent="0.25">
      <c r="M4886" s="251">
        <v>9.5044319900000005</v>
      </c>
      <c r="N4886" s="251">
        <v>9.5044319900000005</v>
      </c>
    </row>
    <row r="4887" spans="13:14" x14ac:dyDescent="0.25">
      <c r="M4887" s="251">
        <v>9.2109729290000004</v>
      </c>
      <c r="N4887" s="251">
        <v>9.2109729290000004</v>
      </c>
    </row>
    <row r="4888" spans="13:14" x14ac:dyDescent="0.25">
      <c r="M4888" s="251">
        <v>9.7734951080000005</v>
      </c>
      <c r="N4888" s="251">
        <v>9.7734951080000005</v>
      </c>
    </row>
    <row r="4889" spans="13:14" x14ac:dyDescent="0.25">
      <c r="M4889" s="251">
        <v>9.7551340989999993</v>
      </c>
      <c r="N4889" s="251">
        <v>9.7551340989999993</v>
      </c>
    </row>
    <row r="4890" spans="13:14" x14ac:dyDescent="0.25">
      <c r="M4890" s="251">
        <v>9.3984339680000009</v>
      </c>
      <c r="N4890" s="251">
        <v>9.3984339680000009</v>
      </c>
    </row>
    <row r="4891" spans="13:14" x14ac:dyDescent="0.25">
      <c r="M4891" s="251">
        <v>7.2550839439999999</v>
      </c>
      <c r="N4891" s="251">
        <v>7.2550839439999999</v>
      </c>
    </row>
    <row r="4892" spans="13:14" x14ac:dyDescent="0.25">
      <c r="M4892" s="251">
        <v>9.7638458900000007</v>
      </c>
      <c r="N4892" s="251">
        <v>9.7638458900000007</v>
      </c>
    </row>
    <row r="4893" spans="13:14" x14ac:dyDescent="0.25">
      <c r="M4893" s="251">
        <v>9.3733712899999997</v>
      </c>
      <c r="N4893" s="251">
        <v>9.3733712899999997</v>
      </c>
    </row>
    <row r="4894" spans="13:14" x14ac:dyDescent="0.25">
      <c r="M4894" s="251">
        <v>9.4865264299999996</v>
      </c>
      <c r="N4894" s="251">
        <v>9.4865264299999996</v>
      </c>
    </row>
    <row r="4895" spans="13:14" x14ac:dyDescent="0.25">
      <c r="M4895" s="251">
        <v>10.4289016</v>
      </c>
      <c r="N4895" s="251">
        <v>10.4289016</v>
      </c>
    </row>
    <row r="4896" spans="13:14" x14ac:dyDescent="0.25">
      <c r="M4896" s="251">
        <v>9.3474382089999999</v>
      </c>
      <c r="N4896" s="251">
        <v>9.3474382089999999</v>
      </c>
    </row>
    <row r="4897" spans="13:14" x14ac:dyDescent="0.25">
      <c r="M4897" s="251">
        <v>7.362989464</v>
      </c>
      <c r="N4897" s="251">
        <v>7.362989464</v>
      </c>
    </row>
    <row r="4898" spans="13:14" x14ac:dyDescent="0.25">
      <c r="M4898" s="251">
        <v>7.580253785</v>
      </c>
      <c r="N4898" s="251">
        <v>7.580253785</v>
      </c>
    </row>
    <row r="4899" spans="13:14" x14ac:dyDescent="0.25">
      <c r="M4899" s="251">
        <v>8.6102245600000007</v>
      </c>
      <c r="N4899" s="251">
        <v>8.6102245600000007</v>
      </c>
    </row>
    <row r="4900" spans="13:14" x14ac:dyDescent="0.25">
      <c r="M4900" s="251">
        <v>9.2141226580000009</v>
      </c>
      <c r="N4900" s="251">
        <v>9.2141226580000009</v>
      </c>
    </row>
    <row r="4901" spans="13:14" x14ac:dyDescent="0.25">
      <c r="M4901" s="251">
        <v>9.5764430679999997</v>
      </c>
      <c r="N4901" s="251">
        <v>9.5764430679999997</v>
      </c>
    </row>
    <row r="4902" spans="13:14" x14ac:dyDescent="0.25">
      <c r="M4902" s="251">
        <v>8.1228276279999996</v>
      </c>
      <c r="N4902" s="251">
        <v>8.1228276279999996</v>
      </c>
    </row>
    <row r="4903" spans="13:14" x14ac:dyDescent="0.25">
      <c r="M4903" s="251">
        <v>8.5405449369999999</v>
      </c>
      <c r="N4903" s="251">
        <v>8.5405449369999999</v>
      </c>
    </row>
    <row r="4904" spans="13:14" x14ac:dyDescent="0.25">
      <c r="M4904" s="251">
        <v>8.5247048109999994</v>
      </c>
      <c r="N4904" s="251">
        <v>8.5247048109999994</v>
      </c>
    </row>
    <row r="4905" spans="13:14" x14ac:dyDescent="0.25">
      <c r="M4905" s="251">
        <v>12.204874609999999</v>
      </c>
      <c r="N4905" s="251">
        <v>12.204874609999999</v>
      </c>
    </row>
    <row r="4906" spans="13:14" x14ac:dyDescent="0.25">
      <c r="M4906" s="251">
        <v>8.490330986</v>
      </c>
      <c r="N4906" s="251">
        <v>8.490330986</v>
      </c>
    </row>
    <row r="4907" spans="13:14" x14ac:dyDescent="0.25">
      <c r="M4907" s="251">
        <v>9.3245429029999993</v>
      </c>
      <c r="N4907" s="251">
        <v>9.3245429029999993</v>
      </c>
    </row>
    <row r="4908" spans="13:14" x14ac:dyDescent="0.25">
      <c r="M4908" s="251">
        <v>9.0942194109999992</v>
      </c>
      <c r="N4908" s="251">
        <v>9.0942194109999992</v>
      </c>
    </row>
    <row r="4909" spans="13:14" x14ac:dyDescent="0.25">
      <c r="M4909" s="251">
        <v>9.1503848940000001</v>
      </c>
      <c r="N4909" s="251">
        <v>9.1503848940000001</v>
      </c>
    </row>
    <row r="4910" spans="13:14" x14ac:dyDescent="0.25">
      <c r="M4910" s="251">
        <v>8.8371805620000004</v>
      </c>
      <c r="N4910" s="251">
        <v>8.8371805620000004</v>
      </c>
    </row>
    <row r="4911" spans="13:14" x14ac:dyDescent="0.25">
      <c r="M4911" s="251">
        <v>12.069711939999999</v>
      </c>
      <c r="N4911" s="251">
        <v>12.069711939999999</v>
      </c>
    </row>
    <row r="4912" spans="13:14" x14ac:dyDescent="0.25">
      <c r="M4912" s="251">
        <v>11.978117790000001</v>
      </c>
      <c r="N4912" s="251">
        <v>11.978117790000001</v>
      </c>
    </row>
    <row r="4913" spans="13:14" x14ac:dyDescent="0.25">
      <c r="M4913" s="251">
        <v>9.2364440289999994</v>
      </c>
      <c r="N4913" s="251">
        <v>9.2364440289999994</v>
      </c>
    </row>
    <row r="4914" spans="13:14" x14ac:dyDescent="0.25">
      <c r="M4914" s="251">
        <v>8.8054267639999999</v>
      </c>
      <c r="N4914" s="251">
        <v>8.8054267639999999</v>
      </c>
    </row>
    <row r="4915" spans="13:14" x14ac:dyDescent="0.25">
      <c r="M4915" s="251">
        <v>9.1156847439999993</v>
      </c>
      <c r="N4915" s="251">
        <v>9.1156847439999993</v>
      </c>
    </row>
    <row r="4916" spans="13:14" x14ac:dyDescent="0.25">
      <c r="M4916" s="251">
        <v>9.2824985610000006</v>
      </c>
      <c r="N4916" s="251">
        <v>9.2824985610000006</v>
      </c>
    </row>
    <row r="4917" spans="13:14" x14ac:dyDescent="0.25">
      <c r="M4917" s="251">
        <v>10.63137609</v>
      </c>
      <c r="N4917" s="251">
        <v>10.63137609</v>
      </c>
    </row>
    <row r="4918" spans="13:14" x14ac:dyDescent="0.25">
      <c r="M4918" s="251">
        <v>9.1473021919999997</v>
      </c>
      <c r="N4918" s="251">
        <v>9.1473021919999997</v>
      </c>
    </row>
    <row r="4919" spans="13:14" x14ac:dyDescent="0.25">
      <c r="M4919" s="251">
        <v>8.8613709459999992</v>
      </c>
      <c r="N4919" s="251">
        <v>8.8613709459999992</v>
      </c>
    </row>
    <row r="4920" spans="13:14" x14ac:dyDescent="0.25">
      <c r="M4920" s="251">
        <v>9.1663463190000005</v>
      </c>
      <c r="N4920" s="251">
        <v>9.1663463190000005</v>
      </c>
    </row>
    <row r="4921" spans="13:14" x14ac:dyDescent="0.25">
      <c r="M4921" s="251">
        <v>10.950794180000001</v>
      </c>
      <c r="N4921" s="251">
        <v>10.950794180000001</v>
      </c>
    </row>
    <row r="4922" spans="13:14" x14ac:dyDescent="0.25">
      <c r="M4922" s="251">
        <v>12.16949951</v>
      </c>
      <c r="N4922" s="251">
        <v>12.16949951</v>
      </c>
    </row>
    <row r="4923" spans="13:14" x14ac:dyDescent="0.25">
      <c r="M4923" s="251">
        <v>9.1833037310000005</v>
      </c>
      <c r="N4923" s="251">
        <v>9.1833037310000005</v>
      </c>
    </row>
    <row r="4924" spans="13:14" x14ac:dyDescent="0.25">
      <c r="M4924" s="251">
        <v>12.239882550000001</v>
      </c>
      <c r="N4924" s="251">
        <v>12.239882550000001</v>
      </c>
    </row>
    <row r="4925" spans="13:14" x14ac:dyDescent="0.25">
      <c r="M4925" s="251">
        <v>11.266029489999999</v>
      </c>
      <c r="N4925" s="251">
        <v>11.266029489999999</v>
      </c>
    </row>
    <row r="4926" spans="13:14" x14ac:dyDescent="0.25">
      <c r="M4926" s="251">
        <v>8.0846754020000002</v>
      </c>
      <c r="N4926" s="251">
        <v>8.0846754020000002</v>
      </c>
    </row>
    <row r="4927" spans="13:14" x14ac:dyDescent="0.25">
      <c r="M4927" s="251">
        <v>8.5857902920000004</v>
      </c>
      <c r="N4927" s="251">
        <v>8.5857902920000004</v>
      </c>
    </row>
    <row r="4928" spans="13:14" x14ac:dyDescent="0.25">
      <c r="M4928" s="251">
        <v>8.9291600379999991</v>
      </c>
      <c r="N4928" s="251">
        <v>8.9291600379999991</v>
      </c>
    </row>
    <row r="4929" spans="13:14" x14ac:dyDescent="0.25">
      <c r="M4929" s="251">
        <v>9.1714554499999998</v>
      </c>
      <c r="N4929" s="251">
        <v>9.1714554499999998</v>
      </c>
    </row>
    <row r="4930" spans="13:14" x14ac:dyDescent="0.25">
      <c r="M4930" s="251">
        <v>9.5751108970000001</v>
      </c>
      <c r="N4930" s="251">
        <v>9.5751108970000001</v>
      </c>
    </row>
    <row r="4931" spans="13:14" x14ac:dyDescent="0.25">
      <c r="M4931" s="251">
        <v>9.3215501550000006</v>
      </c>
      <c r="N4931" s="251">
        <v>9.3215501550000006</v>
      </c>
    </row>
    <row r="4932" spans="13:14" x14ac:dyDescent="0.25">
      <c r="M4932" s="251">
        <v>9.645091292</v>
      </c>
      <c r="N4932" s="251">
        <v>9.645091292</v>
      </c>
    </row>
    <row r="4933" spans="13:14" x14ac:dyDescent="0.25">
      <c r="M4933" s="251">
        <v>11.92379517</v>
      </c>
      <c r="N4933" s="251">
        <v>11.92379517</v>
      </c>
    </row>
    <row r="4934" spans="13:14" x14ac:dyDescent="0.25">
      <c r="M4934" s="251">
        <v>9.8761607120000008</v>
      </c>
      <c r="N4934" s="251">
        <v>9.8761607120000008</v>
      </c>
    </row>
    <row r="4935" spans="13:14" x14ac:dyDescent="0.25">
      <c r="M4935" s="251">
        <v>9.6593641340000005</v>
      </c>
      <c r="N4935" s="251">
        <v>9.6593641340000005</v>
      </c>
    </row>
    <row r="4936" spans="13:14" x14ac:dyDescent="0.25">
      <c r="M4936" s="251">
        <v>9.4901399929999997</v>
      </c>
      <c r="N4936" s="251">
        <v>9.4901399929999997</v>
      </c>
    </row>
    <row r="4937" spans="13:14" x14ac:dyDescent="0.25">
      <c r="M4937" s="251">
        <v>10.002613289999999</v>
      </c>
      <c r="N4937" s="251">
        <v>10.002613289999999</v>
      </c>
    </row>
    <row r="4938" spans="13:14" x14ac:dyDescent="0.25">
      <c r="M4938" s="251">
        <v>7.994965627</v>
      </c>
      <c r="N4938" s="251">
        <v>7.994965627</v>
      </c>
    </row>
    <row r="4939" spans="13:14" x14ac:dyDescent="0.25">
      <c r="M4939" s="251">
        <v>8.3953458750000003</v>
      </c>
      <c r="N4939" s="251">
        <v>8.3953458750000003</v>
      </c>
    </row>
    <row r="4940" spans="13:14" x14ac:dyDescent="0.25">
      <c r="M4940" s="251">
        <v>9.1171545690000002</v>
      </c>
      <c r="N4940" s="251">
        <v>9.1171545690000002</v>
      </c>
    </row>
    <row r="4941" spans="13:14" x14ac:dyDescent="0.25">
      <c r="M4941" s="251">
        <v>11.389592049999999</v>
      </c>
      <c r="N4941" s="251">
        <v>11.389592049999999</v>
      </c>
    </row>
    <row r="4942" spans="13:14" x14ac:dyDescent="0.25">
      <c r="M4942" s="251">
        <v>9.3078579880000003</v>
      </c>
      <c r="N4942" s="251">
        <v>9.3078579880000003</v>
      </c>
    </row>
    <row r="4943" spans="13:14" x14ac:dyDescent="0.25">
      <c r="M4943" s="251">
        <v>9.4210944649999995</v>
      </c>
      <c r="N4943" s="251">
        <v>9.4210944649999995</v>
      </c>
    </row>
    <row r="4944" spans="13:14" x14ac:dyDescent="0.25">
      <c r="M4944" s="251">
        <v>15.21779205</v>
      </c>
      <c r="N4944" s="251">
        <v>15.21779205</v>
      </c>
    </row>
    <row r="4945" spans="13:14" x14ac:dyDescent="0.25">
      <c r="M4945" s="251">
        <v>14.75158656</v>
      </c>
      <c r="N4945" s="251">
        <v>14.75158656</v>
      </c>
    </row>
    <row r="4946" spans="13:14" x14ac:dyDescent="0.25">
      <c r="M4946" s="251">
        <v>14.19833233</v>
      </c>
      <c r="N4946" s="251">
        <v>14.19833233</v>
      </c>
    </row>
    <row r="4947" spans="13:14" x14ac:dyDescent="0.25">
      <c r="M4947" s="251">
        <v>16.16183234</v>
      </c>
      <c r="N4947" s="251">
        <v>16.16183234</v>
      </c>
    </row>
    <row r="4948" spans="13:14" x14ac:dyDescent="0.25">
      <c r="M4948" s="251">
        <v>14.087930200000001</v>
      </c>
      <c r="N4948" s="251">
        <v>14.087930200000001</v>
      </c>
    </row>
    <row r="4949" spans="13:14" x14ac:dyDescent="0.25">
      <c r="M4949" s="251">
        <v>14.089293469999999</v>
      </c>
      <c r="N4949" s="251">
        <v>14.089293469999999</v>
      </c>
    </row>
    <row r="4950" spans="13:14" x14ac:dyDescent="0.25">
      <c r="M4950" s="251">
        <v>16.240886580000002</v>
      </c>
      <c r="N4950" s="251">
        <v>16.240886580000002</v>
      </c>
    </row>
    <row r="4951" spans="13:14" x14ac:dyDescent="0.25">
      <c r="M4951" s="251">
        <v>15.93294077</v>
      </c>
      <c r="N4951" s="251">
        <v>15.93294077</v>
      </c>
    </row>
    <row r="4952" spans="13:14" x14ac:dyDescent="0.25">
      <c r="M4952" s="251">
        <v>16.589442779999999</v>
      </c>
      <c r="N4952" s="251">
        <v>16.589442779999999</v>
      </c>
    </row>
    <row r="4953" spans="13:14" x14ac:dyDescent="0.25">
      <c r="M4953" s="251">
        <v>16.981379489999998</v>
      </c>
      <c r="N4953" s="251">
        <v>16.981379489999998</v>
      </c>
    </row>
    <row r="4954" spans="13:14" x14ac:dyDescent="0.25">
      <c r="M4954" s="251">
        <v>13.890952070000001</v>
      </c>
      <c r="N4954" s="251">
        <v>13.890952070000001</v>
      </c>
    </row>
    <row r="4955" spans="13:14" x14ac:dyDescent="0.25">
      <c r="M4955" s="251">
        <v>14.57195765</v>
      </c>
      <c r="N4955" s="251">
        <v>14.57195765</v>
      </c>
    </row>
    <row r="4956" spans="13:14" x14ac:dyDescent="0.25">
      <c r="M4956" s="251">
        <v>15.682144109999999</v>
      </c>
      <c r="N4956" s="251">
        <v>15.682144109999999</v>
      </c>
    </row>
    <row r="4957" spans="13:14" x14ac:dyDescent="0.25">
      <c r="M4957" s="251">
        <v>14.501600399999999</v>
      </c>
      <c r="N4957" s="251">
        <v>14.501600399999999</v>
      </c>
    </row>
    <row r="4958" spans="13:14" x14ac:dyDescent="0.25">
      <c r="M4958" s="251">
        <v>15.884921889999999</v>
      </c>
      <c r="N4958" s="251">
        <v>15.884921889999999</v>
      </c>
    </row>
    <row r="4959" spans="13:14" x14ac:dyDescent="0.25">
      <c r="M4959" s="251">
        <v>16.560598590000001</v>
      </c>
      <c r="N4959" s="251">
        <v>16.560598590000001</v>
      </c>
    </row>
    <row r="4960" spans="13:14" x14ac:dyDescent="0.25">
      <c r="M4960" s="251">
        <v>14.882834470000001</v>
      </c>
      <c r="N4960" s="251">
        <v>14.882834470000001</v>
      </c>
    </row>
    <row r="4961" spans="13:14" x14ac:dyDescent="0.25">
      <c r="M4961" s="251">
        <v>15.04116988</v>
      </c>
      <c r="N4961" s="251">
        <v>15.04116988</v>
      </c>
    </row>
    <row r="4962" spans="13:14" x14ac:dyDescent="0.25">
      <c r="M4962" s="251">
        <v>15.594870179999999</v>
      </c>
      <c r="N4962" s="251">
        <v>15.594870179999999</v>
      </c>
    </row>
    <row r="4963" spans="13:14" x14ac:dyDescent="0.25">
      <c r="M4963" s="251">
        <v>13.91767969</v>
      </c>
      <c r="N4963" s="251">
        <v>13.91767969</v>
      </c>
    </row>
    <row r="4964" spans="13:14" x14ac:dyDescent="0.25">
      <c r="M4964" s="251">
        <v>15.96132652</v>
      </c>
      <c r="N4964" s="251">
        <v>15.96132652</v>
      </c>
    </row>
    <row r="4965" spans="13:14" x14ac:dyDescent="0.25">
      <c r="M4965" s="251">
        <v>13.724427629999999</v>
      </c>
      <c r="N4965" s="251">
        <v>13.724427629999999</v>
      </c>
    </row>
    <row r="4966" spans="13:14" x14ac:dyDescent="0.25">
      <c r="M4966" s="251">
        <v>15.19022625</v>
      </c>
      <c r="N4966" s="251">
        <v>15.19022625</v>
      </c>
    </row>
    <row r="4967" spans="13:14" x14ac:dyDescent="0.25">
      <c r="M4967" s="251">
        <v>16.833242859999999</v>
      </c>
      <c r="N4967" s="251">
        <v>16.833242859999999</v>
      </c>
    </row>
    <row r="4968" spans="13:14" x14ac:dyDescent="0.25">
      <c r="M4968" s="251">
        <v>16.401763379999998</v>
      </c>
      <c r="N4968" s="251">
        <v>16.401763379999998</v>
      </c>
    </row>
    <row r="4969" spans="13:14" x14ac:dyDescent="0.25">
      <c r="M4969" s="251">
        <v>16.224976510000001</v>
      </c>
      <c r="N4969" s="251">
        <v>16.224976510000001</v>
      </c>
    </row>
    <row r="4970" spans="13:14" x14ac:dyDescent="0.25">
      <c r="M4970" s="251">
        <v>15.90537028</v>
      </c>
      <c r="N4970" s="251">
        <v>15.90537028</v>
      </c>
    </row>
    <row r="4971" spans="13:14" x14ac:dyDescent="0.25">
      <c r="M4971" s="251">
        <v>16.1260519</v>
      </c>
      <c r="N4971" s="251">
        <v>16.1260519</v>
      </c>
    </row>
    <row r="4972" spans="13:14" x14ac:dyDescent="0.25">
      <c r="M4972" s="251">
        <v>15.286442340000001</v>
      </c>
      <c r="N4972" s="251">
        <v>15.286442340000001</v>
      </c>
    </row>
    <row r="4973" spans="13:14" x14ac:dyDescent="0.25">
      <c r="M4973" s="251">
        <v>15.034280989999999</v>
      </c>
      <c r="N4973" s="251">
        <v>15.034280989999999</v>
      </c>
    </row>
    <row r="4974" spans="13:14" x14ac:dyDescent="0.25">
      <c r="M4974" s="251">
        <v>16.430907609999998</v>
      </c>
      <c r="N4974" s="251">
        <v>16.430907609999998</v>
      </c>
    </row>
    <row r="4975" spans="13:14" x14ac:dyDescent="0.25">
      <c r="M4975" s="251">
        <v>15.393835640000001</v>
      </c>
      <c r="N4975" s="251">
        <v>15.393835640000001</v>
      </c>
    </row>
    <row r="4976" spans="13:14" x14ac:dyDescent="0.25">
      <c r="M4976" s="251">
        <v>15.8730551</v>
      </c>
      <c r="N4976" s="251">
        <v>15.8730551</v>
      </c>
    </row>
    <row r="4977" spans="13:14" x14ac:dyDescent="0.25">
      <c r="M4977" s="251">
        <v>14.90367758</v>
      </c>
      <c r="N4977" s="251">
        <v>14.90367758</v>
      </c>
    </row>
    <row r="4978" spans="13:14" x14ac:dyDescent="0.25">
      <c r="M4978" s="251">
        <v>15.543113809999999</v>
      </c>
      <c r="N4978" s="251">
        <v>15.543113809999999</v>
      </c>
    </row>
    <row r="4979" spans="13:14" x14ac:dyDescent="0.25">
      <c r="M4979" s="251">
        <v>15.47890874</v>
      </c>
      <c r="N4979" s="251">
        <v>15.47890874</v>
      </c>
    </row>
    <row r="4980" spans="13:14" x14ac:dyDescent="0.25">
      <c r="M4980" s="251">
        <v>15.80409128</v>
      </c>
      <c r="N4980" s="251">
        <v>15.80409128</v>
      </c>
    </row>
    <row r="4981" spans="13:14" x14ac:dyDescent="0.25">
      <c r="M4981" s="251">
        <v>13.157116419999999</v>
      </c>
      <c r="N4981" s="251">
        <v>13.157116419999999</v>
      </c>
    </row>
    <row r="4982" spans="13:14" x14ac:dyDescent="0.25">
      <c r="M4982" s="251">
        <v>15.223905670000001</v>
      </c>
      <c r="N4982" s="251">
        <v>15.223905670000001</v>
      </c>
    </row>
    <row r="4983" spans="13:14" x14ac:dyDescent="0.25">
      <c r="M4983" s="251">
        <v>16.123443259999998</v>
      </c>
      <c r="N4983" s="251">
        <v>16.123443259999998</v>
      </c>
    </row>
    <row r="4984" spans="13:14" x14ac:dyDescent="0.25">
      <c r="M4984" s="251">
        <v>15.078590609999999</v>
      </c>
      <c r="N4984" s="251">
        <v>15.078590609999999</v>
      </c>
    </row>
    <row r="4985" spans="13:14" x14ac:dyDescent="0.25">
      <c r="M4985" s="251">
        <v>15.62927945</v>
      </c>
      <c r="N4985" s="251">
        <v>15.62927945</v>
      </c>
    </row>
    <row r="4986" spans="13:14" x14ac:dyDescent="0.25">
      <c r="M4986" s="251">
        <v>15.9651364</v>
      </c>
      <c r="N4986" s="251">
        <v>15.9651364</v>
      </c>
    </row>
    <row r="4987" spans="13:14" x14ac:dyDescent="0.25">
      <c r="M4987" s="251">
        <v>13.35917525</v>
      </c>
      <c r="N4987" s="251">
        <v>13.35917525</v>
      </c>
    </row>
    <row r="4988" spans="13:14" x14ac:dyDescent="0.25">
      <c r="M4988" s="251">
        <v>14.27730008</v>
      </c>
      <c r="N4988" s="251">
        <v>14.27730008</v>
      </c>
    </row>
    <row r="4989" spans="13:14" x14ac:dyDescent="0.25">
      <c r="M4989" s="251">
        <v>15.77240626</v>
      </c>
      <c r="N4989" s="251">
        <v>15.77240626</v>
      </c>
    </row>
    <row r="4990" spans="13:14" x14ac:dyDescent="0.25">
      <c r="M4990" s="251">
        <v>16.230510370000001</v>
      </c>
      <c r="N4990" s="251">
        <v>16.230510370000001</v>
      </c>
    </row>
    <row r="4991" spans="13:14" x14ac:dyDescent="0.25">
      <c r="M4991" s="251">
        <v>16.24505387</v>
      </c>
      <c r="N4991" s="251">
        <v>16.24505387</v>
      </c>
    </row>
    <row r="4992" spans="13:14" x14ac:dyDescent="0.25">
      <c r="M4992" s="251">
        <v>15.07589785</v>
      </c>
      <c r="N4992" s="251">
        <v>15.07589785</v>
      </c>
    </row>
    <row r="4993" spans="13:14" x14ac:dyDescent="0.25">
      <c r="M4993" s="251">
        <v>13.488789069999999</v>
      </c>
      <c r="N4993" s="251">
        <v>13.488789069999999</v>
      </c>
    </row>
    <row r="4994" spans="13:14" x14ac:dyDescent="0.25">
      <c r="M4994" s="251">
        <v>15.942309420000001</v>
      </c>
      <c r="N4994" s="251">
        <v>15.942309420000001</v>
      </c>
    </row>
    <row r="4995" spans="13:14" x14ac:dyDescent="0.25">
      <c r="M4995" s="251">
        <v>16.43117487</v>
      </c>
      <c r="N4995" s="251">
        <v>16.43117487</v>
      </c>
    </row>
    <row r="4996" spans="13:14" x14ac:dyDescent="0.25">
      <c r="M4996" s="251">
        <v>15.8198747</v>
      </c>
      <c r="N4996" s="251">
        <v>15.8198747</v>
      </c>
    </row>
    <row r="4997" spans="13:14" x14ac:dyDescent="0.25">
      <c r="M4997" s="251">
        <v>16.27397448</v>
      </c>
      <c r="N4997" s="251">
        <v>16.27397448</v>
      </c>
    </row>
    <row r="4998" spans="13:14" x14ac:dyDescent="0.25">
      <c r="M4998" s="251">
        <v>15.19548339</v>
      </c>
      <c r="N4998" s="251">
        <v>15.19548339</v>
      </c>
    </row>
    <row r="4999" spans="13:14" x14ac:dyDescent="0.25">
      <c r="M4999" s="251">
        <v>14.3544094</v>
      </c>
      <c r="N4999" s="251">
        <v>14.3544094</v>
      </c>
    </row>
    <row r="5000" spans="13:14" x14ac:dyDescent="0.25">
      <c r="M5000" s="251">
        <v>13.470922290000001</v>
      </c>
      <c r="N5000" s="251">
        <v>13.470922290000001</v>
      </c>
    </row>
    <row r="5001" spans="13:14" x14ac:dyDescent="0.25">
      <c r="M5001" s="251">
        <v>13.47532414</v>
      </c>
      <c r="N5001" s="251">
        <v>13.47532414</v>
      </c>
    </row>
    <row r="5002" spans="13:14" x14ac:dyDescent="0.25">
      <c r="M5002" s="251">
        <v>16.028233159999999</v>
      </c>
      <c r="N5002" s="251">
        <v>16.028233159999999</v>
      </c>
    </row>
    <row r="5003" spans="13:14" x14ac:dyDescent="0.25">
      <c r="M5003" s="251">
        <v>15.72905836</v>
      </c>
      <c r="N5003" s="251">
        <v>15.72905836</v>
      </c>
    </row>
    <row r="5004" spans="13:14" x14ac:dyDescent="0.25">
      <c r="M5004" s="251">
        <v>13.945502019999999</v>
      </c>
      <c r="N5004" s="251">
        <v>13.945502019999999</v>
      </c>
    </row>
    <row r="5005" spans="13:14" x14ac:dyDescent="0.25">
      <c r="M5005" s="251">
        <v>15.83674268</v>
      </c>
      <c r="N5005" s="251">
        <v>15.83674268</v>
      </c>
    </row>
    <row r="5006" spans="13:14" x14ac:dyDescent="0.25">
      <c r="M5006" s="251">
        <v>15.92056887</v>
      </c>
      <c r="N5006" s="251">
        <v>15.92056887</v>
      </c>
    </row>
    <row r="5007" spans="13:14" x14ac:dyDescent="0.25">
      <c r="M5007" s="251">
        <v>15.725567679999999</v>
      </c>
      <c r="N5007" s="251">
        <v>15.725567679999999</v>
      </c>
    </row>
    <row r="5008" spans="13:14" x14ac:dyDescent="0.25">
      <c r="M5008" s="251">
        <v>16.87491077</v>
      </c>
      <c r="N5008" s="251">
        <v>16.87491077</v>
      </c>
    </row>
    <row r="5009" spans="13:14" x14ac:dyDescent="0.25">
      <c r="M5009" s="251">
        <v>15.6139992</v>
      </c>
      <c r="N5009" s="251">
        <v>15.6139992</v>
      </c>
    </row>
    <row r="5010" spans="13:14" x14ac:dyDescent="0.25">
      <c r="M5010" s="251">
        <v>16.597279159999999</v>
      </c>
      <c r="N5010" s="251">
        <v>16.597279159999999</v>
      </c>
    </row>
    <row r="5011" spans="13:14" x14ac:dyDescent="0.25">
      <c r="M5011" s="251">
        <v>15.28551315</v>
      </c>
      <c r="N5011" s="251">
        <v>15.28551315</v>
      </c>
    </row>
    <row r="5012" spans="13:14" x14ac:dyDescent="0.25">
      <c r="M5012" s="251">
        <v>16.417134229999998</v>
      </c>
      <c r="N5012" s="251">
        <v>16.417134229999998</v>
      </c>
    </row>
    <row r="5013" spans="13:14" x14ac:dyDescent="0.25">
      <c r="M5013" s="251">
        <v>15.924972779999999</v>
      </c>
      <c r="N5013" s="251">
        <v>15.924972779999999</v>
      </c>
    </row>
    <row r="5014" spans="13:14" x14ac:dyDescent="0.25">
      <c r="M5014" s="251">
        <v>16.693359569999998</v>
      </c>
      <c r="N5014" s="251">
        <v>16.693359569999998</v>
      </c>
    </row>
    <row r="5015" spans="13:14" x14ac:dyDescent="0.25">
      <c r="M5015" s="251">
        <v>15.954643709999999</v>
      </c>
      <c r="N5015" s="251">
        <v>15.954643709999999</v>
      </c>
    </row>
    <row r="5016" spans="13:14" x14ac:dyDescent="0.25">
      <c r="M5016" s="251">
        <v>15.02800229</v>
      </c>
      <c r="N5016" s="251">
        <v>15.02800229</v>
      </c>
    </row>
    <row r="5017" spans="13:14" x14ac:dyDescent="0.25">
      <c r="M5017" s="251">
        <v>16.11362214</v>
      </c>
      <c r="N5017" s="251">
        <v>16.11362214</v>
      </c>
    </row>
    <row r="5018" spans="13:14" x14ac:dyDescent="0.25">
      <c r="M5018" s="251">
        <v>14.72032905</v>
      </c>
      <c r="N5018" s="251">
        <v>14.72032905</v>
      </c>
    </row>
    <row r="5019" spans="13:14" x14ac:dyDescent="0.25">
      <c r="M5019" s="251">
        <v>15.46707763</v>
      </c>
      <c r="N5019" s="251">
        <v>15.46707763</v>
      </c>
    </row>
    <row r="5020" spans="13:14" x14ac:dyDescent="0.25">
      <c r="M5020" s="251">
        <v>16.165470490000001</v>
      </c>
      <c r="N5020" s="251">
        <v>16.165470490000001</v>
      </c>
    </row>
    <row r="5021" spans="13:14" x14ac:dyDescent="0.25">
      <c r="M5021" s="251">
        <v>16.52646829</v>
      </c>
      <c r="N5021" s="251">
        <v>16.52646829</v>
      </c>
    </row>
    <row r="5022" spans="13:14" x14ac:dyDescent="0.25">
      <c r="M5022" s="251">
        <v>14.730320710000001</v>
      </c>
      <c r="N5022" s="251">
        <v>14.730320710000001</v>
      </c>
    </row>
    <row r="5023" spans="13:14" x14ac:dyDescent="0.25">
      <c r="M5023" s="251">
        <v>15.383762239999999</v>
      </c>
      <c r="N5023" s="251">
        <v>15.383762239999999</v>
      </c>
    </row>
    <row r="5024" spans="13:14" x14ac:dyDescent="0.25">
      <c r="M5024" s="251">
        <v>14.80743687</v>
      </c>
      <c r="N5024" s="251">
        <v>14.80743687</v>
      </c>
    </row>
    <row r="5025" spans="13:14" x14ac:dyDescent="0.25">
      <c r="M5025" s="251">
        <v>16.33924425</v>
      </c>
      <c r="N5025" s="251">
        <v>16.33924425</v>
      </c>
    </row>
    <row r="5026" spans="13:14" x14ac:dyDescent="0.25">
      <c r="M5026" s="251">
        <v>16.327095780000001</v>
      </c>
      <c r="N5026" s="251">
        <v>16.327095780000001</v>
      </c>
    </row>
    <row r="5027" spans="13:14" x14ac:dyDescent="0.25">
      <c r="M5027" s="251">
        <v>15.813206709999999</v>
      </c>
      <c r="N5027" s="251">
        <v>15.813206709999999</v>
      </c>
    </row>
    <row r="5028" spans="13:14" x14ac:dyDescent="0.25">
      <c r="M5028" s="251">
        <v>14.612729809999999</v>
      </c>
      <c r="N5028" s="251">
        <v>14.612729809999999</v>
      </c>
    </row>
    <row r="5029" spans="13:14" x14ac:dyDescent="0.25">
      <c r="M5029" s="251">
        <v>14.457007880000001</v>
      </c>
      <c r="N5029" s="251">
        <v>14.457007880000001</v>
      </c>
    </row>
    <row r="5030" spans="13:14" x14ac:dyDescent="0.25">
      <c r="M5030" s="251">
        <v>12.781284360000001</v>
      </c>
      <c r="N5030" s="251">
        <v>12.781284360000001</v>
      </c>
    </row>
    <row r="5031" spans="13:14" x14ac:dyDescent="0.25">
      <c r="M5031" s="251">
        <v>14.089101189999999</v>
      </c>
      <c r="N5031" s="251">
        <v>14.089101189999999</v>
      </c>
    </row>
    <row r="5032" spans="13:14" x14ac:dyDescent="0.25">
      <c r="M5032" s="251">
        <v>16.127636420000002</v>
      </c>
      <c r="N5032" s="251">
        <v>16.127636420000002</v>
      </c>
    </row>
    <row r="5033" spans="13:14" x14ac:dyDescent="0.25">
      <c r="M5033" s="251">
        <v>16.111117579999998</v>
      </c>
      <c r="N5033" s="251">
        <v>16.111117579999998</v>
      </c>
    </row>
    <row r="5034" spans="13:14" x14ac:dyDescent="0.25">
      <c r="M5034" s="251">
        <v>15.25976595</v>
      </c>
      <c r="N5034" s="251">
        <v>15.25976595</v>
      </c>
    </row>
    <row r="5035" spans="13:14" x14ac:dyDescent="0.25">
      <c r="M5035" s="251">
        <v>15.66640816</v>
      </c>
      <c r="N5035" s="251">
        <v>15.66640816</v>
      </c>
    </row>
    <row r="5036" spans="13:14" x14ac:dyDescent="0.25">
      <c r="M5036" s="251">
        <v>15.357994250000001</v>
      </c>
      <c r="N5036" s="251">
        <v>15.357994250000001</v>
      </c>
    </row>
    <row r="5037" spans="13:14" x14ac:dyDescent="0.25">
      <c r="M5037" s="251">
        <v>16.115822680000001</v>
      </c>
      <c r="N5037" s="251">
        <v>16.115822680000001</v>
      </c>
    </row>
    <row r="5038" spans="13:14" x14ac:dyDescent="0.25">
      <c r="M5038" s="251">
        <v>14.157190979999999</v>
      </c>
      <c r="N5038" s="251">
        <v>14.157190979999999</v>
      </c>
    </row>
    <row r="5039" spans="13:14" x14ac:dyDescent="0.25">
      <c r="M5039" s="251">
        <v>16.12982792</v>
      </c>
      <c r="N5039" s="251">
        <v>16.12982792</v>
      </c>
    </row>
    <row r="5040" spans="13:14" x14ac:dyDescent="0.25">
      <c r="M5040" s="251">
        <v>14.45923105</v>
      </c>
      <c r="N5040" s="251">
        <v>14.45923105</v>
      </c>
    </row>
    <row r="5041" spans="13:14" x14ac:dyDescent="0.25">
      <c r="M5041" s="251">
        <v>15.922778080000001</v>
      </c>
      <c r="N5041" s="251">
        <v>15.922778080000001</v>
      </c>
    </row>
    <row r="5042" spans="13:14" x14ac:dyDescent="0.25">
      <c r="M5042" s="251">
        <v>14.742400050000001</v>
      </c>
      <c r="N5042" s="251">
        <v>14.742400050000001</v>
      </c>
    </row>
    <row r="5043" spans="13:14" x14ac:dyDescent="0.25">
      <c r="M5043" s="251">
        <v>13.88648942</v>
      </c>
      <c r="N5043" s="251">
        <v>13.88648942</v>
      </c>
    </row>
    <row r="5044" spans="13:14" x14ac:dyDescent="0.25">
      <c r="M5044" s="251">
        <v>9.7975456829999992</v>
      </c>
      <c r="N5044" s="251">
        <v>9.7975456829999992</v>
      </c>
    </row>
    <row r="5045" spans="13:14" x14ac:dyDescent="0.25">
      <c r="M5045" s="251">
        <v>9.4443383579999995</v>
      </c>
      <c r="N5045" s="251">
        <v>9.4443383579999995</v>
      </c>
    </row>
    <row r="5046" spans="13:14" x14ac:dyDescent="0.25">
      <c r="M5046" s="251">
        <v>9.1303153530000003</v>
      </c>
      <c r="N5046" s="251">
        <v>9.1303153530000003</v>
      </c>
    </row>
    <row r="5047" spans="13:14" x14ac:dyDescent="0.25">
      <c r="M5047" s="251">
        <v>9.5992335230000005</v>
      </c>
      <c r="N5047" s="251">
        <v>9.5992335230000005</v>
      </c>
    </row>
    <row r="5048" spans="13:14" x14ac:dyDescent="0.25">
      <c r="M5048" s="251">
        <v>9.0262819539999999</v>
      </c>
      <c r="N5048" s="251">
        <v>9.0262819539999999</v>
      </c>
    </row>
    <row r="5049" spans="13:14" x14ac:dyDescent="0.25">
      <c r="M5049" s="251">
        <v>9.8217793889999996</v>
      </c>
      <c r="N5049" s="251">
        <v>9.8217793889999996</v>
      </c>
    </row>
    <row r="5050" spans="13:14" x14ac:dyDescent="0.25">
      <c r="M5050" s="251">
        <v>9.2573277669999996</v>
      </c>
      <c r="N5050" s="251">
        <v>9.2573277669999996</v>
      </c>
    </row>
    <row r="5051" spans="13:14" x14ac:dyDescent="0.25">
      <c r="M5051" s="251">
        <v>9.2789299070000002</v>
      </c>
      <c r="N5051" s="251">
        <v>9.2789299070000002</v>
      </c>
    </row>
    <row r="5052" spans="13:14" x14ac:dyDescent="0.25">
      <c r="M5052" s="251">
        <v>9.35189819</v>
      </c>
      <c r="N5052" s="251">
        <v>9.35189819</v>
      </c>
    </row>
    <row r="5053" spans="13:14" x14ac:dyDescent="0.25">
      <c r="M5053" s="251">
        <v>9.0773226840000003</v>
      </c>
      <c r="N5053" s="251">
        <v>9.0773226840000003</v>
      </c>
    </row>
    <row r="5054" spans="13:14" x14ac:dyDescent="0.25">
      <c r="M5054" s="251">
        <v>9.8250181009999995</v>
      </c>
      <c r="N5054" s="251">
        <v>9.8250181009999995</v>
      </c>
    </row>
    <row r="5055" spans="13:14" x14ac:dyDescent="0.25">
      <c r="M5055" s="251">
        <v>9.4211426679999999</v>
      </c>
      <c r="N5055" s="251">
        <v>9.4211426679999999</v>
      </c>
    </row>
    <row r="5056" spans="13:14" x14ac:dyDescent="0.25">
      <c r="M5056" s="251">
        <v>9.4288400849999991</v>
      </c>
      <c r="N5056" s="251">
        <v>9.4288400849999991</v>
      </c>
    </row>
    <row r="5057" spans="13:14" x14ac:dyDescent="0.25">
      <c r="M5057" s="251">
        <v>9.2189605960000005</v>
      </c>
      <c r="N5057" s="251">
        <v>9.2189605960000005</v>
      </c>
    </row>
    <row r="5058" spans="13:14" x14ac:dyDescent="0.25">
      <c r="M5058" s="251">
        <v>9.5920245410000007</v>
      </c>
      <c r="N5058" s="251">
        <v>9.5920245410000007</v>
      </c>
    </row>
    <row r="5059" spans="13:14" x14ac:dyDescent="0.25">
      <c r="M5059" s="251">
        <v>9.2813178250000004</v>
      </c>
      <c r="N5059" s="251">
        <v>9.2813178250000004</v>
      </c>
    </row>
    <row r="5060" spans="13:14" x14ac:dyDescent="0.25">
      <c r="M5060" s="251">
        <v>9.6561273019999998</v>
      </c>
      <c r="N5060" s="251">
        <v>9.6561273019999998</v>
      </c>
    </row>
    <row r="5061" spans="13:14" x14ac:dyDescent="0.25">
      <c r="M5061" s="251">
        <v>9.1165761799999991</v>
      </c>
      <c r="N5061" s="251">
        <v>9.1165761799999991</v>
      </c>
    </row>
    <row r="5062" spans="13:14" x14ac:dyDescent="0.25">
      <c r="M5062" s="251">
        <v>9.6298060989999996</v>
      </c>
      <c r="N5062" s="251">
        <v>9.6298060989999996</v>
      </c>
    </row>
    <row r="5063" spans="13:14" x14ac:dyDescent="0.25">
      <c r="M5063" s="251">
        <v>9.2856742410000006</v>
      </c>
      <c r="N5063" s="251">
        <v>9.2856742410000006</v>
      </c>
    </row>
    <row r="5064" spans="13:14" x14ac:dyDescent="0.25">
      <c r="M5064" s="251">
        <v>9.6717144749999999</v>
      </c>
      <c r="N5064" s="251">
        <v>9.6717144749999999</v>
      </c>
    </row>
    <row r="5065" spans="13:14" x14ac:dyDescent="0.25">
      <c r="M5065" s="251">
        <v>9.3475955469999992</v>
      </c>
      <c r="N5065" s="251">
        <v>9.3475955469999992</v>
      </c>
    </row>
    <row r="5066" spans="13:14" x14ac:dyDescent="0.25">
      <c r="M5066" s="251">
        <v>9.6536517360000005</v>
      </c>
      <c r="N5066" s="251">
        <v>9.6536517360000005</v>
      </c>
    </row>
    <row r="5067" spans="13:14" x14ac:dyDescent="0.25">
      <c r="M5067" s="251">
        <v>9.6050448720000006</v>
      </c>
      <c r="N5067" s="251">
        <v>9.6050448720000006</v>
      </c>
    </row>
    <row r="5068" spans="13:14" x14ac:dyDescent="0.25">
      <c r="M5068" s="251">
        <v>9.0093240960000003</v>
      </c>
      <c r="N5068" s="251">
        <v>9.0093240960000003</v>
      </c>
    </row>
    <row r="5069" spans="13:14" x14ac:dyDescent="0.25">
      <c r="M5069" s="251">
        <v>9.7976272180000006</v>
      </c>
      <c r="N5069" s="251">
        <v>9.7976272180000006</v>
      </c>
    </row>
    <row r="5070" spans="13:14" x14ac:dyDescent="0.25">
      <c r="M5070" s="251">
        <v>9.4793801799999997</v>
      </c>
      <c r="N5070" s="251">
        <v>9.4793801799999997</v>
      </c>
    </row>
    <row r="5071" spans="13:14" x14ac:dyDescent="0.25">
      <c r="M5071" s="251">
        <v>9.1465502809999997</v>
      </c>
      <c r="N5071" s="251">
        <v>9.1465502809999997</v>
      </c>
    </row>
    <row r="5072" spans="13:14" x14ac:dyDescent="0.25">
      <c r="M5072" s="251">
        <v>9.2995894759999995</v>
      </c>
      <c r="N5072" s="251">
        <v>9.2995894759999995</v>
      </c>
    </row>
    <row r="5073" spans="13:14" x14ac:dyDescent="0.25">
      <c r="M5073" s="251">
        <v>9.4280413270000007</v>
      </c>
      <c r="N5073" s="251">
        <v>9.4280413270000007</v>
      </c>
    </row>
    <row r="5074" spans="13:14" x14ac:dyDescent="0.25">
      <c r="M5074" s="251">
        <v>9.2417913550000002</v>
      </c>
      <c r="N5074" s="251">
        <v>9.2417913550000002</v>
      </c>
    </row>
    <row r="5075" spans="13:14" x14ac:dyDescent="0.25">
      <c r="M5075" s="251">
        <v>9.1770286559999992</v>
      </c>
      <c r="N5075" s="251">
        <v>9.1770286559999992</v>
      </c>
    </row>
    <row r="5076" spans="13:14" x14ac:dyDescent="0.25">
      <c r="M5076" s="251">
        <v>9.2826528889999995</v>
      </c>
      <c r="N5076" s="251">
        <v>9.2826528889999995</v>
      </c>
    </row>
    <row r="5077" spans="13:14" x14ac:dyDescent="0.25">
      <c r="M5077" s="251">
        <v>9.0186454830000002</v>
      </c>
      <c r="N5077" s="251">
        <v>9.0186454830000002</v>
      </c>
    </row>
    <row r="5078" spans="13:14" x14ac:dyDescent="0.25">
      <c r="M5078" s="251">
        <v>9.0670604620000006</v>
      </c>
      <c r="N5078" s="251">
        <v>9.0670604620000006</v>
      </c>
    </row>
    <row r="5079" spans="13:14" x14ac:dyDescent="0.25">
      <c r="M5079" s="251">
        <v>9.1292709890000001</v>
      </c>
      <c r="N5079" s="251">
        <v>9.1292709890000001</v>
      </c>
    </row>
    <row r="5080" spans="13:14" x14ac:dyDescent="0.25">
      <c r="M5080" s="251">
        <v>9.5889115389999997</v>
      </c>
      <c r="N5080" s="251">
        <v>9.5889115389999997</v>
      </c>
    </row>
    <row r="5081" spans="13:14" x14ac:dyDescent="0.25">
      <c r="M5081" s="251">
        <v>9.0841366909999994</v>
      </c>
      <c r="N5081" s="251">
        <v>9.0841366909999994</v>
      </c>
    </row>
    <row r="5082" spans="13:14" x14ac:dyDescent="0.25">
      <c r="M5082" s="251">
        <v>9.5499251740000002</v>
      </c>
      <c r="N5082" s="251">
        <v>9.5499251740000002</v>
      </c>
    </row>
    <row r="5083" spans="13:14" x14ac:dyDescent="0.25">
      <c r="M5083" s="251">
        <v>9.0562597910000004</v>
      </c>
      <c r="N5083" s="251">
        <v>9.0562597910000004</v>
      </c>
    </row>
    <row r="5084" spans="13:14" x14ac:dyDescent="0.25">
      <c r="M5084" s="251">
        <v>9.7433665569999999</v>
      </c>
      <c r="N5084" s="251">
        <v>9.7433665569999999</v>
      </c>
    </row>
    <row r="5085" spans="13:14" x14ac:dyDescent="0.25">
      <c r="M5085" s="251">
        <v>9.1297808519999997</v>
      </c>
      <c r="N5085" s="251">
        <v>9.1297808519999997</v>
      </c>
    </row>
    <row r="5086" spans="13:14" x14ac:dyDescent="0.25">
      <c r="M5086" s="251">
        <v>9.693235906</v>
      </c>
      <c r="N5086" s="251">
        <v>9.693235906</v>
      </c>
    </row>
    <row r="5087" spans="13:14" x14ac:dyDescent="0.25">
      <c r="M5087" s="251">
        <v>9.7330604530000002</v>
      </c>
      <c r="N5087" s="251">
        <v>9.7330604530000002</v>
      </c>
    </row>
    <row r="5088" spans="13:14" x14ac:dyDescent="0.25">
      <c r="M5088" s="251">
        <v>9.5704991639999992</v>
      </c>
      <c r="N5088" s="251">
        <v>9.5704991639999992</v>
      </c>
    </row>
    <row r="5089" spans="13:14" x14ac:dyDescent="0.25">
      <c r="M5089" s="251">
        <v>9.2536128120000001</v>
      </c>
      <c r="N5089" s="251">
        <v>9.2536128120000001</v>
      </c>
    </row>
    <row r="5090" spans="13:14" x14ac:dyDescent="0.25">
      <c r="M5090" s="251">
        <v>9.4309774409999996</v>
      </c>
      <c r="N5090" s="251">
        <v>9.4309774409999996</v>
      </c>
    </row>
    <row r="5091" spans="13:14" x14ac:dyDescent="0.25">
      <c r="M5091" s="251">
        <v>9.0839068340000004</v>
      </c>
      <c r="N5091" s="251">
        <v>9.0839068340000004</v>
      </c>
    </row>
    <row r="5092" spans="13:14" x14ac:dyDescent="0.25">
      <c r="M5092" s="251">
        <v>9.1817140829999992</v>
      </c>
      <c r="N5092" s="251">
        <v>9.1817140829999992</v>
      </c>
    </row>
    <row r="5093" spans="13:14" x14ac:dyDescent="0.25">
      <c r="M5093" s="251">
        <v>9.071686669</v>
      </c>
      <c r="N5093" s="251">
        <v>9.071686669</v>
      </c>
    </row>
    <row r="5094" spans="13:14" x14ac:dyDescent="0.25">
      <c r="M5094" s="251">
        <v>9.0522062600000002</v>
      </c>
      <c r="N5094" s="251">
        <v>9.0522062600000002</v>
      </c>
    </row>
    <row r="5095" spans="13:14" x14ac:dyDescent="0.25">
      <c r="M5095" s="251">
        <v>9.1946273709999993</v>
      </c>
      <c r="N5095" s="251">
        <v>9.1946273709999993</v>
      </c>
    </row>
    <row r="5096" spans="13:14" x14ac:dyDescent="0.25">
      <c r="M5096" s="251">
        <v>9.437689786</v>
      </c>
      <c r="N5096" s="251">
        <v>9.437689786</v>
      </c>
    </row>
    <row r="5097" spans="13:14" x14ac:dyDescent="0.25">
      <c r="M5097" s="251">
        <v>12.82815336</v>
      </c>
      <c r="N5097" s="251">
        <v>12.82815336</v>
      </c>
    </row>
    <row r="5098" spans="13:14" x14ac:dyDescent="0.25">
      <c r="M5098" s="251">
        <v>11.782689570000001</v>
      </c>
      <c r="N5098" s="251">
        <v>11.782689570000001</v>
      </c>
    </row>
    <row r="5099" spans="13:14" x14ac:dyDescent="0.25">
      <c r="M5099" s="251">
        <v>11.426721049999999</v>
      </c>
      <c r="N5099" s="251">
        <v>11.426721049999999</v>
      </c>
    </row>
    <row r="5100" spans="13:14" x14ac:dyDescent="0.25">
      <c r="M5100" s="251">
        <v>10.659311519999999</v>
      </c>
      <c r="N5100" s="251">
        <v>10.659311519999999</v>
      </c>
    </row>
    <row r="5101" spans="13:14" x14ac:dyDescent="0.25">
      <c r="M5101" s="251">
        <v>12.340574650000001</v>
      </c>
      <c r="N5101" s="251">
        <v>12.340574650000001</v>
      </c>
    </row>
    <row r="5102" spans="13:14" x14ac:dyDescent="0.25">
      <c r="M5102" s="251">
        <v>11.8920394</v>
      </c>
      <c r="N5102" s="251">
        <v>11.8920394</v>
      </c>
    </row>
    <row r="5103" spans="13:14" x14ac:dyDescent="0.25">
      <c r="M5103" s="251">
        <v>11.62995237</v>
      </c>
      <c r="N5103" s="251">
        <v>11.62995237</v>
      </c>
    </row>
    <row r="5104" spans="13:14" x14ac:dyDescent="0.25">
      <c r="M5104" s="251">
        <v>12.826643410000001</v>
      </c>
      <c r="N5104" s="251">
        <v>12.826643410000001</v>
      </c>
    </row>
    <row r="5105" spans="13:14" x14ac:dyDescent="0.25">
      <c r="M5105" s="251">
        <v>12.67441737</v>
      </c>
      <c r="N5105" s="251">
        <v>12.67441737</v>
      </c>
    </row>
    <row r="5106" spans="13:14" x14ac:dyDescent="0.25">
      <c r="M5106" s="251">
        <v>11.41187452</v>
      </c>
      <c r="N5106" s="251">
        <v>11.41187452</v>
      </c>
    </row>
    <row r="5107" spans="13:14" x14ac:dyDescent="0.25">
      <c r="M5107" s="251">
        <v>12.068291520000001</v>
      </c>
      <c r="N5107" s="251">
        <v>12.068291520000001</v>
      </c>
    </row>
    <row r="5108" spans="13:14" x14ac:dyDescent="0.25">
      <c r="M5108" s="251">
        <v>12.17184559</v>
      </c>
      <c r="N5108" s="251">
        <v>12.17184559</v>
      </c>
    </row>
    <row r="5109" spans="13:14" x14ac:dyDescent="0.25">
      <c r="M5109" s="251">
        <v>12.811623600000001</v>
      </c>
      <c r="N5109" s="251">
        <v>12.811623600000001</v>
      </c>
    </row>
    <row r="5110" spans="13:14" x14ac:dyDescent="0.25">
      <c r="M5110" s="251">
        <v>12.462444809999999</v>
      </c>
      <c r="N5110" s="251">
        <v>12.462444809999999</v>
      </c>
    </row>
    <row r="5111" spans="13:14" x14ac:dyDescent="0.25">
      <c r="M5111" s="251">
        <v>11.29933355</v>
      </c>
      <c r="N5111" s="251">
        <v>11.29933355</v>
      </c>
    </row>
    <row r="5112" spans="13:14" x14ac:dyDescent="0.25">
      <c r="M5112" s="251">
        <v>11.67681902</v>
      </c>
      <c r="N5112" s="251">
        <v>11.67681902</v>
      </c>
    </row>
    <row r="5113" spans="13:14" x14ac:dyDescent="0.25">
      <c r="M5113" s="251">
        <v>11.618884230000001</v>
      </c>
      <c r="N5113" s="251">
        <v>11.618884230000001</v>
      </c>
    </row>
    <row r="5114" spans="13:14" x14ac:dyDescent="0.25">
      <c r="M5114" s="251">
        <v>10.9993018</v>
      </c>
      <c r="N5114" s="251">
        <v>10.9993018</v>
      </c>
    </row>
    <row r="5115" spans="13:14" x14ac:dyDescent="0.25">
      <c r="M5115" s="251">
        <v>12.1776713</v>
      </c>
      <c r="N5115" s="251">
        <v>12.1776713</v>
      </c>
    </row>
    <row r="5116" spans="13:14" x14ac:dyDescent="0.25">
      <c r="M5116" s="251">
        <v>11.404250579999999</v>
      </c>
      <c r="N5116" s="251">
        <v>11.404250579999999</v>
      </c>
    </row>
    <row r="5117" spans="13:14" x14ac:dyDescent="0.25">
      <c r="M5117" s="251">
        <v>11.919737400000001</v>
      </c>
      <c r="N5117" s="251">
        <v>11.919737400000001</v>
      </c>
    </row>
    <row r="5118" spans="13:14" x14ac:dyDescent="0.25">
      <c r="M5118" s="251">
        <v>11.246948700000001</v>
      </c>
      <c r="N5118" s="251">
        <v>11.246948700000001</v>
      </c>
    </row>
    <row r="5119" spans="13:14" x14ac:dyDescent="0.25">
      <c r="M5119" s="251">
        <v>12.18621896</v>
      </c>
      <c r="N5119" s="251">
        <v>12.18621896</v>
      </c>
    </row>
    <row r="5120" spans="13:14" x14ac:dyDescent="0.25">
      <c r="M5120" s="251">
        <v>12.36762959</v>
      </c>
      <c r="N5120" s="251">
        <v>12.36762959</v>
      </c>
    </row>
    <row r="5121" spans="13:14" x14ac:dyDescent="0.25">
      <c r="M5121" s="251">
        <v>12.105482370000001</v>
      </c>
      <c r="N5121" s="251">
        <v>12.105482370000001</v>
      </c>
    </row>
    <row r="5122" spans="13:14" x14ac:dyDescent="0.25">
      <c r="M5122" s="251">
        <v>11.208688710000001</v>
      </c>
      <c r="N5122" s="251">
        <v>11.208688710000001</v>
      </c>
    </row>
    <row r="5123" spans="13:14" x14ac:dyDescent="0.25">
      <c r="M5123" s="251">
        <v>12.76650648</v>
      </c>
      <c r="N5123" s="251">
        <v>12.76650648</v>
      </c>
    </row>
    <row r="5124" spans="13:14" x14ac:dyDescent="0.25">
      <c r="M5124" s="251">
        <v>10.883767539999999</v>
      </c>
      <c r="N5124" s="251">
        <v>10.883767539999999</v>
      </c>
    </row>
    <row r="5125" spans="13:14" x14ac:dyDescent="0.25">
      <c r="M5125" s="251">
        <v>12.28537637</v>
      </c>
      <c r="N5125" s="251">
        <v>12.28537637</v>
      </c>
    </row>
    <row r="5126" spans="13:14" x14ac:dyDescent="0.25">
      <c r="M5126" s="251">
        <v>11.73146519</v>
      </c>
      <c r="N5126" s="251">
        <v>11.73146519</v>
      </c>
    </row>
    <row r="5127" spans="13:14" x14ac:dyDescent="0.25">
      <c r="M5127" s="251">
        <v>12.841290989999999</v>
      </c>
      <c r="N5127" s="251">
        <v>12.841290989999999</v>
      </c>
    </row>
    <row r="5128" spans="13:14" x14ac:dyDescent="0.25">
      <c r="M5128" s="251">
        <v>11.66949921</v>
      </c>
      <c r="N5128" s="251">
        <v>11.66949921</v>
      </c>
    </row>
    <row r="5129" spans="13:14" x14ac:dyDescent="0.25">
      <c r="M5129" s="251">
        <v>11.824737109999999</v>
      </c>
      <c r="N5129" s="251">
        <v>11.824737109999999</v>
      </c>
    </row>
    <row r="5130" spans="13:14" x14ac:dyDescent="0.25">
      <c r="M5130" s="251">
        <v>11.542382999999999</v>
      </c>
      <c r="N5130" s="251">
        <v>11.542382999999999</v>
      </c>
    </row>
    <row r="5131" spans="13:14" x14ac:dyDescent="0.25">
      <c r="M5131" s="251">
        <v>11.43629396</v>
      </c>
      <c r="N5131" s="251">
        <v>11.43629396</v>
      </c>
    </row>
    <row r="5132" spans="13:14" x14ac:dyDescent="0.25">
      <c r="M5132" s="251">
        <v>12.612904479999999</v>
      </c>
      <c r="N5132" s="251">
        <v>12.612904479999999</v>
      </c>
    </row>
    <row r="5133" spans="13:14" x14ac:dyDescent="0.25">
      <c r="M5133" s="251">
        <v>12.31840088</v>
      </c>
      <c r="N5133" s="251">
        <v>12.31840088</v>
      </c>
    </row>
    <row r="5134" spans="13:14" x14ac:dyDescent="0.25">
      <c r="M5134" s="251">
        <v>11.52646667</v>
      </c>
      <c r="N5134" s="251">
        <v>11.52646667</v>
      </c>
    </row>
    <row r="5135" spans="13:14" x14ac:dyDescent="0.25">
      <c r="M5135" s="251">
        <v>11.3699648</v>
      </c>
      <c r="N5135" s="251">
        <v>11.3699648</v>
      </c>
    </row>
    <row r="5136" spans="13:14" x14ac:dyDescent="0.25">
      <c r="M5136" s="251">
        <v>12.66496895</v>
      </c>
      <c r="N5136" s="251">
        <v>12.66496895</v>
      </c>
    </row>
    <row r="5137" spans="13:14" x14ac:dyDescent="0.25">
      <c r="M5137" s="251">
        <v>11.48695107</v>
      </c>
      <c r="N5137" s="251">
        <v>11.48695107</v>
      </c>
    </row>
    <row r="5138" spans="13:14" x14ac:dyDescent="0.25">
      <c r="M5138" s="251">
        <v>11.710712150000001</v>
      </c>
      <c r="N5138" s="251">
        <v>11.710712150000001</v>
      </c>
    </row>
    <row r="5139" spans="13:14" x14ac:dyDescent="0.25">
      <c r="M5139" s="251">
        <v>10.7550828</v>
      </c>
      <c r="N5139" s="251">
        <v>10.7550828</v>
      </c>
    </row>
    <row r="5140" spans="13:14" x14ac:dyDescent="0.25">
      <c r="M5140" s="251">
        <v>12.94349384</v>
      </c>
      <c r="N5140" s="251">
        <v>12.94349384</v>
      </c>
    </row>
    <row r="5141" spans="13:14" x14ac:dyDescent="0.25">
      <c r="M5141" s="251">
        <v>11.935491750000001</v>
      </c>
      <c r="N5141" s="251">
        <v>11.935491750000001</v>
      </c>
    </row>
    <row r="5142" spans="13:14" x14ac:dyDescent="0.25">
      <c r="M5142" s="251">
        <v>11.95469057</v>
      </c>
      <c r="N5142" s="251">
        <v>11.95469057</v>
      </c>
    </row>
    <row r="5143" spans="13:14" x14ac:dyDescent="0.25">
      <c r="M5143" s="251">
        <v>11.176736010000001</v>
      </c>
      <c r="N5143" s="251">
        <v>11.176736010000001</v>
      </c>
    </row>
    <row r="5144" spans="13:14" x14ac:dyDescent="0.25">
      <c r="M5144" s="251">
        <v>11.261417659999999</v>
      </c>
      <c r="N5144" s="251">
        <v>11.261417659999999</v>
      </c>
    </row>
    <row r="5145" spans="13:14" x14ac:dyDescent="0.25">
      <c r="M5145" s="251">
        <v>12.186198109999999</v>
      </c>
      <c r="N5145" s="251">
        <v>12.186198109999999</v>
      </c>
    </row>
    <row r="5146" spans="13:14" x14ac:dyDescent="0.25">
      <c r="M5146" s="251">
        <v>11.144056519999999</v>
      </c>
      <c r="N5146" s="251">
        <v>11.144056519999999</v>
      </c>
    </row>
    <row r="5147" spans="13:14" x14ac:dyDescent="0.25">
      <c r="M5147" s="251">
        <v>11.80105539</v>
      </c>
      <c r="N5147" s="251">
        <v>11.80105539</v>
      </c>
    </row>
    <row r="5148" spans="13:14" x14ac:dyDescent="0.25">
      <c r="M5148" s="251">
        <v>11.22107755</v>
      </c>
      <c r="N5148" s="251">
        <v>11.22107755</v>
      </c>
    </row>
    <row r="5149" spans="13:14" x14ac:dyDescent="0.25">
      <c r="M5149" s="251">
        <v>12.511369970000001</v>
      </c>
      <c r="N5149" s="251">
        <v>12.511369970000001</v>
      </c>
    </row>
    <row r="5150" spans="13:14" x14ac:dyDescent="0.25">
      <c r="M5150" s="251">
        <v>11.926994730000001</v>
      </c>
      <c r="N5150" s="251">
        <v>11.926994730000001</v>
      </c>
    </row>
    <row r="5151" spans="13:14" x14ac:dyDescent="0.25">
      <c r="M5151" s="251">
        <v>12.15286641</v>
      </c>
      <c r="N5151" s="251">
        <v>12.15286641</v>
      </c>
    </row>
    <row r="5152" spans="13:14" x14ac:dyDescent="0.25">
      <c r="M5152" s="251">
        <v>11.750028159999999</v>
      </c>
      <c r="N5152" s="251">
        <v>11.750028159999999</v>
      </c>
    </row>
    <row r="5153" spans="13:14" x14ac:dyDescent="0.25">
      <c r="M5153" s="251">
        <v>12.32612726</v>
      </c>
      <c r="N5153" s="251">
        <v>12.32612726</v>
      </c>
    </row>
    <row r="5154" spans="13:14" x14ac:dyDescent="0.25">
      <c r="M5154" s="251">
        <v>12.08703983</v>
      </c>
      <c r="N5154" s="251">
        <v>12.08703983</v>
      </c>
    </row>
    <row r="5155" spans="13:14" x14ac:dyDescent="0.25">
      <c r="M5155" s="251">
        <v>11.73063426</v>
      </c>
      <c r="N5155" s="251">
        <v>11.73063426</v>
      </c>
    </row>
    <row r="5156" spans="13:14" x14ac:dyDescent="0.25">
      <c r="M5156" s="251">
        <v>11.884238180000001</v>
      </c>
      <c r="N5156" s="251">
        <v>11.884238180000001</v>
      </c>
    </row>
    <row r="5157" spans="13:14" x14ac:dyDescent="0.25">
      <c r="M5157" s="251">
        <v>11.8758543</v>
      </c>
      <c r="N5157" s="251">
        <v>11.8758543</v>
      </c>
    </row>
    <row r="5158" spans="13:14" x14ac:dyDescent="0.25">
      <c r="M5158" s="251">
        <v>11.28427958</v>
      </c>
      <c r="N5158" s="251">
        <v>11.28427958</v>
      </c>
    </row>
    <row r="5159" spans="13:14" x14ac:dyDescent="0.25">
      <c r="M5159" s="251">
        <v>11.55441004</v>
      </c>
      <c r="N5159" s="251">
        <v>11.55441004</v>
      </c>
    </row>
    <row r="5160" spans="13:14" x14ac:dyDescent="0.25">
      <c r="M5160" s="251">
        <v>12.112357980000001</v>
      </c>
      <c r="N5160" s="251">
        <v>12.112357980000001</v>
      </c>
    </row>
    <row r="5161" spans="13:14" x14ac:dyDescent="0.25">
      <c r="M5161" s="251">
        <v>12.3022673</v>
      </c>
      <c r="N5161" s="251">
        <v>12.3022673</v>
      </c>
    </row>
    <row r="5162" spans="13:14" x14ac:dyDescent="0.25">
      <c r="M5162" s="251">
        <v>12.65368909</v>
      </c>
      <c r="N5162" s="251">
        <v>12.65368909</v>
      </c>
    </row>
    <row r="5163" spans="13:14" x14ac:dyDescent="0.25">
      <c r="M5163" s="251">
        <v>11.09961219</v>
      </c>
      <c r="N5163" s="251">
        <v>11.09961219</v>
      </c>
    </row>
    <row r="5164" spans="13:14" x14ac:dyDescent="0.25">
      <c r="M5164" s="251">
        <v>12.44017844</v>
      </c>
      <c r="N5164" s="251">
        <v>12.44017844</v>
      </c>
    </row>
    <row r="5165" spans="13:14" x14ac:dyDescent="0.25">
      <c r="M5165" s="251">
        <v>11.63512901</v>
      </c>
      <c r="N5165" s="251">
        <v>11.63512901</v>
      </c>
    </row>
    <row r="5166" spans="13:14" x14ac:dyDescent="0.25">
      <c r="M5166" s="251">
        <v>11.546107360000001</v>
      </c>
      <c r="N5166" s="251">
        <v>11.546107360000001</v>
      </c>
    </row>
    <row r="5167" spans="13:14" x14ac:dyDescent="0.25">
      <c r="M5167" s="251">
        <v>12.487538280000001</v>
      </c>
      <c r="N5167" s="251">
        <v>12.487538280000001</v>
      </c>
    </row>
    <row r="5168" spans="13:14" x14ac:dyDescent="0.25">
      <c r="M5168" s="251">
        <v>11.417139690000001</v>
      </c>
      <c r="N5168" s="251">
        <v>11.417139690000001</v>
      </c>
    </row>
    <row r="5169" spans="13:14" x14ac:dyDescent="0.25">
      <c r="M5169" s="251">
        <v>12.8251174</v>
      </c>
      <c r="N5169" s="251">
        <v>12.8251174</v>
      </c>
    </row>
    <row r="5170" spans="13:14" x14ac:dyDescent="0.25">
      <c r="M5170" s="251">
        <v>11.539884389999999</v>
      </c>
      <c r="N5170" s="251">
        <v>11.539884389999999</v>
      </c>
    </row>
    <row r="5171" spans="13:14" x14ac:dyDescent="0.25">
      <c r="M5171" s="251">
        <v>12.00943466</v>
      </c>
      <c r="N5171" s="251">
        <v>12.00943466</v>
      </c>
    </row>
    <row r="5172" spans="13:14" x14ac:dyDescent="0.25">
      <c r="M5172" s="251">
        <v>11.316138520000001</v>
      </c>
      <c r="N5172" s="251">
        <v>11.316138520000001</v>
      </c>
    </row>
    <row r="5173" spans="13:14" x14ac:dyDescent="0.25">
      <c r="M5173" s="251">
        <v>11.158522850000001</v>
      </c>
      <c r="N5173" s="251">
        <v>11.158522850000001</v>
      </c>
    </row>
    <row r="5174" spans="13:14" x14ac:dyDescent="0.25">
      <c r="M5174" s="251">
        <v>10.93645798</v>
      </c>
      <c r="N5174" s="251">
        <v>10.93645798</v>
      </c>
    </row>
    <row r="5175" spans="13:14" x14ac:dyDescent="0.25">
      <c r="M5175" s="251">
        <v>11.51982677</v>
      </c>
      <c r="N5175" s="251">
        <v>11.51982677</v>
      </c>
    </row>
    <row r="5176" spans="13:14" x14ac:dyDescent="0.25">
      <c r="M5176" s="251">
        <v>11.97367644</v>
      </c>
      <c r="N5176" s="251">
        <v>11.97367644</v>
      </c>
    </row>
    <row r="5177" spans="13:14" x14ac:dyDescent="0.25">
      <c r="M5177" s="251">
        <v>11.72318639</v>
      </c>
      <c r="N5177" s="251">
        <v>11.72318639</v>
      </c>
    </row>
    <row r="5178" spans="13:14" x14ac:dyDescent="0.25">
      <c r="M5178" s="251">
        <v>12.48491389</v>
      </c>
      <c r="N5178" s="251">
        <v>12.48491389</v>
      </c>
    </row>
    <row r="5179" spans="13:14" x14ac:dyDescent="0.25">
      <c r="M5179" s="251">
        <v>12.496881350000001</v>
      </c>
      <c r="N5179" s="251">
        <v>12.496881350000001</v>
      </c>
    </row>
    <row r="5180" spans="13:14" x14ac:dyDescent="0.25">
      <c r="M5180" s="251">
        <v>12.041057090000001</v>
      </c>
      <c r="N5180" s="251">
        <v>12.041057090000001</v>
      </c>
    </row>
    <row r="5181" spans="13:14" x14ac:dyDescent="0.25">
      <c r="M5181" s="251">
        <v>11.376385450000001</v>
      </c>
      <c r="N5181" s="251">
        <v>11.376385450000001</v>
      </c>
    </row>
    <row r="5182" spans="13:14" x14ac:dyDescent="0.25">
      <c r="M5182" s="251">
        <v>11.217994790000001</v>
      </c>
      <c r="N5182" s="251">
        <v>11.217994790000001</v>
      </c>
    </row>
    <row r="5183" spans="13:14" x14ac:dyDescent="0.25">
      <c r="M5183" s="251">
        <v>11.47795737</v>
      </c>
      <c r="N5183" s="251">
        <v>11.47795737</v>
      </c>
    </row>
    <row r="5184" spans="13:14" x14ac:dyDescent="0.25">
      <c r="M5184" s="251">
        <v>11.715243109999999</v>
      </c>
      <c r="N5184" s="251">
        <v>11.715243109999999</v>
      </c>
    </row>
    <row r="5185" spans="13:14" x14ac:dyDescent="0.25">
      <c r="M5185" s="251">
        <v>15.16148827</v>
      </c>
      <c r="N5185" s="251">
        <v>15.16148827</v>
      </c>
    </row>
    <row r="5186" spans="13:14" x14ac:dyDescent="0.25">
      <c r="M5186" s="251">
        <v>14.688887709999999</v>
      </c>
      <c r="N5186" s="251">
        <v>14.688887709999999</v>
      </c>
    </row>
    <row r="5187" spans="13:14" x14ac:dyDescent="0.25">
      <c r="M5187" s="251">
        <v>15.98019817</v>
      </c>
      <c r="N5187" s="251">
        <v>15.98019817</v>
      </c>
    </row>
    <row r="5188" spans="13:14" x14ac:dyDescent="0.25">
      <c r="M5188" s="251">
        <v>14.231578880000001</v>
      </c>
      <c r="N5188" s="251">
        <v>14.231578880000001</v>
      </c>
    </row>
    <row r="5189" spans="13:14" x14ac:dyDescent="0.25">
      <c r="M5189" s="251">
        <v>15.31203056</v>
      </c>
      <c r="N5189" s="251">
        <v>15.31203056</v>
      </c>
    </row>
    <row r="5190" spans="13:14" x14ac:dyDescent="0.25">
      <c r="M5190" s="251">
        <v>15.11562773</v>
      </c>
      <c r="N5190" s="251">
        <v>15.11562773</v>
      </c>
    </row>
    <row r="5191" spans="13:14" x14ac:dyDescent="0.25">
      <c r="M5191" s="251">
        <v>16.199640710000001</v>
      </c>
      <c r="N5191" s="251">
        <v>16.199640710000001</v>
      </c>
    </row>
    <row r="5192" spans="13:14" x14ac:dyDescent="0.25">
      <c r="M5192" s="251">
        <v>15.50505905</v>
      </c>
      <c r="N5192" s="251">
        <v>15.50505905</v>
      </c>
    </row>
    <row r="5193" spans="13:14" x14ac:dyDescent="0.25">
      <c r="M5193" s="251">
        <v>15.29915007</v>
      </c>
      <c r="N5193" s="251">
        <v>15.29915007</v>
      </c>
    </row>
    <row r="5194" spans="13:14" x14ac:dyDescent="0.25">
      <c r="M5194" s="251">
        <v>16.045951120000002</v>
      </c>
      <c r="N5194" s="251">
        <v>16.045951120000002</v>
      </c>
    </row>
    <row r="5195" spans="13:14" x14ac:dyDescent="0.25">
      <c r="M5195" s="251">
        <v>15.160983610000001</v>
      </c>
      <c r="N5195" s="251">
        <v>15.160983610000001</v>
      </c>
    </row>
    <row r="5196" spans="13:14" x14ac:dyDescent="0.25">
      <c r="M5196" s="251">
        <v>16.147924150000001</v>
      </c>
      <c r="N5196" s="251">
        <v>16.147924150000001</v>
      </c>
    </row>
    <row r="5197" spans="13:14" x14ac:dyDescent="0.25">
      <c r="M5197" s="251">
        <v>13.255572750000001</v>
      </c>
      <c r="N5197" s="251">
        <v>13.255572750000001</v>
      </c>
    </row>
    <row r="5198" spans="13:14" x14ac:dyDescent="0.25">
      <c r="M5198" s="251">
        <v>15.450482559999999</v>
      </c>
      <c r="N5198" s="251">
        <v>15.450482559999999</v>
      </c>
    </row>
    <row r="5199" spans="13:14" x14ac:dyDescent="0.25">
      <c r="M5199" s="251">
        <v>15.84297046</v>
      </c>
      <c r="N5199" s="251">
        <v>15.84297046</v>
      </c>
    </row>
    <row r="5200" spans="13:14" x14ac:dyDescent="0.25">
      <c r="M5200" s="251">
        <v>15.81986272</v>
      </c>
      <c r="N5200" s="251">
        <v>15.81986272</v>
      </c>
    </row>
    <row r="5201" spans="13:14" x14ac:dyDescent="0.25">
      <c r="M5201" s="251">
        <v>16.070836969999998</v>
      </c>
      <c r="N5201" s="251">
        <v>16.070836969999998</v>
      </c>
    </row>
    <row r="5202" spans="13:14" x14ac:dyDescent="0.25">
      <c r="M5202" s="251">
        <v>14.67422144</v>
      </c>
      <c r="N5202" s="251">
        <v>14.67422144</v>
      </c>
    </row>
    <row r="5203" spans="13:14" x14ac:dyDescent="0.25">
      <c r="M5203" s="251">
        <v>15.17524446</v>
      </c>
      <c r="N5203" s="251">
        <v>15.17524446</v>
      </c>
    </row>
    <row r="5204" spans="13:14" x14ac:dyDescent="0.25">
      <c r="M5204" s="251">
        <v>15.19788632</v>
      </c>
      <c r="N5204" s="251">
        <v>15.19788632</v>
      </c>
    </row>
    <row r="5205" spans="13:14" x14ac:dyDescent="0.25">
      <c r="M5205" s="251">
        <v>14.84373164</v>
      </c>
      <c r="N5205" s="251">
        <v>14.84373164</v>
      </c>
    </row>
    <row r="5206" spans="13:14" x14ac:dyDescent="0.25">
      <c r="M5206" s="251">
        <v>15.00219119</v>
      </c>
      <c r="N5206" s="251">
        <v>15.00219119</v>
      </c>
    </row>
    <row r="5207" spans="13:14" x14ac:dyDescent="0.25">
      <c r="M5207" s="251">
        <v>14.73412854</v>
      </c>
      <c r="N5207" s="251">
        <v>14.73412854</v>
      </c>
    </row>
    <row r="5208" spans="13:14" x14ac:dyDescent="0.25">
      <c r="M5208" s="251">
        <v>14.90671704</v>
      </c>
      <c r="N5208" s="251">
        <v>14.90671704</v>
      </c>
    </row>
    <row r="5209" spans="13:14" x14ac:dyDescent="0.25">
      <c r="M5209" s="251">
        <v>15.771366370000001</v>
      </c>
      <c r="N5209" s="251">
        <v>15.771366370000001</v>
      </c>
    </row>
    <row r="5210" spans="13:14" x14ac:dyDescent="0.25">
      <c r="M5210" s="251">
        <v>15.580625980000001</v>
      </c>
      <c r="N5210" s="251">
        <v>15.580625980000001</v>
      </c>
    </row>
    <row r="5211" spans="13:14" x14ac:dyDescent="0.25">
      <c r="M5211" s="251">
        <v>14.71511626</v>
      </c>
      <c r="N5211" s="251">
        <v>14.71511626</v>
      </c>
    </row>
    <row r="5212" spans="13:14" x14ac:dyDescent="0.25">
      <c r="M5212" s="251">
        <v>15.530494790000001</v>
      </c>
      <c r="N5212" s="251">
        <v>15.530494790000001</v>
      </c>
    </row>
    <row r="5213" spans="13:14" x14ac:dyDescent="0.25">
      <c r="M5213" s="251">
        <v>15.606199159999999</v>
      </c>
      <c r="N5213" s="251">
        <v>15.606199159999999</v>
      </c>
    </row>
    <row r="5214" spans="13:14" x14ac:dyDescent="0.25">
      <c r="M5214" s="251">
        <v>14.43452722</v>
      </c>
      <c r="N5214" s="251">
        <v>14.43452722</v>
      </c>
    </row>
    <row r="5215" spans="13:14" x14ac:dyDescent="0.25">
      <c r="M5215" s="251">
        <v>15.53610638</v>
      </c>
      <c r="N5215" s="251">
        <v>15.53610638</v>
      </c>
    </row>
    <row r="5216" spans="13:14" x14ac:dyDescent="0.25">
      <c r="M5216" s="251">
        <v>15.606926140000001</v>
      </c>
      <c r="N5216" s="251">
        <v>15.606926140000001</v>
      </c>
    </row>
    <row r="5217" spans="13:14" x14ac:dyDescent="0.25">
      <c r="M5217" s="251">
        <v>15.771996550000001</v>
      </c>
      <c r="N5217" s="251">
        <v>15.771996550000001</v>
      </c>
    </row>
    <row r="5218" spans="13:14" x14ac:dyDescent="0.25">
      <c r="M5218" s="251">
        <v>16.180627909999998</v>
      </c>
      <c r="N5218" s="251">
        <v>16.180627909999998</v>
      </c>
    </row>
    <row r="5219" spans="13:14" x14ac:dyDescent="0.25">
      <c r="M5219" s="251">
        <v>15.99863087</v>
      </c>
      <c r="N5219" s="251">
        <v>15.99863087</v>
      </c>
    </row>
    <row r="5220" spans="13:14" x14ac:dyDescent="0.25">
      <c r="M5220" s="251">
        <v>14.745030160000001</v>
      </c>
      <c r="N5220" s="251">
        <v>14.745030160000001</v>
      </c>
    </row>
    <row r="5221" spans="13:14" x14ac:dyDescent="0.25">
      <c r="M5221" s="251">
        <v>15.10452201</v>
      </c>
      <c r="N5221" s="251">
        <v>15.10452201</v>
      </c>
    </row>
    <row r="5222" spans="13:14" x14ac:dyDescent="0.25">
      <c r="M5222" s="251">
        <v>15.617762300000001</v>
      </c>
      <c r="N5222" s="251">
        <v>15.617762300000001</v>
      </c>
    </row>
    <row r="5223" spans="13:14" x14ac:dyDescent="0.25">
      <c r="M5223" s="251">
        <v>15.71922172</v>
      </c>
      <c r="N5223" s="251">
        <v>15.71922172</v>
      </c>
    </row>
    <row r="5224" spans="13:14" x14ac:dyDescent="0.25">
      <c r="M5224" s="251">
        <v>15.720333249999999</v>
      </c>
      <c r="N5224" s="251">
        <v>15.720333249999999</v>
      </c>
    </row>
    <row r="5225" spans="13:14" x14ac:dyDescent="0.25">
      <c r="M5225" s="251">
        <v>15.242249920000001</v>
      </c>
      <c r="N5225" s="251">
        <v>15.242249920000001</v>
      </c>
    </row>
    <row r="5226" spans="13:14" x14ac:dyDescent="0.25">
      <c r="M5226" s="251">
        <v>15.12738834</v>
      </c>
      <c r="N5226" s="251">
        <v>15.12738834</v>
      </c>
    </row>
    <row r="5227" spans="13:14" x14ac:dyDescent="0.25">
      <c r="M5227" s="251">
        <v>16.230570950000001</v>
      </c>
      <c r="N5227" s="251">
        <v>16.230570950000001</v>
      </c>
    </row>
    <row r="5228" spans="13:14" x14ac:dyDescent="0.25">
      <c r="M5228" s="251">
        <v>15.576926670000001</v>
      </c>
      <c r="N5228" s="251">
        <v>15.576926670000001</v>
      </c>
    </row>
    <row r="5229" spans="13:14" x14ac:dyDescent="0.25">
      <c r="M5229" s="251">
        <v>16.098122400000001</v>
      </c>
      <c r="N5229" s="251">
        <v>16.098122400000001</v>
      </c>
    </row>
    <row r="5230" spans="13:14" x14ac:dyDescent="0.25">
      <c r="M5230" s="251">
        <v>15.44841963</v>
      </c>
      <c r="N5230" s="251">
        <v>15.44841963</v>
      </c>
    </row>
    <row r="5231" spans="13:14" x14ac:dyDescent="0.25">
      <c r="M5231" s="251">
        <v>14.87839509</v>
      </c>
      <c r="N5231" s="251">
        <v>14.87839509</v>
      </c>
    </row>
    <row r="5232" spans="13:14" x14ac:dyDescent="0.25">
      <c r="M5232" s="251">
        <v>16.16357081</v>
      </c>
      <c r="N5232" s="251">
        <v>16.16357081</v>
      </c>
    </row>
    <row r="5233" spans="13:14" x14ac:dyDescent="0.25">
      <c r="M5233" s="251">
        <v>14.943380469999999</v>
      </c>
      <c r="N5233" s="251">
        <v>14.943380469999999</v>
      </c>
    </row>
    <row r="5234" spans="13:14" x14ac:dyDescent="0.25">
      <c r="M5234" s="251">
        <v>15.896943370000001</v>
      </c>
      <c r="N5234" s="251">
        <v>15.896943370000001</v>
      </c>
    </row>
    <row r="5235" spans="13:14" x14ac:dyDescent="0.25">
      <c r="M5235" s="251">
        <v>15.32870731</v>
      </c>
      <c r="N5235" s="251">
        <v>15.32870731</v>
      </c>
    </row>
    <row r="5236" spans="13:14" x14ac:dyDescent="0.25">
      <c r="M5236" s="251">
        <v>14.928977550000001</v>
      </c>
      <c r="N5236" s="251">
        <v>14.928977550000001</v>
      </c>
    </row>
    <row r="5237" spans="13:14" x14ac:dyDescent="0.25">
      <c r="M5237" s="251">
        <v>14.684029130000001</v>
      </c>
      <c r="N5237" s="251">
        <v>14.684029130000001</v>
      </c>
    </row>
    <row r="5238" spans="13:14" x14ac:dyDescent="0.25">
      <c r="M5238" s="251">
        <v>15.38870605</v>
      </c>
      <c r="N5238" s="251">
        <v>15.38870605</v>
      </c>
    </row>
    <row r="5239" spans="13:14" x14ac:dyDescent="0.25">
      <c r="M5239" s="251">
        <v>15.28775379</v>
      </c>
      <c r="N5239" s="251">
        <v>15.28775379</v>
      </c>
    </row>
    <row r="5240" spans="13:14" x14ac:dyDescent="0.25">
      <c r="M5240" s="251">
        <v>15.315333649999999</v>
      </c>
      <c r="N5240" s="251">
        <v>15.315333649999999</v>
      </c>
    </row>
    <row r="5241" spans="13:14" x14ac:dyDescent="0.25">
      <c r="M5241" s="251">
        <v>14.81978939</v>
      </c>
      <c r="N5241" s="251">
        <v>14.81978939</v>
      </c>
    </row>
    <row r="5242" spans="13:14" x14ac:dyDescent="0.25">
      <c r="M5242" s="251">
        <v>14.593714629999999</v>
      </c>
      <c r="N5242" s="251">
        <v>14.593714629999999</v>
      </c>
    </row>
    <row r="5243" spans="13:14" x14ac:dyDescent="0.25">
      <c r="M5243" s="251">
        <v>14.97420011</v>
      </c>
      <c r="N5243" s="251">
        <v>14.97420011</v>
      </c>
    </row>
    <row r="5244" spans="13:14" x14ac:dyDescent="0.25">
      <c r="M5244" s="251">
        <v>15.06929759</v>
      </c>
      <c r="N5244" s="251">
        <v>15.06929759</v>
      </c>
    </row>
    <row r="5245" spans="13:14" x14ac:dyDescent="0.25">
      <c r="M5245" s="251">
        <v>15.683910020000001</v>
      </c>
      <c r="N5245" s="251">
        <v>15.683910020000001</v>
      </c>
    </row>
    <row r="5246" spans="13:14" x14ac:dyDescent="0.25">
      <c r="M5246" s="251">
        <v>15.765858420000001</v>
      </c>
      <c r="N5246" s="251">
        <v>15.765858420000001</v>
      </c>
    </row>
    <row r="5247" spans="13:14" x14ac:dyDescent="0.25">
      <c r="M5247" s="251">
        <v>15.480997390000001</v>
      </c>
      <c r="N5247" s="251">
        <v>15.480997390000001</v>
      </c>
    </row>
    <row r="5248" spans="13:14" x14ac:dyDescent="0.25">
      <c r="M5248" s="251">
        <v>15.9466649</v>
      </c>
      <c r="N5248" s="251">
        <v>15.9466649</v>
      </c>
    </row>
    <row r="5249" spans="13:14" x14ac:dyDescent="0.25">
      <c r="M5249" s="251">
        <v>15.05565897</v>
      </c>
      <c r="N5249" s="251">
        <v>15.05565897</v>
      </c>
    </row>
    <row r="5250" spans="13:14" x14ac:dyDescent="0.25">
      <c r="M5250" s="251">
        <v>14.91338968</v>
      </c>
      <c r="N5250" s="251">
        <v>14.91338968</v>
      </c>
    </row>
    <row r="5251" spans="13:14" x14ac:dyDescent="0.25">
      <c r="M5251" s="251">
        <v>15.52749513</v>
      </c>
      <c r="N5251" s="251">
        <v>15.52749513</v>
      </c>
    </row>
    <row r="5252" spans="13:14" x14ac:dyDescent="0.25">
      <c r="M5252" s="251">
        <v>15.39966883</v>
      </c>
      <c r="N5252" s="251">
        <v>15.39966883</v>
      </c>
    </row>
    <row r="5253" spans="13:14" x14ac:dyDescent="0.25">
      <c r="M5253" s="251">
        <v>15.92029557</v>
      </c>
      <c r="N5253" s="251">
        <v>15.92029557</v>
      </c>
    </row>
    <row r="5254" spans="13:14" x14ac:dyDescent="0.25">
      <c r="M5254" s="251">
        <v>13.833208900000001</v>
      </c>
      <c r="N5254" s="251">
        <v>13.833208900000001</v>
      </c>
    </row>
    <row r="5255" spans="13:14" x14ac:dyDescent="0.25">
      <c r="M5255" s="251">
        <v>15.97068339</v>
      </c>
      <c r="N5255" s="251">
        <v>15.97068339</v>
      </c>
    </row>
    <row r="5256" spans="13:14" x14ac:dyDescent="0.25">
      <c r="M5256" s="251">
        <v>15.06542834</v>
      </c>
      <c r="N5256" s="251">
        <v>15.06542834</v>
      </c>
    </row>
    <row r="5257" spans="13:14" x14ac:dyDescent="0.25">
      <c r="M5257" s="251">
        <v>15.15126607</v>
      </c>
      <c r="N5257" s="251">
        <v>15.15126607</v>
      </c>
    </row>
    <row r="5258" spans="13:14" x14ac:dyDescent="0.25">
      <c r="M5258" s="251">
        <v>14.75476123</v>
      </c>
      <c r="N5258" s="251">
        <v>14.75476123</v>
      </c>
    </row>
    <row r="5259" spans="13:14" x14ac:dyDescent="0.25">
      <c r="M5259" s="251">
        <v>15.39038833</v>
      </c>
      <c r="N5259" s="251">
        <v>15.39038833</v>
      </c>
    </row>
    <row r="5260" spans="13:14" x14ac:dyDescent="0.25">
      <c r="M5260" s="251">
        <v>14.59804993</v>
      </c>
      <c r="N5260" s="251">
        <v>14.59804993</v>
      </c>
    </row>
    <row r="5261" spans="13:14" x14ac:dyDescent="0.25">
      <c r="M5261" s="251">
        <v>14.720934509999999</v>
      </c>
      <c r="N5261" s="251">
        <v>14.720934509999999</v>
      </c>
    </row>
    <row r="5262" spans="13:14" x14ac:dyDescent="0.25">
      <c r="M5262" s="251">
        <v>9.4699833689999995</v>
      </c>
      <c r="N5262" s="251">
        <v>9.4699833689999995</v>
      </c>
    </row>
    <row r="5263" spans="13:14" x14ac:dyDescent="0.25">
      <c r="M5263" s="251">
        <v>10.439815729999999</v>
      </c>
      <c r="N5263" s="251">
        <v>10.439815729999999</v>
      </c>
    </row>
    <row r="5264" spans="13:14" x14ac:dyDescent="0.25">
      <c r="M5264" s="251">
        <v>9.6914077830000007</v>
      </c>
      <c r="N5264" s="251">
        <v>9.6914077830000007</v>
      </c>
    </row>
    <row r="5265" spans="13:14" x14ac:dyDescent="0.25">
      <c r="M5265" s="251">
        <v>8.8764910419999996</v>
      </c>
      <c r="N5265" s="251">
        <v>8.8764910419999996</v>
      </c>
    </row>
    <row r="5266" spans="13:14" x14ac:dyDescent="0.25">
      <c r="M5266" s="251">
        <v>8.9763084749999997</v>
      </c>
      <c r="N5266" s="251">
        <v>8.9763084749999997</v>
      </c>
    </row>
    <row r="5267" spans="13:14" x14ac:dyDescent="0.25">
      <c r="M5267" s="251">
        <v>10.173952610000001</v>
      </c>
      <c r="N5267" s="251">
        <v>10.173952610000001</v>
      </c>
    </row>
    <row r="5268" spans="13:14" x14ac:dyDescent="0.25">
      <c r="M5268" s="251">
        <v>9.7870446839999996</v>
      </c>
      <c r="N5268" s="251">
        <v>9.7870446839999996</v>
      </c>
    </row>
    <row r="5269" spans="13:14" x14ac:dyDescent="0.25">
      <c r="M5269" s="251">
        <v>10.364296960000001</v>
      </c>
      <c r="N5269" s="251">
        <v>10.364296960000001</v>
      </c>
    </row>
    <row r="5270" spans="13:14" x14ac:dyDescent="0.25">
      <c r="M5270" s="251">
        <v>9.1517874589999995</v>
      </c>
      <c r="N5270" s="251">
        <v>9.1517874589999995</v>
      </c>
    </row>
    <row r="5271" spans="13:14" x14ac:dyDescent="0.25">
      <c r="M5271" s="251">
        <v>9.4725113010000008</v>
      </c>
      <c r="N5271" s="251">
        <v>9.4725113010000008</v>
      </c>
    </row>
    <row r="5272" spans="13:14" x14ac:dyDescent="0.25">
      <c r="M5272" s="251">
        <v>10.803843110000001</v>
      </c>
      <c r="N5272" s="251">
        <v>10.803843110000001</v>
      </c>
    </row>
    <row r="5273" spans="13:14" x14ac:dyDescent="0.25">
      <c r="M5273" s="251">
        <v>9.7177387129999993</v>
      </c>
      <c r="N5273" s="251">
        <v>9.7177387129999993</v>
      </c>
    </row>
    <row r="5274" spans="13:14" x14ac:dyDescent="0.25">
      <c r="M5274" s="251">
        <v>10.35052357</v>
      </c>
      <c r="N5274" s="251">
        <v>10.35052357</v>
      </c>
    </row>
    <row r="5275" spans="13:14" x14ac:dyDescent="0.25">
      <c r="M5275" s="251">
        <v>9.9898425579999994</v>
      </c>
      <c r="N5275" s="251">
        <v>9.9898425579999994</v>
      </c>
    </row>
    <row r="5276" spans="13:14" x14ac:dyDescent="0.25">
      <c r="M5276" s="251">
        <v>8.8470149449999997</v>
      </c>
      <c r="N5276" s="251">
        <v>8.8470149449999997</v>
      </c>
    </row>
    <row r="5277" spans="13:14" x14ac:dyDescent="0.25">
      <c r="M5277" s="251">
        <v>9.5898898559999992</v>
      </c>
      <c r="N5277" s="251">
        <v>9.5898898559999992</v>
      </c>
    </row>
    <row r="5278" spans="13:14" x14ac:dyDescent="0.25">
      <c r="M5278" s="251">
        <v>9.8165824050000001</v>
      </c>
      <c r="N5278" s="251">
        <v>9.8165824050000001</v>
      </c>
    </row>
    <row r="5279" spans="13:14" x14ac:dyDescent="0.25">
      <c r="M5279" s="251">
        <v>9.0475273999999999</v>
      </c>
      <c r="N5279" s="251">
        <v>9.0475273999999999</v>
      </c>
    </row>
    <row r="5280" spans="13:14" x14ac:dyDescent="0.25">
      <c r="M5280" s="251">
        <v>9.870145376</v>
      </c>
      <c r="N5280" s="251">
        <v>9.870145376</v>
      </c>
    </row>
    <row r="5281" spans="13:14" x14ac:dyDescent="0.25">
      <c r="M5281" s="251">
        <v>9.5351902200000005</v>
      </c>
      <c r="N5281" s="251">
        <v>9.5351902200000005</v>
      </c>
    </row>
    <row r="5282" spans="13:14" x14ac:dyDescent="0.25">
      <c r="M5282" s="251">
        <v>10.229768549999999</v>
      </c>
      <c r="N5282" s="251">
        <v>10.229768549999999</v>
      </c>
    </row>
    <row r="5283" spans="13:14" x14ac:dyDescent="0.25">
      <c r="M5283" s="251">
        <v>9.7116543469999996</v>
      </c>
      <c r="N5283" s="251">
        <v>9.7116543469999996</v>
      </c>
    </row>
    <row r="5284" spans="13:14" x14ac:dyDescent="0.25">
      <c r="M5284" s="251">
        <v>10.438943139999999</v>
      </c>
      <c r="N5284" s="251">
        <v>10.438943139999999</v>
      </c>
    </row>
    <row r="5285" spans="13:14" x14ac:dyDescent="0.25">
      <c r="M5285" s="251">
        <v>9.8753323040000005</v>
      </c>
      <c r="N5285" s="251">
        <v>9.8753323040000005</v>
      </c>
    </row>
    <row r="5286" spans="13:14" x14ac:dyDescent="0.25">
      <c r="M5286" s="251">
        <v>10.408072730000001</v>
      </c>
      <c r="N5286" s="251">
        <v>10.408072730000001</v>
      </c>
    </row>
    <row r="5287" spans="13:14" x14ac:dyDescent="0.25">
      <c r="M5287" s="251">
        <v>9.5983582510000005</v>
      </c>
      <c r="N5287" s="251">
        <v>9.5983582510000005</v>
      </c>
    </row>
    <row r="5288" spans="13:14" x14ac:dyDescent="0.25">
      <c r="M5288" s="251">
        <v>10.309461689999999</v>
      </c>
      <c r="N5288" s="251">
        <v>10.309461689999999</v>
      </c>
    </row>
    <row r="5289" spans="13:14" x14ac:dyDescent="0.25">
      <c r="M5289" s="251">
        <v>10.762975109999999</v>
      </c>
      <c r="N5289" s="251">
        <v>10.762975109999999</v>
      </c>
    </row>
    <row r="5290" spans="13:14" x14ac:dyDescent="0.25">
      <c r="M5290" s="251">
        <v>9.5666333100000003</v>
      </c>
      <c r="N5290" s="251">
        <v>9.5666333100000003</v>
      </c>
    </row>
    <row r="5291" spans="13:14" x14ac:dyDescent="0.25">
      <c r="M5291" s="251">
        <v>9.3159444619999991</v>
      </c>
      <c r="N5291" s="251">
        <v>9.3159444619999991</v>
      </c>
    </row>
    <row r="5292" spans="13:14" x14ac:dyDescent="0.25">
      <c r="M5292" s="251">
        <v>8.9131451800000008</v>
      </c>
      <c r="N5292" s="251">
        <v>8.9131451800000008</v>
      </c>
    </row>
    <row r="5293" spans="13:14" x14ac:dyDescent="0.25">
      <c r="M5293" s="251">
        <v>9.0526879460000007</v>
      </c>
      <c r="N5293" s="251">
        <v>9.0526879460000007</v>
      </c>
    </row>
    <row r="5294" spans="13:14" x14ac:dyDescent="0.25">
      <c r="M5294" s="251">
        <v>10.12464411</v>
      </c>
      <c r="N5294" s="251">
        <v>10.12464411</v>
      </c>
    </row>
    <row r="5295" spans="13:14" x14ac:dyDescent="0.25">
      <c r="M5295" s="251">
        <v>9.4887031260000008</v>
      </c>
      <c r="N5295" s="251">
        <v>9.4887031260000008</v>
      </c>
    </row>
    <row r="5296" spans="13:14" x14ac:dyDescent="0.25">
      <c r="M5296" s="251">
        <v>10.13155809</v>
      </c>
      <c r="N5296" s="251">
        <v>10.13155809</v>
      </c>
    </row>
    <row r="5297" spans="13:14" x14ac:dyDescent="0.25">
      <c r="M5297" s="251">
        <v>9.9238474750000005</v>
      </c>
      <c r="N5297" s="251">
        <v>9.9238474750000005</v>
      </c>
    </row>
    <row r="5298" spans="13:14" x14ac:dyDescent="0.25">
      <c r="M5298" s="251">
        <v>12.1757189</v>
      </c>
      <c r="N5298" s="251">
        <v>12.1757189</v>
      </c>
    </row>
    <row r="5299" spans="13:14" x14ac:dyDescent="0.25">
      <c r="M5299" s="251">
        <v>11.289717980000001</v>
      </c>
      <c r="N5299" s="251">
        <v>11.289717980000001</v>
      </c>
    </row>
    <row r="5300" spans="13:14" x14ac:dyDescent="0.25">
      <c r="M5300" s="251">
        <v>10.740149499999999</v>
      </c>
      <c r="N5300" s="251">
        <v>10.740149499999999</v>
      </c>
    </row>
    <row r="5301" spans="13:14" x14ac:dyDescent="0.25">
      <c r="M5301" s="251">
        <v>11.30867832</v>
      </c>
      <c r="N5301" s="251">
        <v>11.30867832</v>
      </c>
    </row>
    <row r="5302" spans="13:14" x14ac:dyDescent="0.25">
      <c r="M5302" s="251">
        <v>11.107548339999999</v>
      </c>
      <c r="N5302" s="251">
        <v>11.107548339999999</v>
      </c>
    </row>
    <row r="5303" spans="13:14" x14ac:dyDescent="0.25">
      <c r="M5303" s="251">
        <v>11.567925389999999</v>
      </c>
      <c r="N5303" s="251">
        <v>11.567925389999999</v>
      </c>
    </row>
    <row r="5304" spans="13:14" x14ac:dyDescent="0.25">
      <c r="M5304" s="251">
        <v>10.8484432</v>
      </c>
      <c r="N5304" s="251">
        <v>10.8484432</v>
      </c>
    </row>
    <row r="5305" spans="13:14" x14ac:dyDescent="0.25">
      <c r="M5305" s="251">
        <v>9.9766382</v>
      </c>
      <c r="N5305" s="251">
        <v>9.9766382</v>
      </c>
    </row>
    <row r="5306" spans="13:14" x14ac:dyDescent="0.25">
      <c r="M5306" s="251">
        <v>11.90988274</v>
      </c>
      <c r="N5306" s="251">
        <v>11.90988274</v>
      </c>
    </row>
    <row r="5307" spans="13:14" x14ac:dyDescent="0.25">
      <c r="M5307" s="251">
        <v>10.953581789999999</v>
      </c>
      <c r="N5307" s="251">
        <v>10.953581789999999</v>
      </c>
    </row>
    <row r="5308" spans="13:14" x14ac:dyDescent="0.25">
      <c r="M5308" s="251">
        <v>10.72062917</v>
      </c>
      <c r="N5308" s="251">
        <v>10.72062917</v>
      </c>
    </row>
    <row r="5309" spans="13:14" x14ac:dyDescent="0.25">
      <c r="M5309" s="251">
        <v>9.8850771339999994</v>
      </c>
      <c r="N5309" s="251">
        <v>9.8850771339999994</v>
      </c>
    </row>
    <row r="5310" spans="13:14" x14ac:dyDescent="0.25">
      <c r="M5310" s="251">
        <v>10.2964377</v>
      </c>
      <c r="N5310" s="251">
        <v>10.2964377</v>
      </c>
    </row>
    <row r="5311" spans="13:14" x14ac:dyDescent="0.25">
      <c r="M5311" s="251">
        <v>10.76372986</v>
      </c>
      <c r="N5311" s="251">
        <v>10.76372986</v>
      </c>
    </row>
    <row r="5312" spans="13:14" x14ac:dyDescent="0.25">
      <c r="M5312" s="251">
        <v>12.37693975</v>
      </c>
      <c r="N5312" s="251">
        <v>12.37693975</v>
      </c>
    </row>
    <row r="5313" spans="13:14" x14ac:dyDescent="0.25">
      <c r="M5313" s="251">
        <v>10.435282340000001</v>
      </c>
      <c r="N5313" s="251">
        <v>10.435282340000001</v>
      </c>
    </row>
    <row r="5314" spans="13:14" x14ac:dyDescent="0.25">
      <c r="M5314" s="251">
        <v>10.29760183</v>
      </c>
      <c r="N5314" s="251">
        <v>10.29760183</v>
      </c>
    </row>
    <row r="5315" spans="13:14" x14ac:dyDescent="0.25">
      <c r="M5315" s="251">
        <v>10.5950276</v>
      </c>
      <c r="N5315" s="251">
        <v>10.5950276</v>
      </c>
    </row>
    <row r="5316" spans="13:14" x14ac:dyDescent="0.25">
      <c r="M5316" s="251">
        <v>10.681000579999999</v>
      </c>
      <c r="N5316" s="251">
        <v>10.681000579999999</v>
      </c>
    </row>
    <row r="5317" spans="13:14" x14ac:dyDescent="0.25">
      <c r="M5317" s="251">
        <v>10.44004784</v>
      </c>
      <c r="N5317" s="251">
        <v>10.44004784</v>
      </c>
    </row>
    <row r="5318" spans="13:14" x14ac:dyDescent="0.25">
      <c r="M5318" s="251">
        <v>11.840857529999999</v>
      </c>
      <c r="N5318" s="251">
        <v>11.840857529999999</v>
      </c>
    </row>
    <row r="5319" spans="13:14" x14ac:dyDescent="0.25">
      <c r="M5319" s="251">
        <v>11.73705535</v>
      </c>
      <c r="N5319" s="251">
        <v>11.73705535</v>
      </c>
    </row>
    <row r="5320" spans="13:14" x14ac:dyDescent="0.25">
      <c r="M5320" s="251">
        <v>12.552860949999999</v>
      </c>
      <c r="N5320" s="251">
        <v>12.552860949999999</v>
      </c>
    </row>
    <row r="5321" spans="13:14" x14ac:dyDescent="0.25">
      <c r="M5321" s="251">
        <v>9.8733270950000005</v>
      </c>
      <c r="N5321" s="251">
        <v>9.8733270950000005</v>
      </c>
    </row>
    <row r="5322" spans="13:14" x14ac:dyDescent="0.25">
      <c r="M5322" s="251">
        <v>10.20847129</v>
      </c>
      <c r="N5322" s="251">
        <v>10.20847129</v>
      </c>
    </row>
    <row r="5323" spans="13:14" x14ac:dyDescent="0.25">
      <c r="M5323" s="251">
        <v>11.07249369</v>
      </c>
      <c r="N5323" s="251">
        <v>11.07249369</v>
      </c>
    </row>
    <row r="5324" spans="13:14" x14ac:dyDescent="0.25">
      <c r="M5324" s="251">
        <v>10.104201529999999</v>
      </c>
      <c r="N5324" s="251">
        <v>10.104201529999999</v>
      </c>
    </row>
    <row r="5325" spans="13:14" x14ac:dyDescent="0.25">
      <c r="M5325" s="251">
        <v>11.749014839999999</v>
      </c>
      <c r="N5325" s="251">
        <v>11.749014839999999</v>
      </c>
    </row>
    <row r="5326" spans="13:14" x14ac:dyDescent="0.25">
      <c r="M5326" s="251">
        <v>11.429106519999999</v>
      </c>
      <c r="N5326" s="251">
        <v>11.429106519999999</v>
      </c>
    </row>
    <row r="5327" spans="13:14" x14ac:dyDescent="0.25">
      <c r="M5327" s="251">
        <v>11.381992289999999</v>
      </c>
      <c r="N5327" s="251">
        <v>11.381992289999999</v>
      </c>
    </row>
    <row r="5328" spans="13:14" x14ac:dyDescent="0.25">
      <c r="M5328" s="251">
        <v>11.127435180000001</v>
      </c>
      <c r="N5328" s="251">
        <v>11.127435180000001</v>
      </c>
    </row>
    <row r="5329" spans="13:14" x14ac:dyDescent="0.25">
      <c r="M5329" s="251">
        <v>10.66977943</v>
      </c>
      <c r="N5329" s="251">
        <v>10.66977943</v>
      </c>
    </row>
    <row r="5330" spans="13:14" x14ac:dyDescent="0.25">
      <c r="M5330" s="251">
        <v>10.274995000000001</v>
      </c>
      <c r="N5330" s="251">
        <v>10.274995000000001</v>
      </c>
    </row>
    <row r="5331" spans="13:14" x14ac:dyDescent="0.25">
      <c r="M5331" s="251">
        <v>11.40799696</v>
      </c>
      <c r="N5331" s="251">
        <v>11.40799696</v>
      </c>
    </row>
    <row r="5332" spans="13:14" x14ac:dyDescent="0.25">
      <c r="M5332" s="251">
        <v>9.5079371800000008</v>
      </c>
      <c r="N5332" s="251">
        <v>9.5079371800000008</v>
      </c>
    </row>
    <row r="5333" spans="13:14" x14ac:dyDescent="0.25">
      <c r="M5333" s="251">
        <v>12.285712589999999</v>
      </c>
      <c r="N5333" s="251">
        <v>12.285712589999999</v>
      </c>
    </row>
    <row r="5334" spans="13:14" x14ac:dyDescent="0.25">
      <c r="M5334" s="251">
        <v>11.078265630000001</v>
      </c>
      <c r="N5334" s="251">
        <v>11.078265630000001</v>
      </c>
    </row>
    <row r="5335" spans="13:14" x14ac:dyDescent="0.25">
      <c r="M5335" s="251">
        <v>11.78989898</v>
      </c>
      <c r="N5335" s="251">
        <v>11.78989898</v>
      </c>
    </row>
    <row r="5336" spans="13:14" x14ac:dyDescent="0.25">
      <c r="M5336" s="251">
        <v>11.07554335</v>
      </c>
      <c r="N5336" s="251">
        <v>11.07554335</v>
      </c>
    </row>
    <row r="5337" spans="13:14" x14ac:dyDescent="0.25">
      <c r="M5337" s="251">
        <v>10.110940149999999</v>
      </c>
      <c r="N5337" s="251">
        <v>10.110940149999999</v>
      </c>
    </row>
    <row r="5338" spans="13:14" x14ac:dyDescent="0.25">
      <c r="M5338" s="251">
        <v>10.64835098</v>
      </c>
      <c r="N5338" s="251">
        <v>10.64835098</v>
      </c>
    </row>
    <row r="5339" spans="13:14" x14ac:dyDescent="0.25">
      <c r="M5339" s="251">
        <v>9.6430010129999992</v>
      </c>
      <c r="N5339" s="251">
        <v>9.6430010129999992</v>
      </c>
    </row>
    <row r="5340" spans="13:14" x14ac:dyDescent="0.25">
      <c r="M5340" s="251">
        <v>10.80125597</v>
      </c>
      <c r="N5340" s="251">
        <v>10.80125597</v>
      </c>
    </row>
    <row r="5341" spans="13:14" x14ac:dyDescent="0.25">
      <c r="M5341" s="251">
        <v>11.22790226</v>
      </c>
      <c r="N5341" s="251">
        <v>11.22790226</v>
      </c>
    </row>
    <row r="5342" spans="13:14" x14ac:dyDescent="0.25">
      <c r="M5342" s="251">
        <v>9.9289180479999999</v>
      </c>
      <c r="N5342" s="251">
        <v>9.9289180479999999</v>
      </c>
    </row>
    <row r="5343" spans="13:14" x14ac:dyDescent="0.25">
      <c r="M5343" s="251">
        <v>12.053952389999999</v>
      </c>
      <c r="N5343" s="251">
        <v>12.053952389999999</v>
      </c>
    </row>
    <row r="5344" spans="13:14" x14ac:dyDescent="0.25">
      <c r="M5344" s="251">
        <v>10.877798500000001</v>
      </c>
      <c r="N5344" s="251">
        <v>10.877798500000001</v>
      </c>
    </row>
    <row r="5345" spans="13:14" x14ac:dyDescent="0.25">
      <c r="M5345" s="251">
        <v>10.77541488</v>
      </c>
      <c r="N5345" s="251">
        <v>10.77541488</v>
      </c>
    </row>
    <row r="5346" spans="13:14" x14ac:dyDescent="0.25">
      <c r="M5346" s="251">
        <v>11.14557143</v>
      </c>
      <c r="N5346" s="251">
        <v>11.14557143</v>
      </c>
    </row>
    <row r="5347" spans="13:14" x14ac:dyDescent="0.25">
      <c r="M5347" s="251">
        <v>11.59438471</v>
      </c>
      <c r="N5347" s="251">
        <v>11.59438471</v>
      </c>
    </row>
    <row r="5348" spans="13:14" x14ac:dyDescent="0.25">
      <c r="M5348" s="251">
        <v>12.496758359999999</v>
      </c>
      <c r="N5348" s="251">
        <v>12.496758359999999</v>
      </c>
    </row>
    <row r="5349" spans="13:14" x14ac:dyDescent="0.25">
      <c r="M5349" s="251">
        <v>9.8946706209999995</v>
      </c>
      <c r="N5349" s="251">
        <v>9.8946706209999995</v>
      </c>
    </row>
    <row r="5350" spans="13:14" x14ac:dyDescent="0.25">
      <c r="M5350" s="251">
        <v>9.8582248779999997</v>
      </c>
      <c r="N5350" s="251">
        <v>9.8582248779999997</v>
      </c>
    </row>
    <row r="5351" spans="13:14" x14ac:dyDescent="0.25">
      <c r="M5351" s="251">
        <v>11.087217470000001</v>
      </c>
      <c r="N5351" s="251">
        <v>11.087217470000001</v>
      </c>
    </row>
    <row r="5352" spans="13:14" x14ac:dyDescent="0.25">
      <c r="M5352" s="251">
        <v>11.290175809999999</v>
      </c>
      <c r="N5352" s="251">
        <v>11.290175809999999</v>
      </c>
    </row>
    <row r="5353" spans="13:14" x14ac:dyDescent="0.25">
      <c r="M5353" s="251">
        <v>10.925521659999999</v>
      </c>
      <c r="N5353" s="251">
        <v>10.925521659999999</v>
      </c>
    </row>
    <row r="5354" spans="13:14" x14ac:dyDescent="0.25">
      <c r="M5354" s="251">
        <v>10.299693769999999</v>
      </c>
      <c r="N5354" s="251">
        <v>10.299693769999999</v>
      </c>
    </row>
    <row r="5355" spans="13:14" x14ac:dyDescent="0.25">
      <c r="M5355" s="251">
        <v>9.6570055050000008</v>
      </c>
      <c r="N5355" s="251">
        <v>9.6570055050000008</v>
      </c>
    </row>
    <row r="5356" spans="13:14" x14ac:dyDescent="0.25">
      <c r="M5356" s="251">
        <v>10.12585142</v>
      </c>
      <c r="N5356" s="251">
        <v>10.12585142</v>
      </c>
    </row>
    <row r="5357" spans="13:14" x14ac:dyDescent="0.25">
      <c r="M5357" s="251">
        <v>11.10152439</v>
      </c>
      <c r="N5357" s="251">
        <v>11.10152439</v>
      </c>
    </row>
    <row r="5358" spans="13:14" x14ac:dyDescent="0.25">
      <c r="M5358" s="251">
        <v>10.5030339</v>
      </c>
      <c r="N5358" s="251">
        <v>10.5030339</v>
      </c>
    </row>
    <row r="5359" spans="13:14" x14ac:dyDescent="0.25">
      <c r="M5359" s="251">
        <v>9.9459248890000005</v>
      </c>
      <c r="N5359" s="251">
        <v>9.9459248890000005</v>
      </c>
    </row>
    <row r="5360" spans="13:14" x14ac:dyDescent="0.25">
      <c r="M5360" s="251">
        <v>11.486607429999999</v>
      </c>
      <c r="N5360" s="251">
        <v>11.486607429999999</v>
      </c>
    </row>
    <row r="5361" spans="13:14" x14ac:dyDescent="0.25">
      <c r="M5361" s="251">
        <v>9.5402748319999997</v>
      </c>
      <c r="N5361" s="251">
        <v>9.5402748319999997</v>
      </c>
    </row>
    <row r="5362" spans="13:14" x14ac:dyDescent="0.25">
      <c r="M5362" s="251">
        <v>10.983821000000001</v>
      </c>
      <c r="N5362" s="251">
        <v>10.983821000000001</v>
      </c>
    </row>
    <row r="5363" spans="13:14" x14ac:dyDescent="0.25">
      <c r="M5363" s="251">
        <v>9.8409270459999991</v>
      </c>
      <c r="N5363" s="251">
        <v>9.8409270459999991</v>
      </c>
    </row>
    <row r="5364" spans="13:14" x14ac:dyDescent="0.25">
      <c r="M5364" s="251">
        <v>12.378359059999999</v>
      </c>
      <c r="N5364" s="251">
        <v>12.378359059999999</v>
      </c>
    </row>
    <row r="5365" spans="13:14" x14ac:dyDescent="0.25">
      <c r="M5365" s="251">
        <v>11.239344320000001</v>
      </c>
      <c r="N5365" s="251">
        <v>11.239344320000001</v>
      </c>
    </row>
    <row r="5366" spans="13:14" x14ac:dyDescent="0.25">
      <c r="M5366" s="251">
        <v>11.190251310000001</v>
      </c>
      <c r="N5366" s="251">
        <v>11.190251310000001</v>
      </c>
    </row>
    <row r="5367" spans="13:14" x14ac:dyDescent="0.25">
      <c r="M5367" s="251">
        <v>11.36698571</v>
      </c>
      <c r="N5367" s="251">
        <v>11.36698571</v>
      </c>
    </row>
    <row r="5368" spans="13:14" x14ac:dyDescent="0.25">
      <c r="M5368" s="251">
        <v>10.980696030000001</v>
      </c>
      <c r="N5368" s="251">
        <v>10.980696030000001</v>
      </c>
    </row>
    <row r="5369" spans="13:14" x14ac:dyDescent="0.25">
      <c r="M5369" s="251">
        <v>11.379892529999999</v>
      </c>
      <c r="N5369" s="251">
        <v>11.379892529999999</v>
      </c>
    </row>
    <row r="5370" spans="13:14" x14ac:dyDescent="0.25">
      <c r="M5370" s="251">
        <v>16.287312579999998</v>
      </c>
      <c r="N5370" s="251">
        <v>16.287312579999998</v>
      </c>
    </row>
    <row r="5371" spans="13:14" x14ac:dyDescent="0.25">
      <c r="M5371" s="251">
        <v>17.173884950000001</v>
      </c>
      <c r="N5371" s="251">
        <v>17.173884950000001</v>
      </c>
    </row>
    <row r="5372" spans="13:14" x14ac:dyDescent="0.25">
      <c r="M5372" s="251">
        <v>17.431285450000001</v>
      </c>
      <c r="N5372" s="251">
        <v>17.431285450000001</v>
      </c>
    </row>
    <row r="5373" spans="13:14" x14ac:dyDescent="0.25">
      <c r="M5373" s="251">
        <v>15.63380605</v>
      </c>
      <c r="N5373" s="251">
        <v>15.63380605</v>
      </c>
    </row>
    <row r="5374" spans="13:14" x14ac:dyDescent="0.25">
      <c r="M5374" s="251">
        <v>17.32894825</v>
      </c>
      <c r="N5374" s="251">
        <v>17.32894825</v>
      </c>
    </row>
    <row r="5375" spans="13:14" x14ac:dyDescent="0.25">
      <c r="M5375" s="251">
        <v>17.283279270000001</v>
      </c>
      <c r="N5375" s="251">
        <v>17.283279270000001</v>
      </c>
    </row>
    <row r="5376" spans="13:14" x14ac:dyDescent="0.25">
      <c r="M5376" s="251">
        <v>18.093903640000001</v>
      </c>
      <c r="N5376" s="251">
        <v>18.093903640000001</v>
      </c>
    </row>
    <row r="5377" spans="13:14" x14ac:dyDescent="0.25">
      <c r="M5377" s="251">
        <v>17.51859979</v>
      </c>
      <c r="N5377" s="251">
        <v>17.51859979</v>
      </c>
    </row>
    <row r="5378" spans="13:14" x14ac:dyDescent="0.25">
      <c r="M5378" s="251">
        <v>17.077742000000001</v>
      </c>
      <c r="N5378" s="251">
        <v>17.077742000000001</v>
      </c>
    </row>
    <row r="5379" spans="13:14" x14ac:dyDescent="0.25">
      <c r="M5379" s="251">
        <v>17.792880140000001</v>
      </c>
      <c r="N5379" s="251">
        <v>17.792880140000001</v>
      </c>
    </row>
    <row r="5380" spans="13:14" x14ac:dyDescent="0.25">
      <c r="M5380" s="251">
        <v>15.57680521</v>
      </c>
      <c r="N5380" s="251">
        <v>15.57680521</v>
      </c>
    </row>
    <row r="5381" spans="13:14" x14ac:dyDescent="0.25">
      <c r="M5381" s="251">
        <v>16.222752249999999</v>
      </c>
      <c r="N5381" s="251">
        <v>16.222752249999999</v>
      </c>
    </row>
    <row r="5382" spans="13:14" x14ac:dyDescent="0.25">
      <c r="M5382" s="251">
        <v>16.451985140000001</v>
      </c>
      <c r="N5382" s="251">
        <v>16.451985140000001</v>
      </c>
    </row>
    <row r="5383" spans="13:14" x14ac:dyDescent="0.25">
      <c r="M5383" s="251">
        <v>17.152024359999999</v>
      </c>
      <c r="N5383" s="251">
        <v>17.152024359999999</v>
      </c>
    </row>
    <row r="5384" spans="13:14" x14ac:dyDescent="0.25">
      <c r="M5384" s="251">
        <v>17.63672141</v>
      </c>
      <c r="N5384" s="251">
        <v>17.63672141</v>
      </c>
    </row>
    <row r="5385" spans="13:14" x14ac:dyDescent="0.25">
      <c r="M5385" s="251">
        <v>16.698499429999998</v>
      </c>
      <c r="N5385" s="251">
        <v>16.698499429999998</v>
      </c>
    </row>
    <row r="5386" spans="13:14" x14ac:dyDescent="0.25">
      <c r="M5386" s="251">
        <v>16.698079740000001</v>
      </c>
      <c r="N5386" s="251">
        <v>16.698079740000001</v>
      </c>
    </row>
    <row r="5387" spans="13:14" x14ac:dyDescent="0.25">
      <c r="M5387" s="251">
        <v>17.541715140000001</v>
      </c>
      <c r="N5387" s="251">
        <v>17.541715140000001</v>
      </c>
    </row>
    <row r="5388" spans="13:14" x14ac:dyDescent="0.25">
      <c r="M5388" s="251">
        <v>16.978270089999999</v>
      </c>
      <c r="N5388" s="251">
        <v>16.978270089999999</v>
      </c>
    </row>
    <row r="5389" spans="13:14" x14ac:dyDescent="0.25">
      <c r="M5389" s="251">
        <v>16.537321779999999</v>
      </c>
      <c r="N5389" s="251">
        <v>16.537321779999999</v>
      </c>
    </row>
    <row r="5390" spans="13:14" x14ac:dyDescent="0.25">
      <c r="M5390" s="251">
        <v>16.940289100000001</v>
      </c>
      <c r="N5390" s="251">
        <v>16.940289100000001</v>
      </c>
    </row>
    <row r="5391" spans="13:14" x14ac:dyDescent="0.25">
      <c r="M5391" s="251">
        <v>17.38632935</v>
      </c>
      <c r="N5391" s="251">
        <v>17.38632935</v>
      </c>
    </row>
    <row r="5392" spans="13:14" x14ac:dyDescent="0.25">
      <c r="M5392" s="251">
        <v>15.23220167</v>
      </c>
      <c r="N5392" s="251">
        <v>15.23220167</v>
      </c>
    </row>
    <row r="5393" spans="13:14" x14ac:dyDescent="0.25">
      <c r="M5393" s="251">
        <v>16.607059270000001</v>
      </c>
      <c r="N5393" s="251">
        <v>16.607059270000001</v>
      </c>
    </row>
    <row r="5394" spans="13:14" x14ac:dyDescent="0.25">
      <c r="M5394" s="251">
        <v>17.594812869999998</v>
      </c>
      <c r="N5394" s="251">
        <v>17.594812869999998</v>
      </c>
    </row>
    <row r="5395" spans="13:14" x14ac:dyDescent="0.25">
      <c r="M5395" s="251">
        <v>17.056558540000001</v>
      </c>
      <c r="N5395" s="251">
        <v>17.056558540000001</v>
      </c>
    </row>
    <row r="5396" spans="13:14" x14ac:dyDescent="0.25">
      <c r="M5396" s="251">
        <v>17.940103270000002</v>
      </c>
      <c r="N5396" s="251">
        <v>17.940103270000002</v>
      </c>
    </row>
    <row r="5397" spans="13:14" x14ac:dyDescent="0.25">
      <c r="M5397" s="251">
        <v>16.623595819999998</v>
      </c>
      <c r="N5397" s="251">
        <v>16.623595819999998</v>
      </c>
    </row>
    <row r="5398" spans="13:14" x14ac:dyDescent="0.25">
      <c r="M5398" s="251">
        <v>16.316875679999999</v>
      </c>
      <c r="N5398" s="251">
        <v>16.316875679999999</v>
      </c>
    </row>
    <row r="5399" spans="13:14" x14ac:dyDescent="0.25">
      <c r="M5399" s="251">
        <v>16.294427290000002</v>
      </c>
      <c r="N5399" s="251">
        <v>16.294427290000002</v>
      </c>
    </row>
    <row r="5400" spans="13:14" x14ac:dyDescent="0.25">
      <c r="M5400" s="251">
        <v>16.8001696</v>
      </c>
      <c r="N5400" s="251">
        <v>16.8001696</v>
      </c>
    </row>
    <row r="5401" spans="13:14" x14ac:dyDescent="0.25">
      <c r="M5401" s="251">
        <v>16.935891789999999</v>
      </c>
      <c r="N5401" s="251">
        <v>16.935891789999999</v>
      </c>
    </row>
    <row r="5402" spans="13:14" x14ac:dyDescent="0.25">
      <c r="M5402" s="251">
        <v>16.715517479999999</v>
      </c>
      <c r="N5402" s="251">
        <v>16.715517479999999</v>
      </c>
    </row>
    <row r="5403" spans="13:14" x14ac:dyDescent="0.25">
      <c r="M5403" s="251">
        <v>16.92872225</v>
      </c>
      <c r="N5403" s="251">
        <v>16.92872225</v>
      </c>
    </row>
    <row r="5404" spans="13:14" x14ac:dyDescent="0.25">
      <c r="M5404" s="251">
        <v>16.508654910000001</v>
      </c>
      <c r="N5404" s="251">
        <v>16.508654910000001</v>
      </c>
    </row>
    <row r="5405" spans="13:14" x14ac:dyDescent="0.25">
      <c r="M5405" s="251">
        <v>16.586548969999999</v>
      </c>
      <c r="N5405" s="251">
        <v>16.586548969999999</v>
      </c>
    </row>
    <row r="5406" spans="13:14" x14ac:dyDescent="0.25">
      <c r="M5406" s="251">
        <v>14.729196870000001</v>
      </c>
      <c r="N5406" s="251">
        <v>14.729196870000001</v>
      </c>
    </row>
    <row r="5407" spans="13:14" x14ac:dyDescent="0.25">
      <c r="M5407" s="251">
        <v>17.23400255</v>
      </c>
      <c r="N5407" s="251">
        <v>17.23400255</v>
      </c>
    </row>
    <row r="5408" spans="13:14" x14ac:dyDescent="0.25">
      <c r="M5408" s="251">
        <v>14.773253349999999</v>
      </c>
      <c r="N5408" s="251">
        <v>14.773253349999999</v>
      </c>
    </row>
    <row r="5409" spans="13:14" x14ac:dyDescent="0.25">
      <c r="M5409" s="251">
        <v>16.855932559999999</v>
      </c>
      <c r="N5409" s="251">
        <v>16.855932559999999</v>
      </c>
    </row>
    <row r="5410" spans="13:14" x14ac:dyDescent="0.25">
      <c r="M5410" s="251">
        <v>16.837988530000001</v>
      </c>
      <c r="N5410" s="251">
        <v>16.837988530000001</v>
      </c>
    </row>
    <row r="5411" spans="13:14" x14ac:dyDescent="0.25">
      <c r="M5411" s="251">
        <v>15.5290607</v>
      </c>
      <c r="N5411" s="251">
        <v>15.5290607</v>
      </c>
    </row>
    <row r="5412" spans="13:14" x14ac:dyDescent="0.25">
      <c r="M5412" s="251">
        <v>16.968533709999999</v>
      </c>
      <c r="N5412" s="251">
        <v>16.968533709999999</v>
      </c>
    </row>
    <row r="5413" spans="13:14" x14ac:dyDescent="0.25">
      <c r="M5413" s="251">
        <v>16.11058358</v>
      </c>
      <c r="N5413" s="251">
        <v>16.11058358</v>
      </c>
    </row>
    <row r="5414" spans="13:14" x14ac:dyDescent="0.25">
      <c r="M5414" s="251">
        <v>17.22988058</v>
      </c>
      <c r="N5414" s="251">
        <v>17.22988058</v>
      </c>
    </row>
    <row r="5415" spans="13:14" x14ac:dyDescent="0.25">
      <c r="M5415" s="251">
        <v>15.88815848</v>
      </c>
      <c r="N5415" s="251">
        <v>15.88815848</v>
      </c>
    </row>
    <row r="5416" spans="13:14" x14ac:dyDescent="0.25">
      <c r="M5416" s="251">
        <v>11.098689820000001</v>
      </c>
      <c r="N5416" s="251">
        <v>11.098689820000001</v>
      </c>
    </row>
    <row r="5417" spans="13:14" x14ac:dyDescent="0.25">
      <c r="M5417" s="251">
        <v>10.79464003</v>
      </c>
      <c r="N5417" s="251">
        <v>10.79464003</v>
      </c>
    </row>
    <row r="5418" spans="13:14" x14ac:dyDescent="0.25">
      <c r="M5418" s="251">
        <v>11.038700560000001</v>
      </c>
      <c r="N5418" s="251">
        <v>11.038700560000001</v>
      </c>
    </row>
    <row r="5419" spans="13:14" x14ac:dyDescent="0.25">
      <c r="M5419" s="251">
        <v>11.19612231</v>
      </c>
      <c r="N5419" s="251">
        <v>11.19612231</v>
      </c>
    </row>
    <row r="5420" spans="13:14" x14ac:dyDescent="0.25">
      <c r="M5420" s="251">
        <v>10.349990650000001</v>
      </c>
      <c r="N5420" s="251">
        <v>10.349990650000001</v>
      </c>
    </row>
    <row r="5421" spans="13:14" x14ac:dyDescent="0.25">
      <c r="M5421" s="251">
        <v>10.105237369999999</v>
      </c>
      <c r="N5421" s="251">
        <v>10.105237369999999</v>
      </c>
    </row>
    <row r="5422" spans="13:14" x14ac:dyDescent="0.25">
      <c r="M5422" s="251">
        <v>11.142235380000001</v>
      </c>
      <c r="N5422" s="251">
        <v>11.142235380000001</v>
      </c>
    </row>
    <row r="5423" spans="13:14" x14ac:dyDescent="0.25">
      <c r="M5423" s="251">
        <v>11.027824989999999</v>
      </c>
      <c r="N5423" s="251">
        <v>11.027824989999999</v>
      </c>
    </row>
    <row r="5424" spans="13:14" x14ac:dyDescent="0.25">
      <c r="M5424" s="251">
        <v>10.150537659999999</v>
      </c>
      <c r="N5424" s="251">
        <v>10.150537659999999</v>
      </c>
    </row>
    <row r="5425" spans="13:14" x14ac:dyDescent="0.25">
      <c r="M5425" s="251">
        <v>9.9587691360000008</v>
      </c>
      <c r="N5425" s="251">
        <v>9.9587691360000008</v>
      </c>
    </row>
    <row r="5426" spans="13:14" x14ac:dyDescent="0.25">
      <c r="M5426" s="251">
        <v>11.23602462</v>
      </c>
      <c r="N5426" s="251">
        <v>11.23602462</v>
      </c>
    </row>
    <row r="5427" spans="13:14" x14ac:dyDescent="0.25">
      <c r="M5427" s="251">
        <v>10.422536640000001</v>
      </c>
      <c r="N5427" s="251">
        <v>10.422536640000001</v>
      </c>
    </row>
    <row r="5428" spans="13:14" x14ac:dyDescent="0.25">
      <c r="M5428" s="251">
        <v>11.043674530000001</v>
      </c>
      <c r="N5428" s="251">
        <v>11.043674530000001</v>
      </c>
    </row>
    <row r="5429" spans="13:14" x14ac:dyDescent="0.25">
      <c r="M5429" s="251">
        <v>10.20545162</v>
      </c>
      <c r="N5429" s="251">
        <v>10.20545162</v>
      </c>
    </row>
    <row r="5430" spans="13:14" x14ac:dyDescent="0.25">
      <c r="M5430" s="251">
        <v>9.9597342149999992</v>
      </c>
      <c r="N5430" s="251">
        <v>9.9597342149999992</v>
      </c>
    </row>
    <row r="5431" spans="13:14" x14ac:dyDescent="0.25">
      <c r="M5431" s="251">
        <v>10.50881203</v>
      </c>
      <c r="N5431" s="251">
        <v>10.50881203</v>
      </c>
    </row>
    <row r="5432" spans="13:14" x14ac:dyDescent="0.25">
      <c r="M5432" s="251">
        <v>11.05092907</v>
      </c>
      <c r="N5432" s="251">
        <v>11.05092907</v>
      </c>
    </row>
    <row r="5433" spans="13:14" x14ac:dyDescent="0.25">
      <c r="M5433" s="251">
        <v>10.11150278</v>
      </c>
      <c r="N5433" s="251">
        <v>10.11150278</v>
      </c>
    </row>
    <row r="5434" spans="13:14" x14ac:dyDescent="0.25">
      <c r="M5434" s="251">
        <v>10.14264242</v>
      </c>
      <c r="N5434" s="251">
        <v>10.14264242</v>
      </c>
    </row>
    <row r="5435" spans="13:14" x14ac:dyDescent="0.25">
      <c r="M5435" s="251">
        <v>10.33644323</v>
      </c>
      <c r="N5435" s="251">
        <v>10.33644323</v>
      </c>
    </row>
    <row r="5436" spans="13:14" x14ac:dyDescent="0.25">
      <c r="M5436" s="251">
        <v>11.16446973</v>
      </c>
      <c r="N5436" s="251">
        <v>11.16446973</v>
      </c>
    </row>
    <row r="5437" spans="13:14" x14ac:dyDescent="0.25">
      <c r="M5437" s="251">
        <v>10.24764637</v>
      </c>
      <c r="N5437" s="251">
        <v>10.24764637</v>
      </c>
    </row>
    <row r="5438" spans="13:14" x14ac:dyDescent="0.25">
      <c r="M5438" s="251">
        <v>10.630886690000001</v>
      </c>
      <c r="N5438" s="251">
        <v>10.630886690000001</v>
      </c>
    </row>
    <row r="5439" spans="13:14" x14ac:dyDescent="0.25">
      <c r="M5439" s="251">
        <v>10.4758713</v>
      </c>
      <c r="N5439" s="251">
        <v>10.4758713</v>
      </c>
    </row>
    <row r="5440" spans="13:14" x14ac:dyDescent="0.25">
      <c r="M5440" s="251">
        <v>9.9866590130000006</v>
      </c>
      <c r="N5440" s="251">
        <v>9.9866590130000006</v>
      </c>
    </row>
    <row r="5441" spans="13:14" x14ac:dyDescent="0.25">
      <c r="M5441" s="251">
        <v>11.285596740000001</v>
      </c>
      <c r="N5441" s="251">
        <v>11.285596740000001</v>
      </c>
    </row>
    <row r="5442" spans="13:14" x14ac:dyDescent="0.25">
      <c r="M5442" s="251">
        <v>10.673679569999999</v>
      </c>
      <c r="N5442" s="251">
        <v>10.673679569999999</v>
      </c>
    </row>
    <row r="5443" spans="13:14" x14ac:dyDescent="0.25">
      <c r="M5443" s="251">
        <v>10.34392766</v>
      </c>
      <c r="N5443" s="251">
        <v>10.34392766</v>
      </c>
    </row>
    <row r="5444" spans="13:14" x14ac:dyDescent="0.25">
      <c r="M5444" s="251">
        <v>10.784250849999999</v>
      </c>
      <c r="N5444" s="251">
        <v>10.784250849999999</v>
      </c>
    </row>
    <row r="5445" spans="13:14" x14ac:dyDescent="0.25">
      <c r="M5445" s="251">
        <v>10.959793919999999</v>
      </c>
      <c r="N5445" s="251">
        <v>10.959793919999999</v>
      </c>
    </row>
    <row r="5446" spans="13:14" x14ac:dyDescent="0.25">
      <c r="M5446" s="251">
        <v>9.9685087879999994</v>
      </c>
      <c r="N5446" s="251">
        <v>9.9685087879999994</v>
      </c>
    </row>
    <row r="5447" spans="13:14" x14ac:dyDescent="0.25">
      <c r="M5447" s="251">
        <v>10.95168318</v>
      </c>
      <c r="N5447" s="251">
        <v>10.95168318</v>
      </c>
    </row>
    <row r="5448" spans="13:14" x14ac:dyDescent="0.25">
      <c r="M5448" s="251">
        <v>11.053215809999999</v>
      </c>
      <c r="N5448" s="251">
        <v>11.053215809999999</v>
      </c>
    </row>
    <row r="5449" spans="13:14" x14ac:dyDescent="0.25">
      <c r="M5449" s="251">
        <v>10.81891332</v>
      </c>
      <c r="N5449" s="251">
        <v>10.81891332</v>
      </c>
    </row>
    <row r="5450" spans="13:14" x14ac:dyDescent="0.25">
      <c r="M5450" s="251">
        <v>10.88990231</v>
      </c>
      <c r="N5450" s="251">
        <v>10.88990231</v>
      </c>
    </row>
    <row r="5451" spans="13:14" x14ac:dyDescent="0.25">
      <c r="M5451" s="251">
        <v>10.99146841</v>
      </c>
      <c r="N5451" s="251">
        <v>10.99146841</v>
      </c>
    </row>
    <row r="5452" spans="13:14" x14ac:dyDescent="0.25">
      <c r="M5452" s="251">
        <v>11.029361249999999</v>
      </c>
      <c r="N5452" s="251">
        <v>11.029361249999999</v>
      </c>
    </row>
    <row r="5453" spans="13:14" x14ac:dyDescent="0.25">
      <c r="M5453" s="251">
        <v>10.59095726</v>
      </c>
      <c r="N5453" s="251">
        <v>10.59095726</v>
      </c>
    </row>
    <row r="5454" spans="13:14" x14ac:dyDescent="0.25">
      <c r="M5454" s="251">
        <v>10.601129240000001</v>
      </c>
      <c r="N5454" s="251">
        <v>10.601129240000001</v>
      </c>
    </row>
    <row r="5455" spans="13:14" x14ac:dyDescent="0.25">
      <c r="M5455" s="251">
        <v>10.24680845</v>
      </c>
      <c r="N5455" s="251">
        <v>10.24680845</v>
      </c>
    </row>
    <row r="5456" spans="13:14" x14ac:dyDescent="0.25">
      <c r="M5456" s="251">
        <v>10.77081488</v>
      </c>
      <c r="N5456" s="251">
        <v>10.77081488</v>
      </c>
    </row>
    <row r="5457" spans="13:14" x14ac:dyDescent="0.25">
      <c r="M5457" s="251">
        <v>11.14406037</v>
      </c>
      <c r="N5457" s="251">
        <v>11.14406037</v>
      </c>
    </row>
    <row r="5458" spans="13:14" x14ac:dyDescent="0.25">
      <c r="M5458" s="251">
        <v>10.819828060000001</v>
      </c>
      <c r="N5458" s="251">
        <v>10.819828060000001</v>
      </c>
    </row>
    <row r="5459" spans="13:14" x14ac:dyDescent="0.25">
      <c r="M5459" s="251">
        <v>10.0231931</v>
      </c>
      <c r="N5459" s="251">
        <v>10.0231931</v>
      </c>
    </row>
    <row r="5460" spans="13:14" x14ac:dyDescent="0.25">
      <c r="M5460" s="251">
        <v>9.9041659020000008</v>
      </c>
      <c r="N5460" s="251">
        <v>9.9041659020000008</v>
      </c>
    </row>
    <row r="5461" spans="13:14" x14ac:dyDescent="0.25">
      <c r="M5461" s="251">
        <v>10.35143375</v>
      </c>
      <c r="N5461" s="251">
        <v>10.35143375</v>
      </c>
    </row>
    <row r="5462" spans="13:14" x14ac:dyDescent="0.25">
      <c r="M5462" s="251">
        <v>11.11135966</v>
      </c>
      <c r="N5462" s="251">
        <v>11.11135966</v>
      </c>
    </row>
    <row r="5463" spans="13:14" x14ac:dyDescent="0.25">
      <c r="M5463" s="251">
        <v>10.783189220000001</v>
      </c>
      <c r="N5463" s="251">
        <v>10.783189220000001</v>
      </c>
    </row>
    <row r="5464" spans="13:14" x14ac:dyDescent="0.25">
      <c r="M5464" s="251">
        <v>10.61862191</v>
      </c>
      <c r="N5464" s="251">
        <v>10.61862191</v>
      </c>
    </row>
    <row r="5465" spans="13:14" x14ac:dyDescent="0.25">
      <c r="M5465" s="251">
        <v>10.44980696</v>
      </c>
      <c r="N5465" s="251">
        <v>10.44980696</v>
      </c>
    </row>
    <row r="5466" spans="13:14" x14ac:dyDescent="0.25">
      <c r="M5466" s="251">
        <v>10.53009029</v>
      </c>
      <c r="N5466" s="251">
        <v>10.53009029</v>
      </c>
    </row>
    <row r="5467" spans="13:14" x14ac:dyDescent="0.25">
      <c r="M5467" s="251">
        <v>10.03106374</v>
      </c>
      <c r="N5467" s="251">
        <v>10.03106374</v>
      </c>
    </row>
    <row r="5468" spans="13:14" x14ac:dyDescent="0.25">
      <c r="M5468" s="251">
        <v>10.48108502</v>
      </c>
      <c r="N5468" s="251">
        <v>10.48108502</v>
      </c>
    </row>
    <row r="5469" spans="13:14" x14ac:dyDescent="0.25">
      <c r="M5469" s="251">
        <v>9.8292548449999995</v>
      </c>
      <c r="N5469" s="251">
        <v>9.8292548449999995</v>
      </c>
    </row>
    <row r="5470" spans="13:14" x14ac:dyDescent="0.25">
      <c r="M5470" s="251">
        <v>10.94370456</v>
      </c>
      <c r="N5470" s="251">
        <v>10.94370456</v>
      </c>
    </row>
    <row r="5471" spans="13:14" x14ac:dyDescent="0.25">
      <c r="M5471" s="251">
        <v>10.825676899999999</v>
      </c>
      <c r="N5471" s="251">
        <v>10.825676899999999</v>
      </c>
    </row>
    <row r="5472" spans="13:14" x14ac:dyDescent="0.25">
      <c r="M5472" s="251">
        <v>10.49093023</v>
      </c>
      <c r="N5472" s="251">
        <v>10.49093023</v>
      </c>
    </row>
    <row r="5473" spans="13:14" x14ac:dyDescent="0.25">
      <c r="M5473" s="251">
        <v>10.81737787</v>
      </c>
      <c r="N5473" s="251">
        <v>10.81737787</v>
      </c>
    </row>
    <row r="5474" spans="13:14" x14ac:dyDescent="0.25">
      <c r="M5474" s="251">
        <v>10.72401979</v>
      </c>
      <c r="N5474" s="251">
        <v>10.72401979</v>
      </c>
    </row>
    <row r="5475" spans="13:14" x14ac:dyDescent="0.25">
      <c r="M5475" s="251">
        <v>11.202491200000001</v>
      </c>
      <c r="N5475" s="251">
        <v>11.202491200000001</v>
      </c>
    </row>
    <row r="5476" spans="13:14" x14ac:dyDescent="0.25">
      <c r="M5476" s="251">
        <v>11.26168912</v>
      </c>
      <c r="N5476" s="251">
        <v>11.26168912</v>
      </c>
    </row>
    <row r="5477" spans="13:14" x14ac:dyDescent="0.25">
      <c r="M5477" s="251">
        <v>10.88868926</v>
      </c>
      <c r="N5477" s="251">
        <v>10.88868926</v>
      </c>
    </row>
    <row r="5478" spans="13:14" x14ac:dyDescent="0.25">
      <c r="M5478" s="251">
        <v>11.04227777</v>
      </c>
      <c r="N5478" s="251">
        <v>11.04227777</v>
      </c>
    </row>
    <row r="5479" spans="13:14" x14ac:dyDescent="0.25">
      <c r="M5479" s="251">
        <v>10.207909730000001</v>
      </c>
      <c r="N5479" s="251">
        <v>10.207909730000001</v>
      </c>
    </row>
    <row r="5480" spans="13:14" x14ac:dyDescent="0.25">
      <c r="M5480" s="251">
        <v>11.09026873</v>
      </c>
      <c r="N5480" s="251">
        <v>11.09026873</v>
      </c>
    </row>
    <row r="5481" spans="13:14" x14ac:dyDescent="0.25">
      <c r="M5481" s="251">
        <v>10.33059851</v>
      </c>
      <c r="N5481" s="251">
        <v>10.33059851</v>
      </c>
    </row>
    <row r="5482" spans="13:14" x14ac:dyDescent="0.25">
      <c r="M5482" s="251">
        <v>13.380135409999999</v>
      </c>
      <c r="N5482" s="251">
        <v>13.380135409999999</v>
      </c>
    </row>
    <row r="5483" spans="13:14" x14ac:dyDescent="0.25">
      <c r="M5483" s="251">
        <v>15.31912354</v>
      </c>
      <c r="N5483" s="251">
        <v>15.31912354</v>
      </c>
    </row>
    <row r="5484" spans="13:14" x14ac:dyDescent="0.25">
      <c r="M5484" s="251">
        <v>15.16397433</v>
      </c>
      <c r="N5484" s="251">
        <v>15.16397433</v>
      </c>
    </row>
    <row r="5485" spans="13:14" x14ac:dyDescent="0.25">
      <c r="M5485" s="251">
        <v>14.998421179999999</v>
      </c>
      <c r="N5485" s="251">
        <v>14.998421179999999</v>
      </c>
    </row>
    <row r="5486" spans="13:14" x14ac:dyDescent="0.25">
      <c r="M5486" s="251">
        <v>13.026482489999999</v>
      </c>
      <c r="N5486" s="251">
        <v>13.026482489999999</v>
      </c>
    </row>
    <row r="5487" spans="13:14" x14ac:dyDescent="0.25">
      <c r="M5487" s="251">
        <v>15.09977574</v>
      </c>
      <c r="N5487" s="251">
        <v>15.09977574</v>
      </c>
    </row>
    <row r="5488" spans="13:14" x14ac:dyDescent="0.25">
      <c r="M5488" s="251">
        <v>13.343435120000001</v>
      </c>
      <c r="N5488" s="251">
        <v>13.343435120000001</v>
      </c>
    </row>
    <row r="5489" spans="13:14" x14ac:dyDescent="0.25">
      <c r="M5489" s="251">
        <v>15.106876870000001</v>
      </c>
      <c r="N5489" s="251">
        <v>15.106876870000001</v>
      </c>
    </row>
    <row r="5490" spans="13:14" x14ac:dyDescent="0.25">
      <c r="M5490" s="251">
        <v>15.252289620000001</v>
      </c>
      <c r="N5490" s="251">
        <v>15.252289620000001</v>
      </c>
    </row>
    <row r="5491" spans="13:14" x14ac:dyDescent="0.25">
      <c r="M5491" s="251">
        <v>13.79004591</v>
      </c>
      <c r="N5491" s="251">
        <v>13.79004591</v>
      </c>
    </row>
    <row r="5492" spans="13:14" x14ac:dyDescent="0.25">
      <c r="M5492" s="251">
        <v>14.99568047</v>
      </c>
      <c r="N5492" s="251">
        <v>14.99568047</v>
      </c>
    </row>
    <row r="5493" spans="13:14" x14ac:dyDescent="0.25">
      <c r="M5493" s="251">
        <v>15.55858063</v>
      </c>
      <c r="N5493" s="251">
        <v>15.55858063</v>
      </c>
    </row>
    <row r="5494" spans="13:14" x14ac:dyDescent="0.25">
      <c r="M5494" s="251">
        <v>13.082112759999999</v>
      </c>
      <c r="N5494" s="251">
        <v>13.082112759999999</v>
      </c>
    </row>
    <row r="5495" spans="13:14" x14ac:dyDescent="0.25">
      <c r="M5495" s="251">
        <v>14.43064259</v>
      </c>
      <c r="N5495" s="251">
        <v>14.43064259</v>
      </c>
    </row>
    <row r="5496" spans="13:14" x14ac:dyDescent="0.25">
      <c r="M5496" s="251">
        <v>13.01623917</v>
      </c>
      <c r="N5496" s="251">
        <v>13.01623917</v>
      </c>
    </row>
    <row r="5497" spans="13:14" x14ac:dyDescent="0.25">
      <c r="M5497" s="251">
        <v>15.31236578</v>
      </c>
      <c r="N5497" s="251">
        <v>15.31236578</v>
      </c>
    </row>
    <row r="5498" spans="13:14" x14ac:dyDescent="0.25">
      <c r="M5498" s="251">
        <v>15.384687680000001</v>
      </c>
      <c r="N5498" s="251">
        <v>15.384687680000001</v>
      </c>
    </row>
    <row r="5499" spans="13:14" x14ac:dyDescent="0.25">
      <c r="M5499" s="251">
        <v>14.45456143</v>
      </c>
      <c r="N5499" s="251">
        <v>14.45456143</v>
      </c>
    </row>
    <row r="5500" spans="13:14" x14ac:dyDescent="0.25">
      <c r="M5500" s="251">
        <v>15.01087036</v>
      </c>
      <c r="N5500" s="251">
        <v>15.01087036</v>
      </c>
    </row>
    <row r="5501" spans="13:14" x14ac:dyDescent="0.25">
      <c r="M5501" s="251">
        <v>15.413296880000001</v>
      </c>
      <c r="N5501" s="251">
        <v>15.413296880000001</v>
      </c>
    </row>
    <row r="5502" spans="13:14" x14ac:dyDescent="0.25">
      <c r="M5502" s="251">
        <v>14.936458310000001</v>
      </c>
      <c r="N5502" s="251">
        <v>14.936458310000001</v>
      </c>
    </row>
    <row r="5503" spans="13:14" x14ac:dyDescent="0.25">
      <c r="M5503" s="251">
        <v>15.0703838</v>
      </c>
      <c r="N5503" s="251">
        <v>15.0703838</v>
      </c>
    </row>
    <row r="5504" spans="13:14" x14ac:dyDescent="0.25">
      <c r="M5504" s="251">
        <v>15.25485799</v>
      </c>
      <c r="N5504" s="251">
        <v>15.25485799</v>
      </c>
    </row>
    <row r="5505" spans="13:14" x14ac:dyDescent="0.25">
      <c r="M5505" s="251">
        <v>15.756734099999999</v>
      </c>
      <c r="N5505" s="251">
        <v>15.756734099999999</v>
      </c>
    </row>
    <row r="5506" spans="13:14" x14ac:dyDescent="0.25">
      <c r="M5506" s="251">
        <v>14.098436789999999</v>
      </c>
      <c r="N5506" s="251">
        <v>14.098436789999999</v>
      </c>
    </row>
    <row r="5507" spans="13:14" x14ac:dyDescent="0.25">
      <c r="M5507" s="251">
        <v>15.50592035</v>
      </c>
      <c r="N5507" s="251">
        <v>15.50592035</v>
      </c>
    </row>
    <row r="5508" spans="13:14" x14ac:dyDescent="0.25">
      <c r="M5508" s="251">
        <v>15.26834916</v>
      </c>
      <c r="N5508" s="251">
        <v>15.26834916</v>
      </c>
    </row>
    <row r="5509" spans="13:14" x14ac:dyDescent="0.25">
      <c r="M5509" s="251">
        <v>15.50738241</v>
      </c>
      <c r="N5509" s="251">
        <v>15.50738241</v>
      </c>
    </row>
    <row r="5510" spans="13:14" x14ac:dyDescent="0.25">
      <c r="M5510" s="251">
        <v>12.957457209999999</v>
      </c>
      <c r="N5510" s="251">
        <v>12.957457209999999</v>
      </c>
    </row>
    <row r="5511" spans="13:14" x14ac:dyDescent="0.25">
      <c r="M5511" s="251">
        <v>13.249536790000001</v>
      </c>
      <c r="N5511" s="251">
        <v>13.249536790000001</v>
      </c>
    </row>
    <row r="5512" spans="13:14" x14ac:dyDescent="0.25">
      <c r="M5512" s="251">
        <v>15.354912649999999</v>
      </c>
      <c r="N5512" s="251">
        <v>15.354912649999999</v>
      </c>
    </row>
    <row r="5513" spans="13:14" x14ac:dyDescent="0.25">
      <c r="M5513" s="251">
        <v>12.98255994</v>
      </c>
      <c r="N5513" s="251">
        <v>12.98255994</v>
      </c>
    </row>
    <row r="5514" spans="13:14" x14ac:dyDescent="0.25">
      <c r="M5514" s="251">
        <v>15.41493981</v>
      </c>
      <c r="N5514" s="251">
        <v>15.41493981</v>
      </c>
    </row>
    <row r="5515" spans="13:14" x14ac:dyDescent="0.25">
      <c r="M5515" s="251">
        <v>13.08366517</v>
      </c>
      <c r="N5515" s="251">
        <v>13.08366517</v>
      </c>
    </row>
    <row r="5516" spans="13:14" x14ac:dyDescent="0.25">
      <c r="M5516" s="251">
        <v>15.708478550000001</v>
      </c>
      <c r="N5516" s="251">
        <v>15.708478550000001</v>
      </c>
    </row>
    <row r="5517" spans="13:14" x14ac:dyDescent="0.25">
      <c r="M5517" s="251">
        <v>15.629732000000001</v>
      </c>
      <c r="N5517" s="251">
        <v>15.629732000000001</v>
      </c>
    </row>
    <row r="5518" spans="13:14" x14ac:dyDescent="0.25">
      <c r="M5518" s="251">
        <v>13.182599509999999</v>
      </c>
      <c r="N5518" s="251">
        <v>13.182599509999999</v>
      </c>
    </row>
    <row r="5519" spans="13:14" x14ac:dyDescent="0.25">
      <c r="M5519" s="251">
        <v>15.53225033</v>
      </c>
      <c r="N5519" s="251">
        <v>15.53225033</v>
      </c>
    </row>
    <row r="5520" spans="13:14" x14ac:dyDescent="0.25">
      <c r="M5520" s="251">
        <v>15.41174021</v>
      </c>
      <c r="N5520" s="251">
        <v>15.41174021</v>
      </c>
    </row>
    <row r="5521" spans="13:14" x14ac:dyDescent="0.25">
      <c r="M5521" s="251">
        <v>15.03935461</v>
      </c>
      <c r="N5521" s="251">
        <v>15.03935461</v>
      </c>
    </row>
    <row r="5522" spans="13:14" x14ac:dyDescent="0.25">
      <c r="M5522" s="251">
        <v>15.253142929999999</v>
      </c>
      <c r="N5522" s="251">
        <v>15.253142929999999</v>
      </c>
    </row>
    <row r="5523" spans="13:14" x14ac:dyDescent="0.25">
      <c r="M5523" s="251">
        <v>15.025386579999999</v>
      </c>
      <c r="N5523" s="251">
        <v>15.025386579999999</v>
      </c>
    </row>
    <row r="5524" spans="13:14" x14ac:dyDescent="0.25">
      <c r="M5524" s="251">
        <v>15.15935144</v>
      </c>
      <c r="N5524" s="251">
        <v>15.15935144</v>
      </c>
    </row>
    <row r="5525" spans="13:14" x14ac:dyDescent="0.25">
      <c r="M5525" s="251">
        <v>14.61456596</v>
      </c>
      <c r="N5525" s="251">
        <v>14.61456596</v>
      </c>
    </row>
    <row r="5526" spans="13:14" x14ac:dyDescent="0.25">
      <c r="M5526" s="251">
        <v>12.86222501</v>
      </c>
      <c r="N5526" s="251">
        <v>12.86222501</v>
      </c>
    </row>
    <row r="5527" spans="13:14" x14ac:dyDescent="0.25">
      <c r="M5527" s="251">
        <v>13.88923194</v>
      </c>
      <c r="N5527" s="251">
        <v>13.88923194</v>
      </c>
    </row>
    <row r="5528" spans="13:14" x14ac:dyDescent="0.25">
      <c r="M5528" s="251">
        <v>13.080741250000001</v>
      </c>
      <c r="N5528" s="251">
        <v>13.080741250000001</v>
      </c>
    </row>
    <row r="5529" spans="13:14" x14ac:dyDescent="0.25">
      <c r="M5529" s="251">
        <v>15.07469373</v>
      </c>
      <c r="N5529" s="251">
        <v>15.07469373</v>
      </c>
    </row>
    <row r="5530" spans="13:14" x14ac:dyDescent="0.25">
      <c r="M5530" s="251">
        <v>15.43248314</v>
      </c>
      <c r="N5530" s="251">
        <v>15.43248314</v>
      </c>
    </row>
    <row r="5531" spans="13:14" x14ac:dyDescent="0.25">
      <c r="M5531" s="251">
        <v>15.541972899999999</v>
      </c>
      <c r="N5531" s="251">
        <v>15.541972899999999</v>
      </c>
    </row>
    <row r="5532" spans="13:14" x14ac:dyDescent="0.25">
      <c r="M5532" s="251">
        <v>15.393072289999999</v>
      </c>
      <c r="N5532" s="251">
        <v>15.393072289999999</v>
      </c>
    </row>
    <row r="5533" spans="13:14" x14ac:dyDescent="0.25">
      <c r="M5533" s="251">
        <v>15.50678802</v>
      </c>
      <c r="N5533" s="251">
        <v>15.50678802</v>
      </c>
    </row>
    <row r="5534" spans="13:14" x14ac:dyDescent="0.25">
      <c r="M5534" s="251">
        <v>13.62471</v>
      </c>
      <c r="N5534" s="251">
        <v>13.62471</v>
      </c>
    </row>
    <row r="5535" spans="13:14" x14ac:dyDescent="0.25">
      <c r="M5535" s="251">
        <v>14.42632092</v>
      </c>
      <c r="N5535" s="251">
        <v>14.42632092</v>
      </c>
    </row>
    <row r="5536" spans="13:14" x14ac:dyDescent="0.25">
      <c r="M5536" s="251">
        <v>15.678716639999999</v>
      </c>
      <c r="N5536" s="251">
        <v>15.678716639999999</v>
      </c>
    </row>
    <row r="5537" spans="13:14" x14ac:dyDescent="0.25">
      <c r="M5537" s="251">
        <v>14.65260434</v>
      </c>
      <c r="N5537" s="251">
        <v>14.65260434</v>
      </c>
    </row>
    <row r="5538" spans="13:14" x14ac:dyDescent="0.25">
      <c r="M5538" s="251">
        <v>15.475370659999999</v>
      </c>
      <c r="N5538" s="251">
        <v>15.475370659999999</v>
      </c>
    </row>
    <row r="5539" spans="13:14" x14ac:dyDescent="0.25">
      <c r="M5539" s="251">
        <v>15.54091038</v>
      </c>
      <c r="N5539" s="251">
        <v>15.54091038</v>
      </c>
    </row>
    <row r="5540" spans="13:14" x14ac:dyDescent="0.25">
      <c r="M5540" s="251">
        <v>15.36207207</v>
      </c>
      <c r="N5540" s="251">
        <v>15.36207207</v>
      </c>
    </row>
    <row r="5541" spans="13:14" x14ac:dyDescent="0.25">
      <c r="M5541" s="251">
        <v>15.31155603</v>
      </c>
      <c r="N5541" s="251">
        <v>15.31155603</v>
      </c>
    </row>
    <row r="5542" spans="13:14" x14ac:dyDescent="0.25">
      <c r="M5542" s="251">
        <v>14.63293767</v>
      </c>
      <c r="N5542" s="251">
        <v>14.63293767</v>
      </c>
    </row>
    <row r="5543" spans="13:14" x14ac:dyDescent="0.25">
      <c r="M5543" s="251">
        <v>13.802051690000001</v>
      </c>
      <c r="N5543" s="251">
        <v>13.802051690000001</v>
      </c>
    </row>
    <row r="5544" spans="13:14" x14ac:dyDescent="0.25">
      <c r="M5544" s="251">
        <v>14.886714660000001</v>
      </c>
      <c r="N5544" s="251">
        <v>14.886714660000001</v>
      </c>
    </row>
    <row r="5545" spans="13:14" x14ac:dyDescent="0.25">
      <c r="M5545" s="251">
        <v>15.43200294</v>
      </c>
      <c r="N5545" s="251">
        <v>15.43200294</v>
      </c>
    </row>
    <row r="5546" spans="13:14" x14ac:dyDescent="0.25">
      <c r="M5546" s="251">
        <v>13.92869351</v>
      </c>
      <c r="N5546" s="251">
        <v>13.92869351</v>
      </c>
    </row>
    <row r="5547" spans="13:14" x14ac:dyDescent="0.25">
      <c r="M5547" s="251">
        <v>15.071992509999999</v>
      </c>
      <c r="N5547" s="251">
        <v>15.071992509999999</v>
      </c>
    </row>
    <row r="5548" spans="13:14" x14ac:dyDescent="0.25">
      <c r="M5548" s="251">
        <v>14.405086109999999</v>
      </c>
      <c r="N5548" s="251">
        <v>14.405086109999999</v>
      </c>
    </row>
    <row r="5549" spans="13:14" x14ac:dyDescent="0.25">
      <c r="M5549" s="251">
        <v>15.36872926</v>
      </c>
      <c r="N5549" s="251">
        <v>15.36872926</v>
      </c>
    </row>
    <row r="5550" spans="13:14" x14ac:dyDescent="0.25">
      <c r="M5550" s="251">
        <v>14.135858539999999</v>
      </c>
      <c r="N5550" s="251">
        <v>14.135858539999999</v>
      </c>
    </row>
    <row r="5551" spans="13:14" x14ac:dyDescent="0.25">
      <c r="M5551" s="251">
        <v>14.63808126</v>
      </c>
      <c r="N5551" s="251">
        <v>14.63808126</v>
      </c>
    </row>
    <row r="5552" spans="13:14" x14ac:dyDescent="0.25">
      <c r="M5552" s="251">
        <v>14.677398220000001</v>
      </c>
      <c r="N5552" s="251">
        <v>14.677398220000001</v>
      </c>
    </row>
    <row r="5553" spans="13:14" x14ac:dyDescent="0.25">
      <c r="M5553" s="251">
        <v>14.6954066</v>
      </c>
      <c r="N5553" s="251">
        <v>14.6954066</v>
      </c>
    </row>
    <row r="5554" spans="13:14" x14ac:dyDescent="0.25">
      <c r="M5554" s="251">
        <v>13.899403810000001</v>
      </c>
      <c r="N5554" s="251">
        <v>13.899403810000001</v>
      </c>
    </row>
    <row r="5555" spans="13:14" x14ac:dyDescent="0.25">
      <c r="M5555" s="251">
        <v>14.83930277</v>
      </c>
      <c r="N5555" s="251">
        <v>14.83930277</v>
      </c>
    </row>
    <row r="5556" spans="13:14" x14ac:dyDescent="0.25">
      <c r="M5556" s="251">
        <v>15.141162039999999</v>
      </c>
      <c r="N5556" s="251">
        <v>15.141162039999999</v>
      </c>
    </row>
    <row r="5557" spans="13:14" x14ac:dyDescent="0.25">
      <c r="M5557" s="251">
        <v>13.662651159999999</v>
      </c>
      <c r="N5557" s="251">
        <v>13.662651159999999</v>
      </c>
    </row>
    <row r="5558" spans="13:14" x14ac:dyDescent="0.25">
      <c r="M5558" s="251">
        <v>15.338607400000001</v>
      </c>
      <c r="N5558" s="251">
        <v>15.338607400000001</v>
      </c>
    </row>
    <row r="5559" spans="13:14" x14ac:dyDescent="0.25">
      <c r="M5559" s="251">
        <v>12.70396113</v>
      </c>
      <c r="N5559" s="251">
        <v>12.70396113</v>
      </c>
    </row>
    <row r="5560" spans="13:14" x14ac:dyDescent="0.25">
      <c r="M5560" s="251">
        <v>15.75229156</v>
      </c>
      <c r="N5560" s="251">
        <v>15.75229156</v>
      </c>
    </row>
    <row r="5561" spans="13:14" x14ac:dyDescent="0.25">
      <c r="M5561" s="251">
        <v>14.80030876</v>
      </c>
      <c r="N5561" s="251">
        <v>14.80030876</v>
      </c>
    </row>
    <row r="5562" spans="13:14" x14ac:dyDescent="0.25">
      <c r="M5562" s="251">
        <v>14.915992920000001</v>
      </c>
      <c r="N5562" s="251">
        <v>14.915992920000001</v>
      </c>
    </row>
    <row r="5563" spans="13:14" x14ac:dyDescent="0.25">
      <c r="M5563" s="251">
        <v>13.56769306</v>
      </c>
      <c r="N5563" s="251">
        <v>13.56769306</v>
      </c>
    </row>
    <row r="5564" spans="13:14" x14ac:dyDescent="0.25">
      <c r="M5564" s="251">
        <v>14.82263298</v>
      </c>
      <c r="N5564" s="251">
        <v>14.82263298</v>
      </c>
    </row>
    <row r="5565" spans="13:14" x14ac:dyDescent="0.25">
      <c r="M5565" s="251">
        <v>15.592340829999999</v>
      </c>
      <c r="N5565" s="251">
        <v>15.592340829999999</v>
      </c>
    </row>
    <row r="5566" spans="13:14" x14ac:dyDescent="0.25">
      <c r="M5566" s="251">
        <v>14.78592778</v>
      </c>
      <c r="N5566" s="251">
        <v>14.78592778</v>
      </c>
    </row>
    <row r="5567" spans="13:14" x14ac:dyDescent="0.25">
      <c r="M5567" s="251">
        <v>13.629845489999999</v>
      </c>
      <c r="N5567" s="251">
        <v>13.629845489999999</v>
      </c>
    </row>
    <row r="5568" spans="13:14" x14ac:dyDescent="0.25">
      <c r="M5568" s="251">
        <v>13.06706791</v>
      </c>
      <c r="N5568" s="251">
        <v>13.06706791</v>
      </c>
    </row>
    <row r="5569" spans="13:14" x14ac:dyDescent="0.25">
      <c r="M5569" s="251">
        <v>15.019292249999999</v>
      </c>
      <c r="N5569" s="251">
        <v>15.019292249999999</v>
      </c>
    </row>
    <row r="5570" spans="13:14" x14ac:dyDescent="0.25">
      <c r="M5570" s="251">
        <v>15.13576076</v>
      </c>
      <c r="N5570" s="251">
        <v>15.13576076</v>
      </c>
    </row>
    <row r="5571" spans="13:14" x14ac:dyDescent="0.25">
      <c r="M5571" s="251">
        <v>13.50199976</v>
      </c>
      <c r="N5571" s="251">
        <v>13.50199976</v>
      </c>
    </row>
    <row r="5572" spans="13:14" x14ac:dyDescent="0.25">
      <c r="M5572" s="251">
        <v>15.56583305</v>
      </c>
      <c r="N5572" s="251">
        <v>15.56583305</v>
      </c>
    </row>
    <row r="5573" spans="13:14" x14ac:dyDescent="0.25">
      <c r="M5573" s="251">
        <v>15.08871983</v>
      </c>
      <c r="N5573" s="251">
        <v>15.08871983</v>
      </c>
    </row>
    <row r="5574" spans="13:14" x14ac:dyDescent="0.25">
      <c r="M5574" s="251">
        <v>14.82158179</v>
      </c>
      <c r="N5574" s="251">
        <v>14.82158179</v>
      </c>
    </row>
    <row r="5575" spans="13:14" x14ac:dyDescent="0.25">
      <c r="M5575" s="251">
        <v>15.163580870000001</v>
      </c>
      <c r="N5575" s="251">
        <v>15.163580870000001</v>
      </c>
    </row>
    <row r="5576" spans="13:14" x14ac:dyDescent="0.25">
      <c r="M5576" s="251">
        <v>14.955024849999999</v>
      </c>
      <c r="N5576" s="251">
        <v>14.955024849999999</v>
      </c>
    </row>
    <row r="5577" spans="13:14" x14ac:dyDescent="0.25">
      <c r="M5577" s="251">
        <v>17.355623359999999</v>
      </c>
      <c r="N5577" s="251">
        <v>17.355623359999999</v>
      </c>
    </row>
    <row r="5578" spans="13:14" x14ac:dyDescent="0.25">
      <c r="M5578" s="251">
        <v>16.78016723</v>
      </c>
      <c r="N5578" s="251">
        <v>16.78016723</v>
      </c>
    </row>
    <row r="5579" spans="13:14" x14ac:dyDescent="0.25">
      <c r="M5579" s="251">
        <v>17.75506566</v>
      </c>
      <c r="N5579" s="251">
        <v>17.75506566</v>
      </c>
    </row>
    <row r="5580" spans="13:14" x14ac:dyDescent="0.25">
      <c r="M5580" s="251">
        <v>18.84745556</v>
      </c>
      <c r="N5580" s="251">
        <v>18.84745556</v>
      </c>
    </row>
    <row r="5581" spans="13:14" x14ac:dyDescent="0.25">
      <c r="M5581" s="251">
        <v>16.470406279999999</v>
      </c>
      <c r="N5581" s="251">
        <v>16.470406279999999</v>
      </c>
    </row>
    <row r="5582" spans="13:14" x14ac:dyDescent="0.25">
      <c r="M5582" s="251">
        <v>15.18241589</v>
      </c>
      <c r="N5582" s="251">
        <v>15.18241589</v>
      </c>
    </row>
    <row r="5583" spans="13:14" x14ac:dyDescent="0.25">
      <c r="M5583" s="251">
        <v>18.255158439999999</v>
      </c>
      <c r="N5583" s="251">
        <v>18.255158439999999</v>
      </c>
    </row>
    <row r="5584" spans="13:14" x14ac:dyDescent="0.25">
      <c r="M5584" s="251">
        <v>18.676571689999999</v>
      </c>
      <c r="N5584" s="251">
        <v>18.676571689999999</v>
      </c>
    </row>
    <row r="5585" spans="13:14" x14ac:dyDescent="0.25">
      <c r="M5585" s="251">
        <v>15.753590190000001</v>
      </c>
      <c r="N5585" s="251">
        <v>15.753590190000001</v>
      </c>
    </row>
    <row r="5586" spans="13:14" x14ac:dyDescent="0.25">
      <c r="M5586" s="251">
        <v>17.906816509999999</v>
      </c>
      <c r="N5586" s="251">
        <v>17.906816509999999</v>
      </c>
    </row>
    <row r="5587" spans="13:14" x14ac:dyDescent="0.25">
      <c r="M5587" s="251">
        <v>18.106332680000001</v>
      </c>
      <c r="N5587" s="251">
        <v>18.106332680000001</v>
      </c>
    </row>
    <row r="5588" spans="13:14" x14ac:dyDescent="0.25">
      <c r="M5588" s="251">
        <v>16.38299409</v>
      </c>
      <c r="N5588" s="251">
        <v>16.38299409</v>
      </c>
    </row>
    <row r="5589" spans="13:14" x14ac:dyDescent="0.25">
      <c r="M5589" s="251">
        <v>18.551156410000001</v>
      </c>
      <c r="N5589" s="251">
        <v>18.551156410000001</v>
      </c>
    </row>
    <row r="5590" spans="13:14" x14ac:dyDescent="0.25">
      <c r="M5590" s="251">
        <v>17.49689618</v>
      </c>
      <c r="N5590" s="251">
        <v>17.49689618</v>
      </c>
    </row>
    <row r="5591" spans="13:14" x14ac:dyDescent="0.25">
      <c r="M5591" s="251">
        <v>18.120749539999998</v>
      </c>
      <c r="N5591" s="251">
        <v>18.120749539999998</v>
      </c>
    </row>
    <row r="5592" spans="13:14" x14ac:dyDescent="0.25">
      <c r="M5592" s="251">
        <v>17.83243156</v>
      </c>
      <c r="N5592" s="251">
        <v>17.83243156</v>
      </c>
    </row>
    <row r="5593" spans="13:14" x14ac:dyDescent="0.25">
      <c r="M5593" s="251">
        <v>16.631636180000001</v>
      </c>
      <c r="N5593" s="251">
        <v>16.631636180000001</v>
      </c>
    </row>
    <row r="5594" spans="13:14" x14ac:dyDescent="0.25">
      <c r="M5594" s="251">
        <v>17.126150540000001</v>
      </c>
      <c r="N5594" s="251">
        <v>17.126150540000001</v>
      </c>
    </row>
    <row r="5595" spans="13:14" x14ac:dyDescent="0.25">
      <c r="M5595" s="251">
        <v>16.426858079999999</v>
      </c>
      <c r="N5595" s="251">
        <v>16.426858079999999</v>
      </c>
    </row>
    <row r="5596" spans="13:14" x14ac:dyDescent="0.25">
      <c r="M5596" s="251">
        <v>19.46618612</v>
      </c>
      <c r="N5596" s="251">
        <v>19.46618612</v>
      </c>
    </row>
    <row r="5597" spans="13:14" x14ac:dyDescent="0.25">
      <c r="M5597" s="251">
        <v>18.077706729999999</v>
      </c>
      <c r="N5597" s="251">
        <v>18.077706729999999</v>
      </c>
    </row>
    <row r="5598" spans="13:14" x14ac:dyDescent="0.25">
      <c r="M5598" s="251">
        <v>17.499628120000001</v>
      </c>
      <c r="N5598" s="251">
        <v>17.499628120000001</v>
      </c>
    </row>
    <row r="5599" spans="13:14" x14ac:dyDescent="0.25">
      <c r="M5599" s="251">
        <v>15.532209829999999</v>
      </c>
      <c r="N5599" s="251">
        <v>15.532209829999999</v>
      </c>
    </row>
    <row r="5600" spans="13:14" x14ac:dyDescent="0.25">
      <c r="M5600" s="251">
        <v>18.44592549</v>
      </c>
      <c r="N5600" s="251">
        <v>18.44592549</v>
      </c>
    </row>
    <row r="5601" spans="13:14" x14ac:dyDescent="0.25">
      <c r="M5601" s="251">
        <v>17.18911855</v>
      </c>
      <c r="N5601" s="251">
        <v>17.18911855</v>
      </c>
    </row>
    <row r="5602" spans="13:14" x14ac:dyDescent="0.25">
      <c r="M5602" s="251">
        <v>18.091662459999998</v>
      </c>
      <c r="N5602" s="251">
        <v>18.091662459999998</v>
      </c>
    </row>
    <row r="5603" spans="13:14" x14ac:dyDescent="0.25">
      <c r="M5603" s="251">
        <v>17.607578650000001</v>
      </c>
      <c r="N5603" s="251">
        <v>17.607578650000001</v>
      </c>
    </row>
    <row r="5604" spans="13:14" x14ac:dyDescent="0.25">
      <c r="M5604" s="251">
        <v>18.15694264</v>
      </c>
      <c r="N5604" s="251">
        <v>18.15694264</v>
      </c>
    </row>
    <row r="5605" spans="13:14" x14ac:dyDescent="0.25">
      <c r="M5605" s="251">
        <v>18.929910039999999</v>
      </c>
      <c r="N5605" s="251">
        <v>18.929910039999999</v>
      </c>
    </row>
    <row r="5606" spans="13:14" x14ac:dyDescent="0.25">
      <c r="M5606" s="251">
        <v>16.95940826</v>
      </c>
      <c r="N5606" s="251">
        <v>16.95940826</v>
      </c>
    </row>
    <row r="5607" spans="13:14" x14ac:dyDescent="0.25">
      <c r="M5607" s="251">
        <v>18.544795539999999</v>
      </c>
      <c r="N5607" s="251">
        <v>18.544795539999999</v>
      </c>
    </row>
    <row r="5608" spans="13:14" x14ac:dyDescent="0.25">
      <c r="M5608" s="251">
        <v>16.67160617</v>
      </c>
      <c r="N5608" s="251">
        <v>16.67160617</v>
      </c>
    </row>
    <row r="5609" spans="13:14" x14ac:dyDescent="0.25">
      <c r="M5609" s="251">
        <v>14.873427769999999</v>
      </c>
      <c r="N5609" s="251">
        <v>14.873427769999999</v>
      </c>
    </row>
    <row r="5610" spans="13:14" x14ac:dyDescent="0.25">
      <c r="M5610" s="251">
        <v>16.61234954</v>
      </c>
      <c r="N5610" s="251">
        <v>16.61234954</v>
      </c>
    </row>
    <row r="5611" spans="13:14" x14ac:dyDescent="0.25">
      <c r="M5611" s="251">
        <v>15.4942402</v>
      </c>
      <c r="N5611" s="251">
        <v>15.4942402</v>
      </c>
    </row>
    <row r="5612" spans="13:14" x14ac:dyDescent="0.25">
      <c r="M5612" s="251">
        <v>19.258168569999999</v>
      </c>
      <c r="N5612" s="251">
        <v>19.258168569999999</v>
      </c>
    </row>
    <row r="5613" spans="13:14" x14ac:dyDescent="0.25">
      <c r="M5613" s="251">
        <v>17.354984120000001</v>
      </c>
      <c r="N5613" s="251">
        <v>17.354984120000001</v>
      </c>
    </row>
    <row r="5614" spans="13:14" x14ac:dyDescent="0.25">
      <c r="M5614" s="251">
        <v>15.690629919999999</v>
      </c>
      <c r="N5614" s="251">
        <v>15.690629919999999</v>
      </c>
    </row>
    <row r="5615" spans="13:14" x14ac:dyDescent="0.25">
      <c r="M5615" s="251">
        <v>16.419381179999998</v>
      </c>
      <c r="N5615" s="251">
        <v>16.419381179999998</v>
      </c>
    </row>
    <row r="5616" spans="13:14" x14ac:dyDescent="0.25">
      <c r="M5616" s="251">
        <v>16.010729510000001</v>
      </c>
      <c r="N5616" s="251">
        <v>16.010729510000001</v>
      </c>
    </row>
    <row r="5617" spans="13:14" x14ac:dyDescent="0.25">
      <c r="M5617" s="251">
        <v>17.112590969999999</v>
      </c>
      <c r="N5617" s="251">
        <v>17.112590969999999</v>
      </c>
    </row>
    <row r="5618" spans="13:14" x14ac:dyDescent="0.25">
      <c r="M5618" s="251">
        <v>17.181982569999999</v>
      </c>
      <c r="N5618" s="251">
        <v>17.181982569999999</v>
      </c>
    </row>
    <row r="5619" spans="13:14" x14ac:dyDescent="0.25">
      <c r="M5619" s="251">
        <v>16.60702186</v>
      </c>
      <c r="N5619" s="251">
        <v>16.60702186</v>
      </c>
    </row>
    <row r="5620" spans="13:14" x14ac:dyDescent="0.25">
      <c r="M5620" s="251">
        <v>15.392494409999999</v>
      </c>
      <c r="N5620" s="251">
        <v>15.392494409999999</v>
      </c>
    </row>
    <row r="5621" spans="13:14" x14ac:dyDescent="0.25">
      <c r="M5621" s="251">
        <v>18.70214314</v>
      </c>
      <c r="N5621" s="251">
        <v>18.70214314</v>
      </c>
    </row>
    <row r="5622" spans="13:14" x14ac:dyDescent="0.25">
      <c r="M5622" s="251">
        <v>18.036075140000001</v>
      </c>
      <c r="N5622" s="251">
        <v>18.036075140000001</v>
      </c>
    </row>
    <row r="5623" spans="13:14" x14ac:dyDescent="0.25">
      <c r="M5623" s="251">
        <v>17.13298722</v>
      </c>
      <c r="N5623" s="251">
        <v>17.13298722</v>
      </c>
    </row>
    <row r="5624" spans="13:14" x14ac:dyDescent="0.25">
      <c r="M5624" s="251">
        <v>17.361248410000002</v>
      </c>
      <c r="N5624" s="251">
        <v>17.361248410000002</v>
      </c>
    </row>
    <row r="5625" spans="13:14" x14ac:dyDescent="0.25">
      <c r="M5625" s="251">
        <v>16.422342579999999</v>
      </c>
      <c r="N5625" s="251">
        <v>16.422342579999999</v>
      </c>
    </row>
    <row r="5626" spans="13:14" x14ac:dyDescent="0.25">
      <c r="M5626" s="251">
        <v>17.324689020000001</v>
      </c>
      <c r="N5626" s="251">
        <v>17.324689020000001</v>
      </c>
    </row>
    <row r="5627" spans="13:14" x14ac:dyDescent="0.25">
      <c r="M5627" s="251">
        <v>15.963481829999999</v>
      </c>
      <c r="N5627" s="251">
        <v>15.963481829999999</v>
      </c>
    </row>
    <row r="5628" spans="13:14" x14ac:dyDescent="0.25">
      <c r="M5628" s="251">
        <v>17.204439399999998</v>
      </c>
      <c r="N5628" s="251">
        <v>17.204439399999998</v>
      </c>
    </row>
    <row r="5629" spans="13:14" x14ac:dyDescent="0.25">
      <c r="M5629" s="251">
        <v>17.487041699999999</v>
      </c>
      <c r="N5629" s="251">
        <v>17.487041699999999</v>
      </c>
    </row>
    <row r="5630" spans="13:14" x14ac:dyDescent="0.25">
      <c r="M5630" s="251">
        <v>16.11643432</v>
      </c>
      <c r="N5630" s="251">
        <v>16.11643432</v>
      </c>
    </row>
    <row r="5631" spans="13:14" x14ac:dyDescent="0.25">
      <c r="M5631" s="251">
        <v>16.953903910000001</v>
      </c>
      <c r="N5631" s="251">
        <v>16.953903910000001</v>
      </c>
    </row>
    <row r="5632" spans="13:14" x14ac:dyDescent="0.25">
      <c r="M5632" s="251">
        <v>13.71305855</v>
      </c>
      <c r="N5632" s="251">
        <v>13.71305855</v>
      </c>
    </row>
    <row r="5633" spans="13:14" x14ac:dyDescent="0.25">
      <c r="M5633" s="251">
        <v>16.81189621</v>
      </c>
      <c r="N5633" s="251">
        <v>16.81189621</v>
      </c>
    </row>
    <row r="5634" spans="13:14" x14ac:dyDescent="0.25">
      <c r="M5634" s="251">
        <v>16.600957489999999</v>
      </c>
      <c r="N5634" s="251">
        <v>16.600957489999999</v>
      </c>
    </row>
    <row r="5635" spans="13:14" x14ac:dyDescent="0.25">
      <c r="M5635" s="251">
        <v>15.157437789999999</v>
      </c>
      <c r="N5635" s="251">
        <v>15.157437789999999</v>
      </c>
    </row>
    <row r="5636" spans="13:14" x14ac:dyDescent="0.25">
      <c r="M5636" s="251">
        <v>16.473928180000001</v>
      </c>
      <c r="N5636" s="251">
        <v>16.473928180000001</v>
      </c>
    </row>
    <row r="5637" spans="13:14" x14ac:dyDescent="0.25">
      <c r="M5637" s="251">
        <v>16.62939579</v>
      </c>
      <c r="N5637" s="251">
        <v>16.62939579</v>
      </c>
    </row>
    <row r="5638" spans="13:14" x14ac:dyDescent="0.25">
      <c r="M5638" s="251">
        <v>18.547662150000001</v>
      </c>
      <c r="N5638" s="251">
        <v>18.547662150000001</v>
      </c>
    </row>
    <row r="5639" spans="13:14" x14ac:dyDescent="0.25">
      <c r="M5639" s="251">
        <v>16.170929109999999</v>
      </c>
      <c r="N5639" s="251">
        <v>16.170929109999999</v>
      </c>
    </row>
    <row r="5640" spans="13:14" x14ac:dyDescent="0.25">
      <c r="M5640" s="251">
        <v>18.050976980000002</v>
      </c>
      <c r="N5640" s="251">
        <v>18.050976980000002</v>
      </c>
    </row>
    <row r="5641" spans="13:14" x14ac:dyDescent="0.25">
      <c r="M5641" s="251">
        <v>15.280304299999999</v>
      </c>
      <c r="N5641" s="251">
        <v>15.280304299999999</v>
      </c>
    </row>
    <row r="5642" spans="13:14" x14ac:dyDescent="0.25">
      <c r="M5642" s="251">
        <v>18.378753830000001</v>
      </c>
      <c r="N5642" s="251">
        <v>18.378753830000001</v>
      </c>
    </row>
    <row r="5643" spans="13:14" x14ac:dyDescent="0.25">
      <c r="M5643" s="251">
        <v>16.981518999999999</v>
      </c>
      <c r="N5643" s="251">
        <v>16.981518999999999</v>
      </c>
    </row>
    <row r="5644" spans="13:14" x14ac:dyDescent="0.25">
      <c r="M5644" s="251">
        <v>17.014155250000002</v>
      </c>
      <c r="N5644" s="251">
        <v>17.014155250000002</v>
      </c>
    </row>
    <row r="5645" spans="13:14" x14ac:dyDescent="0.25">
      <c r="M5645" s="251">
        <v>17.73858779</v>
      </c>
      <c r="N5645" s="251">
        <v>17.73858779</v>
      </c>
    </row>
    <row r="5646" spans="13:14" x14ac:dyDescent="0.25">
      <c r="M5646" s="251">
        <v>16.990397399999999</v>
      </c>
      <c r="N5646" s="251">
        <v>16.990397399999999</v>
      </c>
    </row>
    <row r="5647" spans="13:14" x14ac:dyDescent="0.25">
      <c r="M5647" s="251">
        <v>16.878596179999999</v>
      </c>
      <c r="N5647" s="251">
        <v>16.878596179999999</v>
      </c>
    </row>
    <row r="5648" spans="13:14" x14ac:dyDescent="0.25">
      <c r="M5648" s="251">
        <v>17.033046070000001</v>
      </c>
      <c r="N5648" s="251">
        <v>17.033046070000001</v>
      </c>
    </row>
    <row r="5649" spans="13:14" x14ac:dyDescent="0.25">
      <c r="M5649" s="251">
        <v>17.432096489999999</v>
      </c>
      <c r="N5649" s="251">
        <v>17.432096489999999</v>
      </c>
    </row>
    <row r="5650" spans="13:14" x14ac:dyDescent="0.25">
      <c r="M5650" s="251">
        <v>16.388316499999998</v>
      </c>
      <c r="N5650" s="251">
        <v>16.388316499999998</v>
      </c>
    </row>
    <row r="5651" spans="13:14" x14ac:dyDescent="0.25">
      <c r="M5651" s="251">
        <v>18.38222386</v>
      </c>
      <c r="N5651" s="251">
        <v>18.38222386</v>
      </c>
    </row>
    <row r="5652" spans="13:14" x14ac:dyDescent="0.25">
      <c r="M5652" s="251">
        <v>16.699053580000001</v>
      </c>
      <c r="N5652" s="251">
        <v>16.699053580000001</v>
      </c>
    </row>
    <row r="5653" spans="13:14" x14ac:dyDescent="0.25">
      <c r="M5653" s="251">
        <v>15.83569999</v>
      </c>
      <c r="N5653" s="251">
        <v>15.83569999</v>
      </c>
    </row>
    <row r="5654" spans="13:14" x14ac:dyDescent="0.25">
      <c r="M5654" s="251">
        <v>16.096283769999999</v>
      </c>
      <c r="N5654" s="251">
        <v>16.096283769999999</v>
      </c>
    </row>
    <row r="5655" spans="13:14" x14ac:dyDescent="0.25">
      <c r="M5655" s="251">
        <v>19.193781040000001</v>
      </c>
      <c r="N5655" s="251">
        <v>19.193781040000001</v>
      </c>
    </row>
    <row r="5656" spans="13:14" x14ac:dyDescent="0.25">
      <c r="M5656" s="251">
        <v>16.577104349999999</v>
      </c>
      <c r="N5656" s="251">
        <v>16.577104349999999</v>
      </c>
    </row>
    <row r="5657" spans="13:14" x14ac:dyDescent="0.25">
      <c r="M5657" s="251">
        <v>17.36467549</v>
      </c>
      <c r="N5657" s="251">
        <v>17.36467549</v>
      </c>
    </row>
    <row r="5658" spans="13:14" x14ac:dyDescent="0.25">
      <c r="M5658" s="251">
        <v>18.123754720000001</v>
      </c>
      <c r="N5658" s="251">
        <v>18.123754720000001</v>
      </c>
    </row>
    <row r="5659" spans="13:14" x14ac:dyDescent="0.25">
      <c r="M5659" s="251">
        <v>16.545803620000001</v>
      </c>
      <c r="N5659" s="251">
        <v>16.545803620000001</v>
      </c>
    </row>
    <row r="5660" spans="13:14" x14ac:dyDescent="0.25">
      <c r="M5660" s="251">
        <v>19.552635160000001</v>
      </c>
      <c r="N5660" s="251">
        <v>19.552635160000001</v>
      </c>
    </row>
    <row r="5661" spans="13:14" x14ac:dyDescent="0.25">
      <c r="M5661" s="251">
        <v>16.387530139999999</v>
      </c>
      <c r="N5661" s="251">
        <v>16.387530139999999</v>
      </c>
    </row>
    <row r="5662" spans="13:14" x14ac:dyDescent="0.25">
      <c r="M5662" s="251">
        <v>17.769493369999999</v>
      </c>
      <c r="N5662" s="251">
        <v>17.769493369999999</v>
      </c>
    </row>
    <row r="5663" spans="13:14" x14ac:dyDescent="0.25">
      <c r="M5663" s="251">
        <v>17.091851779999999</v>
      </c>
      <c r="N5663" s="251">
        <v>17.091851779999999</v>
      </c>
    </row>
    <row r="5664" spans="13:14" x14ac:dyDescent="0.25">
      <c r="M5664" s="251">
        <v>18.621318809999998</v>
      </c>
      <c r="N5664" s="251">
        <v>18.621318809999998</v>
      </c>
    </row>
    <row r="5665" spans="13:14" x14ac:dyDescent="0.25">
      <c r="M5665" s="251">
        <v>18.367471680000001</v>
      </c>
      <c r="N5665" s="251">
        <v>18.367471680000001</v>
      </c>
    </row>
    <row r="5666" spans="13:14" x14ac:dyDescent="0.25">
      <c r="M5666" s="251">
        <v>14.998802299999999</v>
      </c>
      <c r="N5666" s="251">
        <v>14.998802299999999</v>
      </c>
    </row>
    <row r="5667" spans="13:14" x14ac:dyDescent="0.25">
      <c r="M5667" s="251">
        <v>16.386214389999999</v>
      </c>
      <c r="N5667" s="251">
        <v>16.386214389999999</v>
      </c>
    </row>
    <row r="5668" spans="13:14" x14ac:dyDescent="0.25">
      <c r="M5668" s="251">
        <v>16.943721679999999</v>
      </c>
      <c r="N5668" s="251">
        <v>16.943721679999999</v>
      </c>
    </row>
    <row r="5669" spans="13:14" x14ac:dyDescent="0.25">
      <c r="M5669" s="251">
        <v>18.305248519999999</v>
      </c>
      <c r="N5669" s="251">
        <v>18.305248519999999</v>
      </c>
    </row>
    <row r="5670" spans="13:14" x14ac:dyDescent="0.25">
      <c r="M5670" s="251">
        <v>18.193505529999999</v>
      </c>
      <c r="N5670" s="251">
        <v>18.193505529999999</v>
      </c>
    </row>
    <row r="5671" spans="13:14" x14ac:dyDescent="0.25">
      <c r="M5671" s="251">
        <v>15.80605989</v>
      </c>
      <c r="N5671" s="251">
        <v>15.80605989</v>
      </c>
    </row>
    <row r="5672" spans="13:14" x14ac:dyDescent="0.25">
      <c r="M5672" s="251">
        <v>15.60992824</v>
      </c>
      <c r="N5672" s="251">
        <v>15.60992824</v>
      </c>
    </row>
    <row r="5673" spans="13:14" x14ac:dyDescent="0.25">
      <c r="M5673" s="251">
        <v>17.21844703</v>
      </c>
      <c r="N5673" s="251">
        <v>17.21844703</v>
      </c>
    </row>
    <row r="5674" spans="13:14" x14ac:dyDescent="0.25">
      <c r="M5674" s="251">
        <v>14.24388415</v>
      </c>
      <c r="N5674" s="251">
        <v>14.24388415</v>
      </c>
    </row>
    <row r="5675" spans="13:14" x14ac:dyDescent="0.25">
      <c r="M5675" s="251">
        <v>15.90844783</v>
      </c>
      <c r="N5675" s="251">
        <v>15.90844783</v>
      </c>
    </row>
    <row r="5676" spans="13:14" x14ac:dyDescent="0.25">
      <c r="M5676" s="251">
        <v>18.679497269999999</v>
      </c>
      <c r="N5676" s="251">
        <v>18.679497269999999</v>
      </c>
    </row>
    <row r="5677" spans="13:14" x14ac:dyDescent="0.25">
      <c r="M5677" s="251">
        <v>19.159970529999999</v>
      </c>
      <c r="N5677" s="251">
        <v>19.159970529999999</v>
      </c>
    </row>
    <row r="5678" spans="13:14" x14ac:dyDescent="0.25">
      <c r="M5678" s="251">
        <v>16.88756098</v>
      </c>
      <c r="N5678" s="251">
        <v>16.88756098</v>
      </c>
    </row>
    <row r="5679" spans="13:14" x14ac:dyDescent="0.25">
      <c r="M5679" s="251">
        <v>14.24389545</v>
      </c>
      <c r="N5679" s="251">
        <v>14.24389545</v>
      </c>
    </row>
    <row r="5680" spans="13:14" x14ac:dyDescent="0.25">
      <c r="M5680" s="251">
        <v>16.54637769</v>
      </c>
      <c r="N5680" s="251">
        <v>16.54637769</v>
      </c>
    </row>
    <row r="5681" spans="13:14" x14ac:dyDescent="0.25">
      <c r="M5681" s="251">
        <v>17.976263589999999</v>
      </c>
      <c r="N5681" s="251">
        <v>17.976263589999999</v>
      </c>
    </row>
    <row r="5682" spans="13:14" x14ac:dyDescent="0.25">
      <c r="M5682" s="251">
        <v>14.84762903</v>
      </c>
      <c r="N5682" s="251">
        <v>14.84762903</v>
      </c>
    </row>
    <row r="5683" spans="13:14" x14ac:dyDescent="0.25">
      <c r="M5683" s="251">
        <v>17.092441529999999</v>
      </c>
      <c r="N5683" s="251">
        <v>17.092441529999999</v>
      </c>
    </row>
    <row r="5684" spans="13:14" x14ac:dyDescent="0.25">
      <c r="M5684" s="251">
        <v>18.408847139999999</v>
      </c>
      <c r="N5684" s="251">
        <v>18.408847139999999</v>
      </c>
    </row>
    <row r="5685" spans="13:14" x14ac:dyDescent="0.25">
      <c r="M5685" s="251">
        <v>17.105267990000002</v>
      </c>
      <c r="N5685" s="251">
        <v>17.105267990000002</v>
      </c>
    </row>
    <row r="5686" spans="13:14" x14ac:dyDescent="0.25">
      <c r="M5686" s="251">
        <v>16.062048269999998</v>
      </c>
      <c r="N5686" s="251">
        <v>16.062048269999998</v>
      </c>
    </row>
    <row r="5687" spans="13:14" x14ac:dyDescent="0.25">
      <c r="M5687" s="251">
        <v>16.96584622</v>
      </c>
      <c r="N5687" s="251">
        <v>16.96584622</v>
      </c>
    </row>
    <row r="5688" spans="13:14" x14ac:dyDescent="0.25">
      <c r="M5688" s="251">
        <v>16.592563739999999</v>
      </c>
      <c r="N5688" s="251">
        <v>16.592563739999999</v>
      </c>
    </row>
    <row r="5689" spans="13:14" x14ac:dyDescent="0.25">
      <c r="M5689" s="251">
        <v>17.733948130000002</v>
      </c>
      <c r="N5689" s="251">
        <v>17.733948130000002</v>
      </c>
    </row>
    <row r="5690" spans="13:14" x14ac:dyDescent="0.25">
      <c r="M5690" s="251">
        <v>16.867743879999999</v>
      </c>
      <c r="N5690" s="251">
        <v>16.867743879999999</v>
      </c>
    </row>
    <row r="5691" spans="13:14" x14ac:dyDescent="0.25">
      <c r="M5691" s="251">
        <v>16.959858279999999</v>
      </c>
      <c r="N5691" s="251">
        <v>16.959858279999999</v>
      </c>
    </row>
    <row r="5692" spans="13:14" x14ac:dyDescent="0.25">
      <c r="M5692" s="251">
        <v>16.625869000000002</v>
      </c>
      <c r="N5692" s="251">
        <v>16.625869000000002</v>
      </c>
    </row>
    <row r="5693" spans="13:14" x14ac:dyDescent="0.25">
      <c r="M5693" s="251">
        <v>14.57193927</v>
      </c>
      <c r="N5693" s="251">
        <v>14.57193927</v>
      </c>
    </row>
    <row r="5694" spans="13:14" x14ac:dyDescent="0.25">
      <c r="M5694" s="251">
        <v>17.33169169</v>
      </c>
      <c r="N5694" s="251">
        <v>17.33169169</v>
      </c>
    </row>
    <row r="5695" spans="13:14" x14ac:dyDescent="0.25">
      <c r="M5695" s="251">
        <v>16.692661619999999</v>
      </c>
      <c r="N5695" s="251">
        <v>16.692661619999999</v>
      </c>
    </row>
    <row r="5696" spans="13:14" x14ac:dyDescent="0.25">
      <c r="M5696" s="251">
        <v>18.918583550000001</v>
      </c>
      <c r="N5696" s="251">
        <v>18.918583550000001</v>
      </c>
    </row>
    <row r="5697" spans="13:14" x14ac:dyDescent="0.25">
      <c r="M5697" s="251">
        <v>18.27657129</v>
      </c>
      <c r="N5697" s="251">
        <v>18.27657129</v>
      </c>
    </row>
    <row r="5698" spans="13:14" x14ac:dyDescent="0.25">
      <c r="M5698" s="251">
        <v>17.256207289999999</v>
      </c>
      <c r="N5698" s="251">
        <v>17.256207289999999</v>
      </c>
    </row>
    <row r="5699" spans="13:14" x14ac:dyDescent="0.25">
      <c r="M5699" s="251">
        <v>19.052340279999999</v>
      </c>
      <c r="N5699" s="251">
        <v>19.052340279999999</v>
      </c>
    </row>
    <row r="5700" spans="13:14" x14ac:dyDescent="0.25">
      <c r="M5700" s="251">
        <v>18.32278007</v>
      </c>
      <c r="N5700" s="251">
        <v>18.32278007</v>
      </c>
    </row>
    <row r="5701" spans="13:14" x14ac:dyDescent="0.25">
      <c r="M5701" s="251">
        <v>18.492166510000001</v>
      </c>
      <c r="N5701" s="251">
        <v>18.492166510000001</v>
      </c>
    </row>
    <row r="5702" spans="13:14" x14ac:dyDescent="0.25">
      <c r="M5702" s="251">
        <v>16.983606049999999</v>
      </c>
      <c r="N5702" s="251">
        <v>16.983606049999999</v>
      </c>
    </row>
    <row r="5703" spans="13:14" x14ac:dyDescent="0.25">
      <c r="M5703" s="251">
        <v>16.7383296</v>
      </c>
      <c r="N5703" s="251">
        <v>16.7383296</v>
      </c>
    </row>
    <row r="5704" spans="13:14" x14ac:dyDescent="0.25">
      <c r="M5704" s="251">
        <v>18.43005217</v>
      </c>
      <c r="N5704" s="251">
        <v>18.43005217</v>
      </c>
    </row>
    <row r="5705" spans="13:14" x14ac:dyDescent="0.25">
      <c r="M5705" s="251">
        <v>16.88107956</v>
      </c>
      <c r="N5705" s="251">
        <v>16.88107956</v>
      </c>
    </row>
    <row r="5706" spans="13:14" x14ac:dyDescent="0.25">
      <c r="M5706" s="251">
        <v>17.926732399999999</v>
      </c>
      <c r="N5706" s="251">
        <v>17.926732399999999</v>
      </c>
    </row>
    <row r="5707" spans="13:14" x14ac:dyDescent="0.25">
      <c r="M5707" s="251">
        <v>18.567897370000001</v>
      </c>
      <c r="N5707" s="251">
        <v>18.567897370000001</v>
      </c>
    </row>
    <row r="5708" spans="13:14" x14ac:dyDescent="0.25">
      <c r="M5708" s="251">
        <v>16.435471369999998</v>
      </c>
      <c r="N5708" s="251">
        <v>16.435471369999998</v>
      </c>
    </row>
    <row r="5709" spans="13:14" x14ac:dyDescent="0.25">
      <c r="M5709" s="251">
        <v>17.812581770000001</v>
      </c>
      <c r="N5709" s="251">
        <v>17.812581770000001</v>
      </c>
    </row>
    <row r="5710" spans="13:14" x14ac:dyDescent="0.25">
      <c r="M5710" s="251">
        <v>17.660368439999999</v>
      </c>
      <c r="N5710" s="251">
        <v>17.660368439999999</v>
      </c>
    </row>
    <row r="5711" spans="13:14" x14ac:dyDescent="0.25">
      <c r="M5711" s="251">
        <v>16.235942189999999</v>
      </c>
      <c r="N5711" s="251">
        <v>16.235942189999999</v>
      </c>
    </row>
    <row r="5712" spans="13:14" x14ac:dyDescent="0.25">
      <c r="M5712" s="251">
        <v>17.835970140000001</v>
      </c>
      <c r="N5712" s="251">
        <v>17.835970140000001</v>
      </c>
    </row>
    <row r="5713" spans="13:14" x14ac:dyDescent="0.25">
      <c r="M5713" s="251">
        <v>18.5900724</v>
      </c>
      <c r="N5713" s="251">
        <v>18.5900724</v>
      </c>
    </row>
    <row r="5714" spans="13:14" x14ac:dyDescent="0.25">
      <c r="M5714" s="251">
        <v>16.315278259999999</v>
      </c>
      <c r="N5714" s="251">
        <v>16.315278259999999</v>
      </c>
    </row>
    <row r="5715" spans="13:14" x14ac:dyDescent="0.25">
      <c r="M5715" s="251">
        <v>16.334479099999999</v>
      </c>
      <c r="N5715" s="251">
        <v>16.334479099999999</v>
      </c>
    </row>
    <row r="5716" spans="13:14" x14ac:dyDescent="0.25">
      <c r="M5716" s="251">
        <v>15.79008436</v>
      </c>
      <c r="N5716" s="251">
        <v>15.79008436</v>
      </c>
    </row>
    <row r="5717" spans="13:14" x14ac:dyDescent="0.25">
      <c r="M5717" s="251">
        <v>17.42143815</v>
      </c>
      <c r="N5717" s="251">
        <v>17.42143815</v>
      </c>
    </row>
    <row r="5718" spans="13:14" x14ac:dyDescent="0.25">
      <c r="M5718" s="251">
        <v>18.19012622</v>
      </c>
      <c r="N5718" s="251">
        <v>18.19012622</v>
      </c>
    </row>
    <row r="5719" spans="13:14" x14ac:dyDescent="0.25">
      <c r="M5719" s="251">
        <v>18.60918058</v>
      </c>
      <c r="N5719" s="251">
        <v>18.60918058</v>
      </c>
    </row>
    <row r="5720" spans="13:14" x14ac:dyDescent="0.25">
      <c r="M5720" s="251">
        <v>18.091421350000001</v>
      </c>
      <c r="N5720" s="251">
        <v>18.091421350000001</v>
      </c>
    </row>
    <row r="5721" spans="13:14" x14ac:dyDescent="0.25">
      <c r="M5721" s="251">
        <v>17.66689281</v>
      </c>
      <c r="N5721" s="251">
        <v>17.66689281</v>
      </c>
    </row>
    <row r="5722" spans="13:14" x14ac:dyDescent="0.25">
      <c r="M5722" s="251">
        <v>18.914210690000001</v>
      </c>
      <c r="N5722" s="251">
        <v>18.914210690000001</v>
      </c>
    </row>
    <row r="5723" spans="13:14" x14ac:dyDescent="0.25">
      <c r="M5723" s="251">
        <v>17.372495430000001</v>
      </c>
      <c r="N5723" s="251">
        <v>17.372495430000001</v>
      </c>
    </row>
    <row r="5724" spans="13:14" x14ac:dyDescent="0.25">
      <c r="M5724" s="251">
        <v>14.57348768</v>
      </c>
      <c r="N5724" s="251">
        <v>14.57348768</v>
      </c>
    </row>
    <row r="5725" spans="13:14" x14ac:dyDescent="0.25">
      <c r="M5725" s="251">
        <v>18.441652569999999</v>
      </c>
      <c r="N5725" s="251">
        <v>18.441652569999999</v>
      </c>
    </row>
    <row r="5726" spans="13:14" x14ac:dyDescent="0.25">
      <c r="M5726" s="251">
        <v>17.63154724</v>
      </c>
      <c r="N5726" s="251">
        <v>17.63154724</v>
      </c>
    </row>
    <row r="5727" spans="13:14" x14ac:dyDescent="0.25">
      <c r="M5727" s="251">
        <v>16.857701219999999</v>
      </c>
      <c r="N5727" s="251">
        <v>16.857701219999999</v>
      </c>
    </row>
    <row r="5728" spans="13:14" x14ac:dyDescent="0.25">
      <c r="M5728" s="251">
        <v>16.088056389999998</v>
      </c>
      <c r="N5728" s="251">
        <v>16.088056389999998</v>
      </c>
    </row>
    <row r="5729" spans="13:14" x14ac:dyDescent="0.25">
      <c r="M5729" s="251">
        <v>16.360874240000001</v>
      </c>
      <c r="N5729" s="251">
        <v>16.360874240000001</v>
      </c>
    </row>
    <row r="5730" spans="13:14" x14ac:dyDescent="0.25">
      <c r="M5730" s="251">
        <v>17.414534249999999</v>
      </c>
      <c r="N5730" s="251">
        <v>17.414534249999999</v>
      </c>
    </row>
    <row r="5731" spans="13:14" x14ac:dyDescent="0.25">
      <c r="M5731" s="251">
        <v>17.231683579999999</v>
      </c>
      <c r="N5731" s="251">
        <v>17.231683579999999</v>
      </c>
    </row>
    <row r="5732" spans="13:14" x14ac:dyDescent="0.25">
      <c r="M5732" s="251">
        <v>18.322044900000002</v>
      </c>
      <c r="N5732" s="251">
        <v>18.322044900000002</v>
      </c>
    </row>
    <row r="5733" spans="13:14" x14ac:dyDescent="0.25">
      <c r="M5733" s="251">
        <v>17.95094357</v>
      </c>
      <c r="N5733" s="251">
        <v>17.95094357</v>
      </c>
    </row>
    <row r="5734" spans="13:14" x14ac:dyDescent="0.25">
      <c r="M5734" s="251">
        <v>16.753930690000001</v>
      </c>
      <c r="N5734" s="251">
        <v>16.753930690000001</v>
      </c>
    </row>
    <row r="5735" spans="13:14" x14ac:dyDescent="0.25">
      <c r="M5735" s="251">
        <v>16.840740589999999</v>
      </c>
      <c r="N5735" s="251">
        <v>16.840740589999999</v>
      </c>
    </row>
    <row r="5736" spans="13:14" x14ac:dyDescent="0.25">
      <c r="M5736" s="251">
        <v>17.598947290000002</v>
      </c>
      <c r="N5736" s="251">
        <v>17.598947290000002</v>
      </c>
    </row>
    <row r="5737" spans="13:14" x14ac:dyDescent="0.25">
      <c r="M5737" s="251">
        <v>19.223991550000001</v>
      </c>
      <c r="N5737" s="251">
        <v>19.223991550000001</v>
      </c>
    </row>
    <row r="5738" spans="13:14" x14ac:dyDescent="0.25">
      <c r="M5738" s="251">
        <v>17.92324434</v>
      </c>
      <c r="N5738" s="251">
        <v>17.92324434</v>
      </c>
    </row>
    <row r="5739" spans="13:14" x14ac:dyDescent="0.25">
      <c r="M5739" s="251">
        <v>18.025870600000001</v>
      </c>
      <c r="N5739" s="251">
        <v>18.025870600000001</v>
      </c>
    </row>
    <row r="5740" spans="13:14" x14ac:dyDescent="0.25">
      <c r="M5740" s="251">
        <v>17.522911870000001</v>
      </c>
      <c r="N5740" s="251">
        <v>17.522911870000001</v>
      </c>
    </row>
    <row r="5741" spans="13:14" x14ac:dyDescent="0.25">
      <c r="M5741" s="251">
        <v>17.076756039999999</v>
      </c>
      <c r="N5741" s="251">
        <v>17.076756039999999</v>
      </c>
    </row>
    <row r="5742" spans="13:14" x14ac:dyDescent="0.25">
      <c r="M5742" s="251">
        <v>17.756715740000001</v>
      </c>
      <c r="N5742" s="251">
        <v>17.756715740000001</v>
      </c>
    </row>
    <row r="5743" spans="13:14" x14ac:dyDescent="0.25">
      <c r="M5743" s="251">
        <v>17.306728140000001</v>
      </c>
      <c r="N5743" s="251">
        <v>17.306728140000001</v>
      </c>
    </row>
    <row r="5744" spans="13:14" x14ac:dyDescent="0.25">
      <c r="M5744" s="251">
        <v>16.89055596</v>
      </c>
      <c r="N5744" s="251">
        <v>16.89055596</v>
      </c>
    </row>
    <row r="5745" spans="13:14" x14ac:dyDescent="0.25">
      <c r="M5745" s="251">
        <v>16.43319967</v>
      </c>
      <c r="N5745" s="251">
        <v>16.43319967</v>
      </c>
    </row>
    <row r="5746" spans="13:14" x14ac:dyDescent="0.25">
      <c r="M5746" s="251">
        <v>18.674566299999999</v>
      </c>
      <c r="N5746" s="251">
        <v>18.674566299999999</v>
      </c>
    </row>
    <row r="5747" spans="13:14" x14ac:dyDescent="0.25">
      <c r="M5747" s="251">
        <v>14.437116059999999</v>
      </c>
      <c r="N5747" s="251">
        <v>14.437116059999999</v>
      </c>
    </row>
    <row r="5748" spans="13:14" x14ac:dyDescent="0.25">
      <c r="M5748" s="251">
        <v>16.597805149999999</v>
      </c>
      <c r="N5748" s="251">
        <v>16.597805149999999</v>
      </c>
    </row>
    <row r="5749" spans="13:14" x14ac:dyDescent="0.25">
      <c r="M5749" s="251">
        <v>15.89302337</v>
      </c>
      <c r="N5749" s="251">
        <v>15.89302337</v>
      </c>
    </row>
    <row r="5750" spans="13:14" x14ac:dyDescent="0.25">
      <c r="M5750" s="251">
        <v>17.486561630000001</v>
      </c>
      <c r="N5750" s="251">
        <v>17.486561630000001</v>
      </c>
    </row>
    <row r="5751" spans="13:14" x14ac:dyDescent="0.25">
      <c r="M5751" s="251">
        <v>17.13951359</v>
      </c>
      <c r="N5751" s="251">
        <v>17.13951359</v>
      </c>
    </row>
    <row r="5752" spans="13:14" x14ac:dyDescent="0.25">
      <c r="M5752" s="251">
        <v>18.248706670000001</v>
      </c>
      <c r="N5752" s="251">
        <v>18.248706670000001</v>
      </c>
    </row>
    <row r="5753" spans="13:14" x14ac:dyDescent="0.25">
      <c r="M5753" s="251">
        <v>16.914206310000001</v>
      </c>
      <c r="N5753" s="251">
        <v>16.914206310000001</v>
      </c>
    </row>
    <row r="5754" spans="13:14" x14ac:dyDescent="0.25">
      <c r="M5754" s="251">
        <v>18.618316579999998</v>
      </c>
      <c r="N5754" s="251">
        <v>18.618316579999998</v>
      </c>
    </row>
    <row r="5755" spans="13:14" x14ac:dyDescent="0.25">
      <c r="M5755" s="251">
        <v>14.41856291</v>
      </c>
      <c r="N5755" s="251">
        <v>14.41856291</v>
      </c>
    </row>
    <row r="5756" spans="13:14" x14ac:dyDescent="0.25">
      <c r="M5756" s="251">
        <v>14.738215370000001</v>
      </c>
      <c r="N5756" s="251">
        <v>14.738215370000001</v>
      </c>
    </row>
    <row r="5757" spans="13:14" x14ac:dyDescent="0.25">
      <c r="M5757" s="251">
        <v>18.846769909999999</v>
      </c>
      <c r="N5757" s="251">
        <v>18.846769909999999</v>
      </c>
    </row>
    <row r="5758" spans="13:14" x14ac:dyDescent="0.25">
      <c r="M5758" s="251">
        <v>16.85908401</v>
      </c>
      <c r="N5758" s="251">
        <v>16.85908401</v>
      </c>
    </row>
    <row r="5759" spans="13:14" x14ac:dyDescent="0.25">
      <c r="M5759" s="251">
        <v>17.11704976</v>
      </c>
      <c r="N5759" s="251">
        <v>17.11704976</v>
      </c>
    </row>
    <row r="5760" spans="13:14" x14ac:dyDescent="0.25">
      <c r="M5760" s="251">
        <v>16.84824751</v>
      </c>
      <c r="N5760" s="251">
        <v>16.84824751</v>
      </c>
    </row>
    <row r="5761" spans="13:14" x14ac:dyDescent="0.25">
      <c r="M5761" s="251">
        <v>15.48944326</v>
      </c>
      <c r="N5761" s="251">
        <v>15.48944326</v>
      </c>
    </row>
    <row r="5762" spans="13:14" x14ac:dyDescent="0.25">
      <c r="M5762" s="251">
        <v>17.356060580000001</v>
      </c>
      <c r="N5762" s="251">
        <v>17.356060580000001</v>
      </c>
    </row>
    <row r="5763" spans="13:14" x14ac:dyDescent="0.25">
      <c r="M5763" s="251">
        <v>18.220364759999999</v>
      </c>
      <c r="N5763" s="251">
        <v>18.220364759999999</v>
      </c>
    </row>
    <row r="5764" spans="13:14" x14ac:dyDescent="0.25">
      <c r="M5764" s="251">
        <v>14.8009012</v>
      </c>
      <c r="N5764" s="251">
        <v>14.8009012</v>
      </c>
    </row>
    <row r="5765" spans="13:14" x14ac:dyDescent="0.25">
      <c r="M5765" s="251">
        <v>17.417428690000001</v>
      </c>
      <c r="N5765" s="251">
        <v>17.417428690000001</v>
      </c>
    </row>
    <row r="5766" spans="13:14" x14ac:dyDescent="0.25">
      <c r="M5766" s="251">
        <v>16.74331639</v>
      </c>
      <c r="N5766" s="251">
        <v>16.74331639</v>
      </c>
    </row>
    <row r="5767" spans="13:14" x14ac:dyDescent="0.25">
      <c r="M5767" s="251">
        <v>15.149025679999999</v>
      </c>
      <c r="N5767" s="251">
        <v>15.149025679999999</v>
      </c>
    </row>
    <row r="5768" spans="13:14" x14ac:dyDescent="0.25">
      <c r="M5768" s="251">
        <v>17.295241470000001</v>
      </c>
      <c r="N5768" s="251">
        <v>17.295241470000001</v>
      </c>
    </row>
    <row r="5769" spans="13:14" x14ac:dyDescent="0.25">
      <c r="M5769" s="251">
        <v>17.820105850000001</v>
      </c>
      <c r="N5769" s="251">
        <v>17.820105850000001</v>
      </c>
    </row>
    <row r="5770" spans="13:14" x14ac:dyDescent="0.25">
      <c r="M5770" s="251">
        <v>16.348962100000001</v>
      </c>
      <c r="N5770" s="251">
        <v>16.348962100000001</v>
      </c>
    </row>
    <row r="5771" spans="13:14" x14ac:dyDescent="0.25">
      <c r="M5771" s="251">
        <v>17.074150889999999</v>
      </c>
      <c r="N5771" s="251">
        <v>17.074150889999999</v>
      </c>
    </row>
    <row r="5772" spans="13:14" x14ac:dyDescent="0.25">
      <c r="M5772" s="251">
        <v>18.760793719999999</v>
      </c>
      <c r="N5772" s="251">
        <v>18.760793719999999</v>
      </c>
    </row>
    <row r="5773" spans="13:14" x14ac:dyDescent="0.25">
      <c r="M5773" s="251">
        <v>14.719534339999999</v>
      </c>
      <c r="N5773" s="251">
        <v>14.719534339999999</v>
      </c>
    </row>
    <row r="5774" spans="13:14" x14ac:dyDescent="0.25">
      <c r="M5774" s="251">
        <v>17.728241059999998</v>
      </c>
      <c r="N5774" s="251">
        <v>17.728241059999998</v>
      </c>
    </row>
    <row r="5775" spans="13:14" x14ac:dyDescent="0.25">
      <c r="M5775" s="251">
        <v>16.737980740000001</v>
      </c>
      <c r="N5775" s="251">
        <v>16.737980740000001</v>
      </c>
    </row>
    <row r="5776" spans="13:14" x14ac:dyDescent="0.25">
      <c r="M5776" s="251">
        <v>17.14959176</v>
      </c>
      <c r="N5776" s="251">
        <v>17.14959176</v>
      </c>
    </row>
    <row r="5777" spans="13:14" x14ac:dyDescent="0.25">
      <c r="M5777" s="251">
        <v>17.161416970000001</v>
      </c>
      <c r="N5777" s="251">
        <v>17.161416970000001</v>
      </c>
    </row>
    <row r="5778" spans="13:14" x14ac:dyDescent="0.25">
      <c r="M5778" s="251">
        <v>17.742072740000001</v>
      </c>
      <c r="N5778" s="251">
        <v>17.742072740000001</v>
      </c>
    </row>
    <row r="5779" spans="13:14" x14ac:dyDescent="0.25">
      <c r="M5779" s="251">
        <v>17.652042659999999</v>
      </c>
      <c r="N5779" s="251">
        <v>17.652042659999999</v>
      </c>
    </row>
    <row r="5780" spans="13:14" x14ac:dyDescent="0.25">
      <c r="M5780" s="251">
        <v>18.44603742</v>
      </c>
      <c r="N5780" s="251">
        <v>18.44603742</v>
      </c>
    </row>
    <row r="5781" spans="13:14" x14ac:dyDescent="0.25">
      <c r="M5781" s="251">
        <v>18.66048777</v>
      </c>
      <c r="N5781" s="251">
        <v>18.66048777</v>
      </c>
    </row>
    <row r="5782" spans="13:14" x14ac:dyDescent="0.25">
      <c r="M5782" s="251">
        <v>17.4448437</v>
      </c>
      <c r="N5782" s="251">
        <v>17.4448437</v>
      </c>
    </row>
    <row r="5783" spans="13:14" x14ac:dyDescent="0.25">
      <c r="M5783" s="251">
        <v>17.494081260000002</v>
      </c>
      <c r="N5783" s="251">
        <v>17.494081260000002</v>
      </c>
    </row>
    <row r="5784" spans="13:14" x14ac:dyDescent="0.25">
      <c r="M5784" s="251">
        <v>16.663798119999999</v>
      </c>
      <c r="N5784" s="251">
        <v>16.663798119999999</v>
      </c>
    </row>
    <row r="5785" spans="13:14" x14ac:dyDescent="0.25">
      <c r="M5785" s="251">
        <v>16.781830029999998</v>
      </c>
      <c r="N5785" s="251">
        <v>16.781830029999998</v>
      </c>
    </row>
    <row r="5786" spans="13:14" x14ac:dyDescent="0.25">
      <c r="M5786" s="251">
        <v>17.373910049999999</v>
      </c>
      <c r="N5786" s="251">
        <v>17.373910049999999</v>
      </c>
    </row>
    <row r="5787" spans="13:14" x14ac:dyDescent="0.25">
      <c r="M5787" s="251">
        <v>14.04192323</v>
      </c>
      <c r="N5787" s="251">
        <v>14.04192323</v>
      </c>
    </row>
    <row r="5788" spans="13:14" x14ac:dyDescent="0.25">
      <c r="M5788" s="251">
        <v>17.01145795</v>
      </c>
      <c r="N5788" s="251">
        <v>17.01145795</v>
      </c>
    </row>
    <row r="5789" spans="13:14" x14ac:dyDescent="0.25">
      <c r="M5789" s="251">
        <v>17.027718119999999</v>
      </c>
      <c r="N5789" s="251">
        <v>17.027718119999999</v>
      </c>
    </row>
    <row r="5790" spans="13:14" x14ac:dyDescent="0.25">
      <c r="M5790" s="251">
        <v>18.285646239999998</v>
      </c>
      <c r="N5790" s="251">
        <v>18.285646239999998</v>
      </c>
    </row>
    <row r="5791" spans="13:14" x14ac:dyDescent="0.25">
      <c r="M5791" s="251">
        <v>16.828704590000001</v>
      </c>
      <c r="N5791" s="251">
        <v>16.828704590000001</v>
      </c>
    </row>
    <row r="5792" spans="13:14" x14ac:dyDescent="0.25">
      <c r="M5792" s="251">
        <v>17.12363564</v>
      </c>
      <c r="N5792" s="251">
        <v>17.12363564</v>
      </c>
    </row>
    <row r="5793" spans="13:14" x14ac:dyDescent="0.25">
      <c r="M5793" s="251">
        <v>16.488335330000002</v>
      </c>
      <c r="N5793" s="251">
        <v>16.488335330000002</v>
      </c>
    </row>
    <row r="5794" spans="13:14" x14ac:dyDescent="0.25">
      <c r="M5794" s="251">
        <v>17.60509029</v>
      </c>
      <c r="N5794" s="251">
        <v>17.60509029</v>
      </c>
    </row>
    <row r="5795" spans="13:14" x14ac:dyDescent="0.25">
      <c r="M5795" s="251">
        <v>15.496889599999999</v>
      </c>
      <c r="N5795" s="251">
        <v>15.496889599999999</v>
      </c>
    </row>
    <row r="5796" spans="13:14" x14ac:dyDescent="0.25">
      <c r="M5796" s="251">
        <v>16.832845850000002</v>
      </c>
      <c r="N5796" s="251">
        <v>16.832845850000002</v>
      </c>
    </row>
    <row r="5797" spans="13:14" x14ac:dyDescent="0.25">
      <c r="M5797" s="251">
        <v>16.937017359999999</v>
      </c>
      <c r="N5797" s="251">
        <v>16.937017359999999</v>
      </c>
    </row>
    <row r="5798" spans="13:14" x14ac:dyDescent="0.25">
      <c r="M5798" s="251">
        <v>17.53610488</v>
      </c>
      <c r="N5798" s="251">
        <v>17.53610488</v>
      </c>
    </row>
    <row r="5799" spans="13:14" x14ac:dyDescent="0.25">
      <c r="M5799" s="251">
        <v>16.32387086</v>
      </c>
      <c r="N5799" s="251">
        <v>16.32387086</v>
      </c>
    </row>
    <row r="5800" spans="13:14" x14ac:dyDescent="0.25">
      <c r="M5800" s="251">
        <v>16.609037090000001</v>
      </c>
      <c r="N5800" s="251">
        <v>16.609037090000001</v>
      </c>
    </row>
    <row r="5801" spans="13:14" x14ac:dyDescent="0.25">
      <c r="M5801" s="251">
        <v>16.547831209999998</v>
      </c>
      <c r="N5801" s="251">
        <v>16.547831209999998</v>
      </c>
    </row>
    <row r="5802" spans="13:14" x14ac:dyDescent="0.25">
      <c r="M5802" s="251">
        <v>17.327060500000002</v>
      </c>
      <c r="N5802" s="251">
        <v>17.327060500000002</v>
      </c>
    </row>
    <row r="5803" spans="13:14" x14ac:dyDescent="0.25">
      <c r="M5803" s="251">
        <v>17.877857110000001</v>
      </c>
      <c r="N5803" s="251">
        <v>17.877857110000001</v>
      </c>
    </row>
    <row r="5804" spans="13:14" x14ac:dyDescent="0.25">
      <c r="M5804" s="251">
        <v>17.94001153</v>
      </c>
      <c r="N5804" s="251">
        <v>17.94001153</v>
      </c>
    </row>
    <row r="5805" spans="13:14" x14ac:dyDescent="0.25">
      <c r="M5805" s="251">
        <v>18.21594777</v>
      </c>
      <c r="N5805" s="251">
        <v>18.21594777</v>
      </c>
    </row>
    <row r="5806" spans="13:14" x14ac:dyDescent="0.25">
      <c r="M5806" s="251">
        <v>16.795506589999999</v>
      </c>
      <c r="N5806" s="251">
        <v>16.795506589999999</v>
      </c>
    </row>
    <row r="5807" spans="13:14" x14ac:dyDescent="0.25">
      <c r="M5807" s="251">
        <v>17.280242659999999</v>
      </c>
      <c r="N5807" s="251">
        <v>17.280242659999999</v>
      </c>
    </row>
    <row r="5808" spans="13:14" x14ac:dyDescent="0.25">
      <c r="M5808" s="251">
        <v>17.923659870000002</v>
      </c>
      <c r="N5808" s="251">
        <v>17.923659870000002</v>
      </c>
    </row>
    <row r="5809" spans="13:14" x14ac:dyDescent="0.25">
      <c r="M5809" s="251">
        <v>17.67623622</v>
      </c>
      <c r="N5809" s="251">
        <v>17.67623622</v>
      </c>
    </row>
    <row r="5810" spans="13:14" x14ac:dyDescent="0.25">
      <c r="M5810" s="251">
        <v>16.900739860000002</v>
      </c>
      <c r="N5810" s="251">
        <v>16.900739860000002</v>
      </c>
    </row>
    <row r="5811" spans="13:14" x14ac:dyDescent="0.25">
      <c r="M5811" s="251">
        <v>18.76919904</v>
      </c>
      <c r="N5811" s="251">
        <v>18.76919904</v>
      </c>
    </row>
    <row r="5812" spans="13:14" x14ac:dyDescent="0.25">
      <c r="M5812" s="251">
        <v>18.228499490000001</v>
      </c>
      <c r="N5812" s="251">
        <v>18.228499490000001</v>
      </c>
    </row>
    <row r="5813" spans="13:14" x14ac:dyDescent="0.25">
      <c r="M5813" s="251">
        <v>18.741268030000001</v>
      </c>
      <c r="N5813" s="251">
        <v>18.741268030000001</v>
      </c>
    </row>
    <row r="5814" spans="13:14" x14ac:dyDescent="0.25">
      <c r="M5814" s="251">
        <v>17.080443460000001</v>
      </c>
      <c r="N5814" s="251">
        <v>17.080443460000001</v>
      </c>
    </row>
    <row r="5815" spans="13:14" x14ac:dyDescent="0.25">
      <c r="M5815" s="251">
        <v>18.388162810000001</v>
      </c>
      <c r="N5815" s="251">
        <v>18.388162810000001</v>
      </c>
    </row>
    <row r="5816" spans="13:14" x14ac:dyDescent="0.25">
      <c r="M5816" s="251">
        <v>18.17518535</v>
      </c>
      <c r="N5816" s="251">
        <v>18.17518535</v>
      </c>
    </row>
    <row r="5817" spans="13:14" x14ac:dyDescent="0.25">
      <c r="M5817" s="251">
        <v>19.00576968</v>
      </c>
      <c r="N5817" s="251">
        <v>19.00576968</v>
      </c>
    </row>
    <row r="5818" spans="13:14" x14ac:dyDescent="0.25">
      <c r="M5818" s="251">
        <v>15.119517180000001</v>
      </c>
      <c r="N5818" s="251">
        <v>15.119517180000001</v>
      </c>
    </row>
    <row r="5819" spans="13:14" x14ac:dyDescent="0.25">
      <c r="M5819" s="251">
        <v>16.2445016</v>
      </c>
      <c r="N5819" s="251">
        <v>16.2445016</v>
      </c>
    </row>
    <row r="5820" spans="13:14" x14ac:dyDescent="0.25">
      <c r="M5820" s="251">
        <v>16.108537900000002</v>
      </c>
      <c r="N5820" s="251">
        <v>16.108537900000002</v>
      </c>
    </row>
    <row r="5821" spans="13:14" x14ac:dyDescent="0.25">
      <c r="M5821" s="251">
        <v>18.54340131</v>
      </c>
      <c r="N5821" s="251">
        <v>18.54340131</v>
      </c>
    </row>
    <row r="5822" spans="13:14" x14ac:dyDescent="0.25">
      <c r="M5822" s="251">
        <v>17.727012370000001</v>
      </c>
      <c r="N5822" s="251">
        <v>17.727012370000001</v>
      </c>
    </row>
    <row r="5823" spans="13:14" x14ac:dyDescent="0.25">
      <c r="M5823" s="251">
        <v>18.300831670000001</v>
      </c>
      <c r="N5823" s="251">
        <v>18.300831670000001</v>
      </c>
    </row>
    <row r="5824" spans="13:14" x14ac:dyDescent="0.25">
      <c r="M5824" s="251">
        <v>16.938496059999999</v>
      </c>
      <c r="N5824" s="251">
        <v>16.938496059999999</v>
      </c>
    </row>
    <row r="5825" spans="13:14" x14ac:dyDescent="0.25">
      <c r="M5825" s="251">
        <v>16.659910750000002</v>
      </c>
      <c r="N5825" s="251">
        <v>16.659910750000002</v>
      </c>
    </row>
    <row r="5826" spans="13:14" x14ac:dyDescent="0.25">
      <c r="M5826" s="251">
        <v>16.780797889999999</v>
      </c>
      <c r="N5826" s="251">
        <v>16.780797889999999</v>
      </c>
    </row>
    <row r="5827" spans="13:14" x14ac:dyDescent="0.25">
      <c r="M5827" s="251">
        <v>16.271126330000001</v>
      </c>
      <c r="N5827" s="251">
        <v>16.271126330000001</v>
      </c>
    </row>
    <row r="5828" spans="13:14" x14ac:dyDescent="0.25">
      <c r="M5828" s="251">
        <v>16.676331210000001</v>
      </c>
      <c r="N5828" s="251">
        <v>16.676331210000001</v>
      </c>
    </row>
    <row r="5829" spans="13:14" x14ac:dyDescent="0.25">
      <c r="M5829" s="251">
        <v>18.208736529999999</v>
      </c>
      <c r="N5829" s="251">
        <v>18.208736529999999</v>
      </c>
    </row>
    <row r="5830" spans="13:14" x14ac:dyDescent="0.25">
      <c r="M5830" s="251">
        <v>18.00053423</v>
      </c>
      <c r="N5830" s="251">
        <v>18.00053423</v>
      </c>
    </row>
    <row r="5831" spans="13:14" x14ac:dyDescent="0.25">
      <c r="M5831" s="251">
        <v>11.650027830000001</v>
      </c>
      <c r="N5831" s="251">
        <v>11.650027830000001</v>
      </c>
    </row>
    <row r="5832" spans="13:14" x14ac:dyDescent="0.25">
      <c r="M5832" s="251">
        <v>8.9403747389999992</v>
      </c>
      <c r="N5832" s="251">
        <v>8.9403747389999992</v>
      </c>
    </row>
    <row r="5833" spans="13:14" x14ac:dyDescent="0.25">
      <c r="M5833" s="251">
        <v>8.9506377540000006</v>
      </c>
      <c r="N5833" s="251">
        <v>8.9506377540000006</v>
      </c>
    </row>
    <row r="5834" spans="13:14" x14ac:dyDescent="0.25">
      <c r="M5834" s="251">
        <v>9.8651288600000004</v>
      </c>
      <c r="N5834" s="251">
        <v>9.8651288600000004</v>
      </c>
    </row>
    <row r="5835" spans="13:14" x14ac:dyDescent="0.25">
      <c r="M5835" s="251">
        <v>9.1465021649999994</v>
      </c>
      <c r="N5835" s="251">
        <v>9.1465021649999994</v>
      </c>
    </row>
    <row r="5836" spans="13:14" x14ac:dyDescent="0.25">
      <c r="M5836" s="251">
        <v>8.9919783049999999</v>
      </c>
      <c r="N5836" s="251">
        <v>8.9919783049999999</v>
      </c>
    </row>
    <row r="5837" spans="13:14" x14ac:dyDescent="0.25">
      <c r="M5837" s="251">
        <v>9.376184211</v>
      </c>
      <c r="N5837" s="251">
        <v>9.376184211</v>
      </c>
    </row>
    <row r="5838" spans="13:14" x14ac:dyDescent="0.25">
      <c r="M5838" s="251">
        <v>10.532095930000001</v>
      </c>
      <c r="N5838" s="251">
        <v>10.532095930000001</v>
      </c>
    </row>
    <row r="5839" spans="13:14" x14ac:dyDescent="0.25">
      <c r="M5839" s="251">
        <v>11.91455741</v>
      </c>
      <c r="N5839" s="251">
        <v>11.91455741</v>
      </c>
    </row>
    <row r="5840" spans="13:14" x14ac:dyDescent="0.25">
      <c r="M5840" s="251">
        <v>10.52723387</v>
      </c>
      <c r="N5840" s="251">
        <v>10.52723387</v>
      </c>
    </row>
    <row r="5841" spans="13:14" x14ac:dyDescent="0.25">
      <c r="M5841" s="251">
        <v>11.98909523</v>
      </c>
      <c r="N5841" s="251">
        <v>11.98909523</v>
      </c>
    </row>
    <row r="5842" spans="13:14" x14ac:dyDescent="0.25">
      <c r="M5842" s="251">
        <v>10.08039833</v>
      </c>
      <c r="N5842" s="251">
        <v>10.08039833</v>
      </c>
    </row>
    <row r="5843" spans="13:14" x14ac:dyDescent="0.25">
      <c r="M5843" s="251">
        <v>12.614124690000001</v>
      </c>
      <c r="N5843" s="251">
        <v>12.614124690000001</v>
      </c>
    </row>
    <row r="5844" spans="13:14" x14ac:dyDescent="0.25">
      <c r="M5844" s="251">
        <v>10.953264649999999</v>
      </c>
      <c r="N5844" s="251">
        <v>10.953264649999999</v>
      </c>
    </row>
    <row r="5845" spans="13:14" x14ac:dyDescent="0.25">
      <c r="M5845" s="251">
        <v>8.8873263090000005</v>
      </c>
      <c r="N5845" s="251">
        <v>8.8873263090000005</v>
      </c>
    </row>
    <row r="5846" spans="13:14" x14ac:dyDescent="0.25">
      <c r="M5846" s="251">
        <v>11.4388507</v>
      </c>
      <c r="N5846" s="251">
        <v>11.4388507</v>
      </c>
    </row>
    <row r="5847" spans="13:14" x14ac:dyDescent="0.25">
      <c r="M5847" s="251">
        <v>8.8628735540000001</v>
      </c>
      <c r="N5847" s="251">
        <v>8.8628735540000001</v>
      </c>
    </row>
    <row r="5848" spans="13:14" x14ac:dyDescent="0.25">
      <c r="M5848" s="251">
        <v>8.9947197219999993</v>
      </c>
      <c r="N5848" s="251">
        <v>8.9947197219999993</v>
      </c>
    </row>
    <row r="5849" spans="13:14" x14ac:dyDescent="0.25">
      <c r="M5849" s="251">
        <v>11.93597085</v>
      </c>
      <c r="N5849" s="251">
        <v>11.93597085</v>
      </c>
    </row>
    <row r="5850" spans="13:14" x14ac:dyDescent="0.25">
      <c r="M5850" s="251">
        <v>10.15013665</v>
      </c>
      <c r="N5850" s="251">
        <v>10.15013665</v>
      </c>
    </row>
    <row r="5851" spans="13:14" x14ac:dyDescent="0.25">
      <c r="M5851" s="251">
        <v>10.92168837</v>
      </c>
      <c r="N5851" s="251">
        <v>10.92168837</v>
      </c>
    </row>
    <row r="5852" spans="13:14" x14ac:dyDescent="0.25">
      <c r="M5852" s="251">
        <v>8.9523137189999993</v>
      </c>
      <c r="N5852" s="251">
        <v>8.9523137189999993</v>
      </c>
    </row>
    <row r="5853" spans="13:14" x14ac:dyDescent="0.25">
      <c r="M5853" s="251">
        <v>9.3509446480000005</v>
      </c>
      <c r="N5853" s="251">
        <v>9.3509446480000005</v>
      </c>
    </row>
    <row r="5854" spans="13:14" x14ac:dyDescent="0.25">
      <c r="M5854" s="251">
        <v>9.6299716560000004</v>
      </c>
      <c r="N5854" s="251">
        <v>9.6299716560000004</v>
      </c>
    </row>
    <row r="5855" spans="13:14" x14ac:dyDescent="0.25">
      <c r="M5855" s="251">
        <v>9.3298354830000001</v>
      </c>
      <c r="N5855" s="251">
        <v>9.3298354830000001</v>
      </c>
    </row>
    <row r="5856" spans="13:14" x14ac:dyDescent="0.25">
      <c r="M5856" s="251">
        <v>9.1436890599999998</v>
      </c>
      <c r="N5856" s="251">
        <v>9.1436890599999998</v>
      </c>
    </row>
    <row r="5857" spans="13:14" x14ac:dyDescent="0.25">
      <c r="M5857" s="251">
        <v>12.39832234</v>
      </c>
      <c r="N5857" s="251">
        <v>12.39832234</v>
      </c>
    </row>
    <row r="5858" spans="13:14" x14ac:dyDescent="0.25">
      <c r="M5858" s="251">
        <v>11.317897820000001</v>
      </c>
      <c r="N5858" s="251">
        <v>11.317897820000001</v>
      </c>
    </row>
    <row r="5859" spans="13:14" x14ac:dyDescent="0.25">
      <c r="M5859" s="251">
        <v>8.9521677270000009</v>
      </c>
      <c r="N5859" s="251">
        <v>8.9521677270000009</v>
      </c>
    </row>
    <row r="5860" spans="13:14" x14ac:dyDescent="0.25">
      <c r="M5860" s="251">
        <v>7.7390860269999999</v>
      </c>
      <c r="N5860" s="251">
        <v>7.7390860269999999</v>
      </c>
    </row>
    <row r="5861" spans="13:14" x14ac:dyDescent="0.25">
      <c r="M5861" s="251">
        <v>8.9231312559999996</v>
      </c>
      <c r="N5861" s="251">
        <v>8.9231312559999996</v>
      </c>
    </row>
    <row r="5862" spans="13:14" x14ac:dyDescent="0.25">
      <c r="M5862" s="251">
        <v>8.0849081819999995</v>
      </c>
      <c r="N5862" s="251">
        <v>8.0849081819999995</v>
      </c>
    </row>
    <row r="5863" spans="13:14" x14ac:dyDescent="0.25">
      <c r="M5863" s="251">
        <v>7.5163139990000003</v>
      </c>
      <c r="N5863" s="251">
        <v>7.5163139990000003</v>
      </c>
    </row>
    <row r="5864" spans="13:14" x14ac:dyDescent="0.25">
      <c r="M5864" s="251">
        <v>8.0953757329999991</v>
      </c>
      <c r="N5864" s="251">
        <v>8.0953757329999991</v>
      </c>
    </row>
    <row r="5865" spans="13:14" x14ac:dyDescent="0.25">
      <c r="M5865" s="251">
        <v>7.5258194139999999</v>
      </c>
      <c r="N5865" s="251">
        <v>7.5258194139999999</v>
      </c>
    </row>
    <row r="5866" spans="13:14" x14ac:dyDescent="0.25">
      <c r="M5866" s="251">
        <v>7.3574748230000004</v>
      </c>
      <c r="N5866" s="251">
        <v>7.3574748230000004</v>
      </c>
    </row>
    <row r="5867" spans="13:14" x14ac:dyDescent="0.25">
      <c r="M5867" s="251">
        <v>7.7318846969999999</v>
      </c>
      <c r="N5867" s="251">
        <v>7.7318846969999999</v>
      </c>
    </row>
    <row r="5868" spans="13:14" x14ac:dyDescent="0.25">
      <c r="M5868" s="251">
        <v>8.2503445129999999</v>
      </c>
      <c r="N5868" s="251">
        <v>8.2503445129999999</v>
      </c>
    </row>
    <row r="5869" spans="13:14" x14ac:dyDescent="0.25">
      <c r="M5869" s="251">
        <v>7.8409029520000004</v>
      </c>
      <c r="N5869" s="251">
        <v>7.8409029520000004</v>
      </c>
    </row>
    <row r="5870" spans="13:14" x14ac:dyDescent="0.25">
      <c r="M5870" s="251">
        <v>8.2846744080000008</v>
      </c>
      <c r="N5870" s="251">
        <v>8.2846744080000008</v>
      </c>
    </row>
    <row r="5871" spans="13:14" x14ac:dyDescent="0.25">
      <c r="M5871" s="251">
        <v>7.9167556960000001</v>
      </c>
      <c r="N5871" s="251">
        <v>7.9167556960000001</v>
      </c>
    </row>
    <row r="5872" spans="13:14" x14ac:dyDescent="0.25">
      <c r="M5872" s="251">
        <v>9.1443647689999992</v>
      </c>
      <c r="N5872" s="251">
        <v>9.1443647689999992</v>
      </c>
    </row>
    <row r="5873" spans="13:14" x14ac:dyDescent="0.25">
      <c r="M5873" s="251">
        <v>8.5294468719999994</v>
      </c>
      <c r="N5873" s="251">
        <v>8.5294468719999994</v>
      </c>
    </row>
    <row r="5874" spans="13:14" x14ac:dyDescent="0.25">
      <c r="M5874" s="251">
        <v>14.93202207</v>
      </c>
      <c r="N5874" s="251">
        <v>14.93202207</v>
      </c>
    </row>
    <row r="5875" spans="13:14" x14ac:dyDescent="0.25">
      <c r="M5875" s="251">
        <v>12.79324866</v>
      </c>
      <c r="N5875" s="251">
        <v>12.79324866</v>
      </c>
    </row>
    <row r="5876" spans="13:14" x14ac:dyDescent="0.25">
      <c r="M5876" s="251">
        <v>12.46009321</v>
      </c>
      <c r="N5876" s="251">
        <v>12.46009321</v>
      </c>
    </row>
    <row r="5877" spans="13:14" x14ac:dyDescent="0.25">
      <c r="M5877" s="251">
        <v>14.50099391</v>
      </c>
      <c r="N5877" s="251">
        <v>14.50099391</v>
      </c>
    </row>
    <row r="5878" spans="13:14" x14ac:dyDescent="0.25">
      <c r="M5878" s="251">
        <v>13.117199019999999</v>
      </c>
      <c r="N5878" s="251">
        <v>13.117199019999999</v>
      </c>
    </row>
    <row r="5879" spans="13:14" x14ac:dyDescent="0.25">
      <c r="M5879" s="251">
        <v>13.82238405</v>
      </c>
      <c r="N5879" s="251">
        <v>13.82238405</v>
      </c>
    </row>
    <row r="5880" spans="13:14" x14ac:dyDescent="0.25">
      <c r="M5880" s="251">
        <v>13.477302330000001</v>
      </c>
      <c r="N5880" s="251">
        <v>13.477302330000001</v>
      </c>
    </row>
    <row r="5881" spans="13:14" x14ac:dyDescent="0.25">
      <c r="M5881" s="251">
        <v>11.61360951</v>
      </c>
      <c r="N5881" s="251">
        <v>11.61360951</v>
      </c>
    </row>
    <row r="5882" spans="13:14" x14ac:dyDescent="0.25">
      <c r="M5882" s="251">
        <v>11.611742339999999</v>
      </c>
      <c r="N5882" s="251">
        <v>11.611742339999999</v>
      </c>
    </row>
    <row r="5883" spans="13:14" x14ac:dyDescent="0.25">
      <c r="M5883" s="251">
        <v>13.697325899999999</v>
      </c>
      <c r="N5883" s="251">
        <v>13.697325899999999</v>
      </c>
    </row>
    <row r="5884" spans="13:14" x14ac:dyDescent="0.25">
      <c r="M5884" s="251">
        <v>13.64591321</v>
      </c>
      <c r="N5884" s="251">
        <v>13.64591321</v>
      </c>
    </row>
    <row r="5885" spans="13:14" x14ac:dyDescent="0.25">
      <c r="M5885" s="251">
        <v>13.00567957</v>
      </c>
      <c r="N5885" s="251">
        <v>13.00567957</v>
      </c>
    </row>
    <row r="5886" spans="13:14" x14ac:dyDescent="0.25">
      <c r="M5886" s="251">
        <v>15.14943315</v>
      </c>
      <c r="N5886" s="251">
        <v>15.14943315</v>
      </c>
    </row>
    <row r="5887" spans="13:14" x14ac:dyDescent="0.25">
      <c r="M5887" s="251">
        <v>13.4604169</v>
      </c>
      <c r="N5887" s="251">
        <v>13.4604169</v>
      </c>
    </row>
    <row r="5888" spans="13:14" x14ac:dyDescent="0.25">
      <c r="M5888" s="251">
        <v>13.66995212</v>
      </c>
      <c r="N5888" s="251">
        <v>13.66995212</v>
      </c>
    </row>
    <row r="5889" spans="13:14" x14ac:dyDescent="0.25">
      <c r="M5889" s="251">
        <v>14.027558730000001</v>
      </c>
      <c r="N5889" s="251">
        <v>14.027558730000001</v>
      </c>
    </row>
    <row r="5890" spans="13:14" x14ac:dyDescent="0.25">
      <c r="M5890" s="251">
        <v>14.470285840000001</v>
      </c>
      <c r="N5890" s="251">
        <v>14.470285840000001</v>
      </c>
    </row>
    <row r="5891" spans="13:14" x14ac:dyDescent="0.25">
      <c r="M5891" s="251">
        <v>14.11890165</v>
      </c>
      <c r="N5891" s="251">
        <v>14.11890165</v>
      </c>
    </row>
    <row r="5892" spans="13:14" x14ac:dyDescent="0.25">
      <c r="M5892" s="251">
        <v>15.16552465</v>
      </c>
      <c r="N5892" s="251">
        <v>15.16552465</v>
      </c>
    </row>
    <row r="5893" spans="13:14" x14ac:dyDescent="0.25">
      <c r="M5893" s="251">
        <v>14.46638903</v>
      </c>
      <c r="N5893" s="251">
        <v>14.46638903</v>
      </c>
    </row>
    <row r="5894" spans="13:14" x14ac:dyDescent="0.25">
      <c r="M5894" s="251">
        <v>14.81664396</v>
      </c>
      <c r="N5894" s="251">
        <v>14.81664396</v>
      </c>
    </row>
    <row r="5895" spans="13:14" x14ac:dyDescent="0.25">
      <c r="M5895" s="251">
        <v>12.225246759999999</v>
      </c>
      <c r="N5895" s="251">
        <v>12.225246759999999</v>
      </c>
    </row>
    <row r="5896" spans="13:14" x14ac:dyDescent="0.25">
      <c r="M5896" s="251">
        <v>13.163418890000001</v>
      </c>
      <c r="N5896" s="251">
        <v>13.163418890000001</v>
      </c>
    </row>
    <row r="5897" spans="13:14" x14ac:dyDescent="0.25">
      <c r="M5897" s="251">
        <v>13.023418550000001</v>
      </c>
      <c r="N5897" s="251">
        <v>13.023418550000001</v>
      </c>
    </row>
    <row r="5898" spans="13:14" x14ac:dyDescent="0.25">
      <c r="M5898" s="251">
        <v>14.035266050000001</v>
      </c>
      <c r="N5898" s="251">
        <v>14.035266050000001</v>
      </c>
    </row>
    <row r="5899" spans="13:14" x14ac:dyDescent="0.25">
      <c r="M5899" s="251">
        <v>13.403987000000001</v>
      </c>
      <c r="N5899" s="251">
        <v>13.403987000000001</v>
      </c>
    </row>
    <row r="5900" spans="13:14" x14ac:dyDescent="0.25">
      <c r="M5900" s="251">
        <v>15.02753044</v>
      </c>
      <c r="N5900" s="251">
        <v>15.02753044</v>
      </c>
    </row>
    <row r="5901" spans="13:14" x14ac:dyDescent="0.25">
      <c r="M5901" s="251">
        <v>14.79522118</v>
      </c>
      <c r="N5901" s="251">
        <v>14.79522118</v>
      </c>
    </row>
    <row r="5902" spans="13:14" x14ac:dyDescent="0.25">
      <c r="M5902" s="251">
        <v>13.42535868</v>
      </c>
      <c r="N5902" s="251">
        <v>13.42535868</v>
      </c>
    </row>
    <row r="5903" spans="13:14" x14ac:dyDescent="0.25">
      <c r="M5903" s="251">
        <v>12.93892232</v>
      </c>
      <c r="N5903" s="251">
        <v>12.93892232</v>
      </c>
    </row>
    <row r="5904" spans="13:14" x14ac:dyDescent="0.25">
      <c r="M5904" s="251">
        <v>13.967500129999999</v>
      </c>
      <c r="N5904" s="251">
        <v>13.967500129999999</v>
      </c>
    </row>
    <row r="5905" spans="13:14" x14ac:dyDescent="0.25">
      <c r="M5905" s="251">
        <v>13.50097225</v>
      </c>
      <c r="N5905" s="251">
        <v>13.50097225</v>
      </c>
    </row>
    <row r="5906" spans="13:14" x14ac:dyDescent="0.25">
      <c r="M5906" s="251">
        <v>14.08876594</v>
      </c>
      <c r="N5906" s="251">
        <v>14.08876594</v>
      </c>
    </row>
    <row r="5907" spans="13:14" x14ac:dyDescent="0.25">
      <c r="M5907" s="251">
        <v>11.77639871</v>
      </c>
      <c r="N5907" s="251">
        <v>11.77639871</v>
      </c>
    </row>
    <row r="5908" spans="13:14" x14ac:dyDescent="0.25">
      <c r="M5908" s="251">
        <v>13.453498980000001</v>
      </c>
      <c r="N5908" s="251">
        <v>13.453498980000001</v>
      </c>
    </row>
    <row r="5909" spans="13:14" x14ac:dyDescent="0.25">
      <c r="M5909" s="251">
        <v>15.24150597</v>
      </c>
      <c r="N5909" s="251">
        <v>15.24150597</v>
      </c>
    </row>
    <row r="5910" spans="13:14" x14ac:dyDescent="0.25">
      <c r="M5910" s="251">
        <v>14.104981990000001</v>
      </c>
      <c r="N5910" s="251">
        <v>14.104981990000001</v>
      </c>
    </row>
    <row r="5911" spans="13:14" x14ac:dyDescent="0.25">
      <c r="M5911" s="251">
        <v>14.04914372</v>
      </c>
      <c r="N5911" s="251">
        <v>14.04914372</v>
      </c>
    </row>
    <row r="5912" spans="13:14" x14ac:dyDescent="0.25">
      <c r="M5912" s="251">
        <v>12.45966132</v>
      </c>
      <c r="N5912" s="251">
        <v>12.45966132</v>
      </c>
    </row>
    <row r="5913" spans="13:14" x14ac:dyDescent="0.25">
      <c r="M5913" s="251">
        <v>15.374485010000001</v>
      </c>
      <c r="N5913" s="251">
        <v>15.374485010000001</v>
      </c>
    </row>
    <row r="5914" spans="13:14" x14ac:dyDescent="0.25">
      <c r="M5914" s="251">
        <v>14.671462289999999</v>
      </c>
      <c r="N5914" s="251">
        <v>14.671462289999999</v>
      </c>
    </row>
    <row r="5915" spans="13:14" x14ac:dyDescent="0.25">
      <c r="M5915" s="251">
        <v>14.57725935</v>
      </c>
      <c r="N5915" s="251">
        <v>14.57725935</v>
      </c>
    </row>
    <row r="5916" spans="13:14" x14ac:dyDescent="0.25">
      <c r="M5916" s="251">
        <v>14.830993060000001</v>
      </c>
      <c r="N5916" s="251">
        <v>14.830993060000001</v>
      </c>
    </row>
    <row r="5917" spans="13:14" x14ac:dyDescent="0.25">
      <c r="M5917" s="251">
        <v>14.422322380000001</v>
      </c>
      <c r="N5917" s="251">
        <v>14.422322380000001</v>
      </c>
    </row>
    <row r="5918" spans="13:14" x14ac:dyDescent="0.25">
      <c r="M5918" s="251">
        <v>10.633263100000001</v>
      </c>
      <c r="N5918" s="251">
        <v>10.633263100000001</v>
      </c>
    </row>
    <row r="5919" spans="13:14" x14ac:dyDescent="0.25">
      <c r="M5919" s="251">
        <v>15.544639999999999</v>
      </c>
      <c r="N5919" s="251">
        <v>15.544639999999999</v>
      </c>
    </row>
    <row r="5920" spans="13:14" x14ac:dyDescent="0.25">
      <c r="M5920" s="251">
        <v>15.291363199999999</v>
      </c>
      <c r="N5920" s="251">
        <v>15.291363199999999</v>
      </c>
    </row>
    <row r="5921" spans="13:14" x14ac:dyDescent="0.25">
      <c r="M5921" s="251">
        <v>14.99686273</v>
      </c>
      <c r="N5921" s="251">
        <v>14.99686273</v>
      </c>
    </row>
    <row r="5922" spans="13:14" x14ac:dyDescent="0.25">
      <c r="M5922" s="251">
        <v>14.30722542</v>
      </c>
      <c r="N5922" s="251">
        <v>14.30722542</v>
      </c>
    </row>
    <row r="5923" spans="13:14" x14ac:dyDescent="0.25">
      <c r="M5923" s="251">
        <v>14.95924866</v>
      </c>
      <c r="N5923" s="251">
        <v>14.95924866</v>
      </c>
    </row>
    <row r="5924" spans="13:14" x14ac:dyDescent="0.25">
      <c r="M5924" s="251">
        <v>15.00255095</v>
      </c>
      <c r="N5924" s="251">
        <v>15.00255095</v>
      </c>
    </row>
    <row r="5925" spans="13:14" x14ac:dyDescent="0.25">
      <c r="M5925" s="251">
        <v>13.1542203</v>
      </c>
      <c r="N5925" s="251">
        <v>13.1542203</v>
      </c>
    </row>
    <row r="5926" spans="13:14" x14ac:dyDescent="0.25">
      <c r="M5926" s="251">
        <v>12.69760801</v>
      </c>
      <c r="N5926" s="251">
        <v>12.69760801</v>
      </c>
    </row>
    <row r="5927" spans="13:14" x14ac:dyDescent="0.25">
      <c r="M5927" s="251">
        <v>13.720740859999999</v>
      </c>
      <c r="N5927" s="251">
        <v>13.720740859999999</v>
      </c>
    </row>
    <row r="5928" spans="13:14" x14ac:dyDescent="0.25">
      <c r="M5928" s="251">
        <v>14.75201626</v>
      </c>
      <c r="N5928" s="251">
        <v>14.75201626</v>
      </c>
    </row>
    <row r="5929" spans="13:14" x14ac:dyDescent="0.25">
      <c r="M5929" s="251">
        <v>12.57633878</v>
      </c>
      <c r="N5929" s="251">
        <v>12.57633878</v>
      </c>
    </row>
    <row r="5930" spans="13:14" x14ac:dyDescent="0.25">
      <c r="M5930" s="251">
        <v>15.25183423</v>
      </c>
      <c r="N5930" s="251">
        <v>15.25183423</v>
      </c>
    </row>
    <row r="5931" spans="13:14" x14ac:dyDescent="0.25">
      <c r="M5931" s="251">
        <v>14.988879649999999</v>
      </c>
      <c r="N5931" s="251">
        <v>14.988879649999999</v>
      </c>
    </row>
    <row r="5932" spans="13:14" x14ac:dyDescent="0.25">
      <c r="M5932" s="251">
        <v>15.078711739999999</v>
      </c>
      <c r="N5932" s="251">
        <v>15.078711739999999</v>
      </c>
    </row>
    <row r="5933" spans="13:14" x14ac:dyDescent="0.25">
      <c r="M5933" s="251">
        <v>13.643568289999999</v>
      </c>
      <c r="N5933" s="251">
        <v>13.643568289999999</v>
      </c>
    </row>
    <row r="5934" spans="13:14" x14ac:dyDescent="0.25">
      <c r="M5934" s="251">
        <v>12.84914378</v>
      </c>
      <c r="N5934" s="251">
        <v>12.84914378</v>
      </c>
    </row>
    <row r="5935" spans="13:14" x14ac:dyDescent="0.25">
      <c r="M5935" s="251">
        <v>15.11478664</v>
      </c>
      <c r="N5935" s="251">
        <v>15.11478664</v>
      </c>
    </row>
    <row r="5936" spans="13:14" x14ac:dyDescent="0.25">
      <c r="M5936" s="251">
        <v>15.272103420000001</v>
      </c>
      <c r="N5936" s="251">
        <v>15.272103420000001</v>
      </c>
    </row>
    <row r="5937" spans="13:14" x14ac:dyDescent="0.25">
      <c r="M5937" s="251">
        <v>14.87613966</v>
      </c>
      <c r="N5937" s="251">
        <v>14.87613966</v>
      </c>
    </row>
    <row r="5938" spans="13:14" x14ac:dyDescent="0.25">
      <c r="M5938" s="251">
        <v>14.6515208</v>
      </c>
      <c r="N5938" s="251">
        <v>14.6515208</v>
      </c>
    </row>
    <row r="5939" spans="13:14" x14ac:dyDescent="0.25">
      <c r="M5939" s="251">
        <v>13.29414978</v>
      </c>
      <c r="N5939" s="251">
        <v>13.29414978</v>
      </c>
    </row>
    <row r="5940" spans="13:14" x14ac:dyDescent="0.25">
      <c r="M5940" s="251">
        <v>11.97016522</v>
      </c>
      <c r="N5940" s="251">
        <v>11.97016522</v>
      </c>
    </row>
    <row r="5941" spans="13:14" x14ac:dyDescent="0.25">
      <c r="M5941" s="251">
        <v>14.271774300000001</v>
      </c>
      <c r="N5941" s="251">
        <v>14.271774300000001</v>
      </c>
    </row>
    <row r="5942" spans="13:14" x14ac:dyDescent="0.25">
      <c r="M5942" s="251">
        <v>14.473244830000001</v>
      </c>
      <c r="N5942" s="251">
        <v>14.473244830000001</v>
      </c>
    </row>
    <row r="5943" spans="13:14" x14ac:dyDescent="0.25">
      <c r="M5943" s="251">
        <v>14.317006149999999</v>
      </c>
      <c r="N5943" s="251">
        <v>14.317006149999999</v>
      </c>
    </row>
    <row r="5944" spans="13:14" x14ac:dyDescent="0.25">
      <c r="M5944" s="251">
        <v>14.276410650000001</v>
      </c>
      <c r="N5944" s="251">
        <v>14.276410650000001</v>
      </c>
    </row>
    <row r="5945" spans="13:14" x14ac:dyDescent="0.25">
      <c r="M5945" s="251">
        <v>15.19255901</v>
      </c>
      <c r="N5945" s="251">
        <v>15.19255901</v>
      </c>
    </row>
    <row r="5946" spans="13:14" x14ac:dyDescent="0.25">
      <c r="M5946" s="251">
        <v>13.392279009999999</v>
      </c>
      <c r="N5946" s="251">
        <v>13.392279009999999</v>
      </c>
    </row>
    <row r="5947" spans="13:14" x14ac:dyDescent="0.25">
      <c r="M5947" s="251">
        <v>13.750751040000001</v>
      </c>
      <c r="N5947" s="251">
        <v>13.750751040000001</v>
      </c>
    </row>
    <row r="5948" spans="13:14" x14ac:dyDescent="0.25">
      <c r="M5948" s="251">
        <v>12.454867650000001</v>
      </c>
      <c r="N5948" s="251">
        <v>12.454867650000001</v>
      </c>
    </row>
    <row r="5949" spans="13:14" x14ac:dyDescent="0.25">
      <c r="M5949" s="251">
        <v>14.816683340000001</v>
      </c>
      <c r="N5949" s="251">
        <v>14.816683340000001</v>
      </c>
    </row>
    <row r="5950" spans="13:14" x14ac:dyDescent="0.25">
      <c r="M5950" s="251">
        <v>13.57519928</v>
      </c>
      <c r="N5950" s="251">
        <v>13.57519928</v>
      </c>
    </row>
    <row r="5951" spans="13:14" x14ac:dyDescent="0.25">
      <c r="M5951" s="251">
        <v>12.35848822</v>
      </c>
      <c r="N5951" s="251">
        <v>12.35848822</v>
      </c>
    </row>
    <row r="5952" spans="13:14" x14ac:dyDescent="0.25">
      <c r="M5952" s="251">
        <v>11.38925978</v>
      </c>
      <c r="N5952" s="251">
        <v>11.38925978</v>
      </c>
    </row>
    <row r="5953" spans="13:14" x14ac:dyDescent="0.25">
      <c r="M5953" s="251">
        <v>13.54051568</v>
      </c>
      <c r="N5953" s="251">
        <v>13.54051568</v>
      </c>
    </row>
    <row r="5954" spans="13:14" x14ac:dyDescent="0.25">
      <c r="M5954" s="251">
        <v>13.35475905</v>
      </c>
      <c r="N5954" s="251">
        <v>13.35475905</v>
      </c>
    </row>
    <row r="5955" spans="13:14" x14ac:dyDescent="0.25">
      <c r="M5955" s="251">
        <v>11.598687829999999</v>
      </c>
      <c r="N5955" s="251">
        <v>11.598687829999999</v>
      </c>
    </row>
    <row r="5956" spans="13:14" x14ac:dyDescent="0.25">
      <c r="M5956" s="251">
        <v>13.79719936</v>
      </c>
      <c r="N5956" s="251">
        <v>13.79719936</v>
      </c>
    </row>
    <row r="5957" spans="13:14" x14ac:dyDescent="0.25">
      <c r="M5957" s="251">
        <v>15.536681959999999</v>
      </c>
      <c r="N5957" s="251">
        <v>15.536681959999999</v>
      </c>
    </row>
    <row r="5958" spans="13:14" x14ac:dyDescent="0.25">
      <c r="M5958" s="251">
        <v>13.88331518</v>
      </c>
      <c r="N5958" s="251">
        <v>13.88331518</v>
      </c>
    </row>
    <row r="5959" spans="13:14" x14ac:dyDescent="0.25">
      <c r="M5959" s="251">
        <v>13.81525074</v>
      </c>
      <c r="N5959" s="251">
        <v>13.81525074</v>
      </c>
    </row>
    <row r="5960" spans="13:14" x14ac:dyDescent="0.25">
      <c r="M5960" s="251">
        <v>15.371553629999999</v>
      </c>
      <c r="N5960" s="251">
        <v>15.371553629999999</v>
      </c>
    </row>
    <row r="5961" spans="13:14" x14ac:dyDescent="0.25">
      <c r="M5961" s="251">
        <v>15.34521348</v>
      </c>
      <c r="N5961" s="251">
        <v>15.34521348</v>
      </c>
    </row>
    <row r="5962" spans="13:14" x14ac:dyDescent="0.25">
      <c r="M5962" s="251">
        <v>13.606166269999999</v>
      </c>
      <c r="N5962" s="251">
        <v>13.606166269999999</v>
      </c>
    </row>
    <row r="5963" spans="13:14" x14ac:dyDescent="0.25">
      <c r="M5963" s="251">
        <v>12.11977736</v>
      </c>
      <c r="N5963" s="251">
        <v>12.11977736</v>
      </c>
    </row>
    <row r="5964" spans="13:14" x14ac:dyDescent="0.25">
      <c r="M5964" s="251">
        <v>13.68557528</v>
      </c>
      <c r="N5964" s="251">
        <v>13.68557528</v>
      </c>
    </row>
    <row r="5965" spans="13:14" x14ac:dyDescent="0.25">
      <c r="M5965" s="251">
        <v>14.63197626</v>
      </c>
      <c r="N5965" s="251">
        <v>14.63197626</v>
      </c>
    </row>
    <row r="5966" spans="13:14" x14ac:dyDescent="0.25">
      <c r="M5966" s="251">
        <v>13.329502290000001</v>
      </c>
      <c r="N5966" s="251">
        <v>13.329502290000001</v>
      </c>
    </row>
    <row r="5967" spans="13:14" x14ac:dyDescent="0.25">
      <c r="M5967" s="251">
        <v>13.85147179</v>
      </c>
      <c r="N5967" s="251">
        <v>13.85147179</v>
      </c>
    </row>
    <row r="5968" spans="13:14" x14ac:dyDescent="0.25">
      <c r="M5968" s="251">
        <v>15.401216359999999</v>
      </c>
      <c r="N5968" s="251">
        <v>15.401216359999999</v>
      </c>
    </row>
    <row r="5969" spans="13:14" x14ac:dyDescent="0.25">
      <c r="M5969" s="251">
        <v>15.50214063</v>
      </c>
      <c r="N5969" s="251">
        <v>15.50214063</v>
      </c>
    </row>
    <row r="5970" spans="13:14" x14ac:dyDescent="0.25">
      <c r="M5970" s="251">
        <v>15.448003679999999</v>
      </c>
      <c r="N5970" s="251">
        <v>15.448003679999999</v>
      </c>
    </row>
    <row r="5971" spans="13:14" x14ac:dyDescent="0.25">
      <c r="M5971" s="251">
        <v>15.71269429</v>
      </c>
      <c r="N5971" s="251">
        <v>15.71269429</v>
      </c>
    </row>
    <row r="5972" spans="13:14" x14ac:dyDescent="0.25">
      <c r="M5972" s="251">
        <v>15.676690880000001</v>
      </c>
      <c r="N5972" s="251">
        <v>15.676690880000001</v>
      </c>
    </row>
    <row r="5973" spans="13:14" x14ac:dyDescent="0.25">
      <c r="M5973" s="251">
        <v>15.69728527</v>
      </c>
      <c r="N5973" s="251">
        <v>15.69728527</v>
      </c>
    </row>
    <row r="5974" spans="13:14" x14ac:dyDescent="0.25">
      <c r="M5974" s="251">
        <v>10.22700955</v>
      </c>
      <c r="N5974" s="251">
        <v>10.22700955</v>
      </c>
    </row>
    <row r="5975" spans="13:14" x14ac:dyDescent="0.25">
      <c r="M5975" s="251">
        <v>9.0385821079999999</v>
      </c>
      <c r="N5975" s="251">
        <v>9.0385821079999999</v>
      </c>
    </row>
    <row r="5976" spans="13:14" x14ac:dyDescent="0.25">
      <c r="M5976" s="251">
        <v>11.064418509999999</v>
      </c>
      <c r="N5976" s="251">
        <v>11.064418509999999</v>
      </c>
    </row>
    <row r="5977" spans="13:14" x14ac:dyDescent="0.25">
      <c r="M5977" s="251">
        <v>10.778251060000001</v>
      </c>
      <c r="N5977" s="251">
        <v>10.778251060000001</v>
      </c>
    </row>
    <row r="5978" spans="13:14" x14ac:dyDescent="0.25">
      <c r="M5978" s="251">
        <v>8.5878071879999993</v>
      </c>
      <c r="N5978" s="251">
        <v>8.5878071879999993</v>
      </c>
    </row>
    <row r="5979" spans="13:14" x14ac:dyDescent="0.25">
      <c r="M5979" s="251">
        <v>9.3603697910000001</v>
      </c>
      <c r="N5979" s="251">
        <v>9.3603697910000001</v>
      </c>
    </row>
    <row r="5980" spans="13:14" x14ac:dyDescent="0.25">
      <c r="M5980" s="251">
        <v>9.3211081250000003</v>
      </c>
      <c r="N5980" s="251">
        <v>9.3211081250000003</v>
      </c>
    </row>
    <row r="5981" spans="13:14" x14ac:dyDescent="0.25">
      <c r="M5981" s="251">
        <v>8.8330397489999992</v>
      </c>
      <c r="N5981" s="251">
        <v>8.8330397489999992</v>
      </c>
    </row>
    <row r="5982" spans="13:14" x14ac:dyDescent="0.25">
      <c r="M5982" s="251">
        <v>10.981574500000001</v>
      </c>
      <c r="N5982" s="251">
        <v>10.981574500000001</v>
      </c>
    </row>
    <row r="5983" spans="13:14" x14ac:dyDescent="0.25">
      <c r="M5983" s="251">
        <v>10.350359879999999</v>
      </c>
      <c r="N5983" s="251">
        <v>10.350359879999999</v>
      </c>
    </row>
    <row r="5984" spans="13:14" x14ac:dyDescent="0.25">
      <c r="M5984" s="251">
        <v>10.35445092</v>
      </c>
      <c r="N5984" s="251">
        <v>10.35445092</v>
      </c>
    </row>
    <row r="5985" spans="13:14" x14ac:dyDescent="0.25">
      <c r="M5985" s="251">
        <v>9.2628941000000005</v>
      </c>
      <c r="N5985" s="251">
        <v>9.2628941000000005</v>
      </c>
    </row>
    <row r="5986" spans="13:14" x14ac:dyDescent="0.25">
      <c r="M5986" s="251">
        <v>11.093872709999999</v>
      </c>
      <c r="N5986" s="251">
        <v>11.093872709999999</v>
      </c>
    </row>
    <row r="5987" spans="13:14" x14ac:dyDescent="0.25">
      <c r="M5987" s="251">
        <v>7.988758249</v>
      </c>
      <c r="N5987" s="251">
        <v>7.988758249</v>
      </c>
    </row>
    <row r="5988" spans="13:14" x14ac:dyDescent="0.25">
      <c r="M5988" s="251">
        <v>9.0224676610000003</v>
      </c>
      <c r="N5988" s="251">
        <v>9.0224676610000003</v>
      </c>
    </row>
    <row r="5989" spans="13:14" x14ac:dyDescent="0.25">
      <c r="M5989" s="251">
        <v>8.4150203809999997</v>
      </c>
      <c r="N5989" s="251">
        <v>8.4150203809999997</v>
      </c>
    </row>
    <row r="5990" spans="13:14" x14ac:dyDescent="0.25">
      <c r="M5990" s="251">
        <v>9.6934132030000004</v>
      </c>
      <c r="N5990" s="251">
        <v>9.6934132030000004</v>
      </c>
    </row>
    <row r="5991" spans="13:14" x14ac:dyDescent="0.25">
      <c r="M5991" s="251">
        <v>8.6382308349999999</v>
      </c>
      <c r="N5991" s="251">
        <v>8.6382308349999999</v>
      </c>
    </row>
    <row r="5992" spans="13:14" x14ac:dyDescent="0.25">
      <c r="M5992" s="251">
        <v>11.22744327</v>
      </c>
      <c r="N5992" s="251">
        <v>11.22744327</v>
      </c>
    </row>
    <row r="5993" spans="13:14" x14ac:dyDescent="0.25">
      <c r="M5993" s="251">
        <v>11.141287269999999</v>
      </c>
      <c r="N5993" s="251">
        <v>11.141287269999999</v>
      </c>
    </row>
    <row r="5994" spans="13:14" x14ac:dyDescent="0.25">
      <c r="M5994" s="251">
        <v>8.9678486270000004</v>
      </c>
      <c r="N5994" s="251">
        <v>8.9678486270000004</v>
      </c>
    </row>
    <row r="5995" spans="13:14" x14ac:dyDescent="0.25">
      <c r="M5995" s="251">
        <v>10.279035009999999</v>
      </c>
      <c r="N5995" s="251">
        <v>10.279035009999999</v>
      </c>
    </row>
    <row r="5996" spans="13:14" x14ac:dyDescent="0.25">
      <c r="M5996" s="251">
        <v>8.1103471119999995</v>
      </c>
      <c r="N5996" s="251">
        <v>8.1103471119999995</v>
      </c>
    </row>
    <row r="5997" spans="13:14" x14ac:dyDescent="0.25">
      <c r="M5997" s="251">
        <v>10.588239720000001</v>
      </c>
      <c r="N5997" s="251">
        <v>10.588239720000001</v>
      </c>
    </row>
    <row r="5998" spans="13:14" x14ac:dyDescent="0.25">
      <c r="M5998" s="251">
        <v>8.1255765760000003</v>
      </c>
      <c r="N5998" s="251">
        <v>8.1255765760000003</v>
      </c>
    </row>
    <row r="5999" spans="13:14" x14ac:dyDescent="0.25">
      <c r="M5999" s="251">
        <v>9.7847571270000007</v>
      </c>
      <c r="N5999" s="251">
        <v>9.7847571270000007</v>
      </c>
    </row>
    <row r="6000" spans="13:14" x14ac:dyDescent="0.25">
      <c r="M6000" s="251">
        <v>9.2389978670000001</v>
      </c>
      <c r="N6000" s="251">
        <v>9.2389978670000001</v>
      </c>
    </row>
    <row r="6001" spans="13:14" x14ac:dyDescent="0.25">
      <c r="M6001" s="251">
        <v>8.9987410400000005</v>
      </c>
      <c r="N6001" s="251">
        <v>8.9987410400000005</v>
      </c>
    </row>
    <row r="6002" spans="13:14" x14ac:dyDescent="0.25">
      <c r="M6002" s="251">
        <v>9.7652000559999994</v>
      </c>
      <c r="N6002" s="251">
        <v>9.7652000559999994</v>
      </c>
    </row>
    <row r="6003" spans="13:14" x14ac:dyDescent="0.25">
      <c r="M6003" s="251">
        <v>9.7471992150000002</v>
      </c>
      <c r="N6003" s="251">
        <v>9.7471992150000002</v>
      </c>
    </row>
    <row r="6004" spans="13:14" x14ac:dyDescent="0.25">
      <c r="M6004" s="251">
        <v>9.7756090400000009</v>
      </c>
      <c r="N6004" s="251">
        <v>9.7756090400000009</v>
      </c>
    </row>
    <row r="6005" spans="13:14" x14ac:dyDescent="0.25">
      <c r="M6005" s="251">
        <v>9.7356097439999996</v>
      </c>
      <c r="N6005" s="251">
        <v>9.7356097439999996</v>
      </c>
    </row>
    <row r="6006" spans="13:14" x14ac:dyDescent="0.25">
      <c r="M6006" s="251">
        <v>10.066507339999999</v>
      </c>
      <c r="N6006" s="251">
        <v>10.066507339999999</v>
      </c>
    </row>
    <row r="6007" spans="13:14" x14ac:dyDescent="0.25">
      <c r="M6007" s="251">
        <v>8.2486411489999991</v>
      </c>
      <c r="N6007" s="251">
        <v>8.2486411489999991</v>
      </c>
    </row>
    <row r="6008" spans="13:14" x14ac:dyDescent="0.25">
      <c r="M6008" s="251">
        <v>8.4198413900000002</v>
      </c>
      <c r="N6008" s="251">
        <v>8.4198413900000002</v>
      </c>
    </row>
    <row r="6009" spans="13:14" x14ac:dyDescent="0.25">
      <c r="M6009" s="251">
        <v>9.6123835759999992</v>
      </c>
      <c r="N6009" s="251">
        <v>9.6123835759999992</v>
      </c>
    </row>
    <row r="6010" spans="13:14" x14ac:dyDescent="0.25">
      <c r="M6010" s="251">
        <v>9.8048631890000006</v>
      </c>
      <c r="N6010" s="251">
        <v>9.8048631890000006</v>
      </c>
    </row>
    <row r="6011" spans="13:14" x14ac:dyDescent="0.25">
      <c r="M6011" s="251">
        <v>9.4996447330000002</v>
      </c>
      <c r="N6011" s="251">
        <v>9.4996447330000002</v>
      </c>
    </row>
    <row r="6012" spans="13:14" x14ac:dyDescent="0.25">
      <c r="M6012" s="251">
        <v>11.51032526</v>
      </c>
      <c r="N6012" s="251">
        <v>11.51032526</v>
      </c>
    </row>
    <row r="6013" spans="13:14" x14ac:dyDescent="0.25">
      <c r="M6013" s="251">
        <v>10.88653229</v>
      </c>
      <c r="N6013" s="251">
        <v>10.88653229</v>
      </c>
    </row>
    <row r="6014" spans="13:14" x14ac:dyDescent="0.25">
      <c r="M6014" s="251">
        <v>11.873628589999999</v>
      </c>
      <c r="N6014" s="251">
        <v>11.873628589999999</v>
      </c>
    </row>
    <row r="6015" spans="13:14" x14ac:dyDescent="0.25">
      <c r="M6015" s="251">
        <v>13.206275229999999</v>
      </c>
      <c r="N6015" s="251">
        <v>13.206275229999999</v>
      </c>
    </row>
    <row r="6016" spans="13:14" x14ac:dyDescent="0.25">
      <c r="M6016" s="251">
        <v>11.89414403</v>
      </c>
      <c r="N6016" s="251">
        <v>11.89414403</v>
      </c>
    </row>
    <row r="6017" spans="13:14" x14ac:dyDescent="0.25">
      <c r="M6017" s="251">
        <v>11.524697959999999</v>
      </c>
      <c r="N6017" s="251">
        <v>11.524697959999999</v>
      </c>
    </row>
    <row r="6018" spans="13:14" x14ac:dyDescent="0.25">
      <c r="M6018" s="251">
        <v>13.059833060000001</v>
      </c>
      <c r="N6018" s="251">
        <v>13.059833060000001</v>
      </c>
    </row>
    <row r="6019" spans="13:14" x14ac:dyDescent="0.25">
      <c r="M6019" s="251">
        <v>12.21758591</v>
      </c>
      <c r="N6019" s="251">
        <v>12.21758591</v>
      </c>
    </row>
    <row r="6020" spans="13:14" x14ac:dyDescent="0.25">
      <c r="M6020" s="251">
        <v>12.48523527</v>
      </c>
      <c r="N6020" s="251">
        <v>12.48523527</v>
      </c>
    </row>
    <row r="6021" spans="13:14" x14ac:dyDescent="0.25">
      <c r="M6021" s="251">
        <v>11.635932349999999</v>
      </c>
      <c r="N6021" s="251">
        <v>11.635932349999999</v>
      </c>
    </row>
    <row r="6022" spans="13:14" x14ac:dyDescent="0.25">
      <c r="M6022" s="251">
        <v>12.889045429999999</v>
      </c>
      <c r="N6022" s="251">
        <v>12.889045429999999</v>
      </c>
    </row>
    <row r="6023" spans="13:14" x14ac:dyDescent="0.25">
      <c r="M6023" s="251">
        <v>11.905849399999999</v>
      </c>
      <c r="N6023" s="251">
        <v>11.905849399999999</v>
      </c>
    </row>
    <row r="6024" spans="13:14" x14ac:dyDescent="0.25">
      <c r="M6024" s="251">
        <v>10.685529470000001</v>
      </c>
      <c r="N6024" s="251">
        <v>10.685529470000001</v>
      </c>
    </row>
    <row r="6025" spans="13:14" x14ac:dyDescent="0.25">
      <c r="M6025" s="251">
        <v>12.440848089999999</v>
      </c>
      <c r="N6025" s="251">
        <v>12.440848089999999</v>
      </c>
    </row>
    <row r="6026" spans="13:14" x14ac:dyDescent="0.25">
      <c r="M6026" s="251">
        <v>11.29894636</v>
      </c>
      <c r="N6026" s="251">
        <v>11.29894636</v>
      </c>
    </row>
    <row r="6027" spans="13:14" x14ac:dyDescent="0.25">
      <c r="M6027" s="251">
        <v>11.42624762</v>
      </c>
      <c r="N6027" s="251">
        <v>11.42624762</v>
      </c>
    </row>
    <row r="6028" spans="13:14" x14ac:dyDescent="0.25">
      <c r="M6028" s="251">
        <v>11.06965475</v>
      </c>
      <c r="N6028" s="251">
        <v>11.06965475</v>
      </c>
    </row>
    <row r="6029" spans="13:14" x14ac:dyDescent="0.25">
      <c r="M6029" s="251">
        <v>11.329199279999999</v>
      </c>
      <c r="N6029" s="251">
        <v>11.329199279999999</v>
      </c>
    </row>
    <row r="6030" spans="13:14" x14ac:dyDescent="0.25">
      <c r="M6030" s="251">
        <v>12.586128950000001</v>
      </c>
      <c r="N6030" s="251">
        <v>12.586128950000001</v>
      </c>
    </row>
    <row r="6031" spans="13:14" x14ac:dyDescent="0.25">
      <c r="M6031" s="251">
        <v>12.19470695</v>
      </c>
      <c r="N6031" s="251">
        <v>12.19470695</v>
      </c>
    </row>
    <row r="6032" spans="13:14" x14ac:dyDescent="0.25">
      <c r="M6032" s="251">
        <v>12.949624630000001</v>
      </c>
      <c r="N6032" s="251">
        <v>12.949624630000001</v>
      </c>
    </row>
    <row r="6033" spans="13:14" x14ac:dyDescent="0.25">
      <c r="M6033" s="251">
        <v>11.47567926</v>
      </c>
      <c r="N6033" s="251">
        <v>11.47567926</v>
      </c>
    </row>
    <row r="6034" spans="13:14" x14ac:dyDescent="0.25">
      <c r="M6034" s="251">
        <v>13.186441670000001</v>
      </c>
      <c r="N6034" s="251">
        <v>13.186441670000001</v>
      </c>
    </row>
    <row r="6035" spans="13:14" x14ac:dyDescent="0.25">
      <c r="M6035" s="251">
        <v>13.308738180000001</v>
      </c>
      <c r="N6035" s="251">
        <v>13.308738180000001</v>
      </c>
    </row>
    <row r="6036" spans="13:14" x14ac:dyDescent="0.25">
      <c r="M6036" s="251">
        <v>13.468849179999999</v>
      </c>
      <c r="N6036" s="251">
        <v>13.468849179999999</v>
      </c>
    </row>
    <row r="6037" spans="13:14" x14ac:dyDescent="0.25">
      <c r="M6037" s="251">
        <v>11.249554590000001</v>
      </c>
      <c r="N6037" s="251">
        <v>11.249554590000001</v>
      </c>
    </row>
    <row r="6038" spans="13:14" x14ac:dyDescent="0.25">
      <c r="M6038" s="251">
        <v>11.57172314</v>
      </c>
      <c r="N6038" s="251">
        <v>11.57172314</v>
      </c>
    </row>
    <row r="6039" spans="13:14" x14ac:dyDescent="0.25">
      <c r="M6039" s="251">
        <v>12.75955971</v>
      </c>
      <c r="N6039" s="251">
        <v>12.75955971</v>
      </c>
    </row>
    <row r="6040" spans="13:14" x14ac:dyDescent="0.25">
      <c r="M6040" s="251">
        <v>13.41737711</v>
      </c>
      <c r="N6040" s="251">
        <v>13.41737711</v>
      </c>
    </row>
    <row r="6041" spans="13:14" x14ac:dyDescent="0.25">
      <c r="M6041" s="251">
        <v>10.96980108</v>
      </c>
      <c r="N6041" s="251">
        <v>10.96980108</v>
      </c>
    </row>
    <row r="6042" spans="13:14" x14ac:dyDescent="0.25">
      <c r="M6042" s="251">
        <v>13.33936834</v>
      </c>
      <c r="N6042" s="251">
        <v>13.33936834</v>
      </c>
    </row>
    <row r="6043" spans="13:14" x14ac:dyDescent="0.25">
      <c r="M6043" s="251">
        <v>11.18529579</v>
      </c>
      <c r="N6043" s="251">
        <v>11.18529579</v>
      </c>
    </row>
    <row r="6044" spans="13:14" x14ac:dyDescent="0.25">
      <c r="M6044" s="251">
        <v>13.082234939999999</v>
      </c>
      <c r="N6044" s="251">
        <v>13.082234939999999</v>
      </c>
    </row>
    <row r="6045" spans="13:14" x14ac:dyDescent="0.25">
      <c r="M6045" s="251">
        <v>11.54120056</v>
      </c>
      <c r="N6045" s="251">
        <v>11.54120056</v>
      </c>
    </row>
    <row r="6046" spans="13:14" x14ac:dyDescent="0.25">
      <c r="M6046" s="251">
        <v>12.34241866</v>
      </c>
      <c r="N6046" s="251">
        <v>12.34241866</v>
      </c>
    </row>
    <row r="6047" spans="13:14" x14ac:dyDescent="0.25">
      <c r="M6047" s="251">
        <v>11.55515387</v>
      </c>
      <c r="N6047" s="251">
        <v>11.55515387</v>
      </c>
    </row>
    <row r="6048" spans="13:14" x14ac:dyDescent="0.25">
      <c r="M6048" s="251">
        <v>10.36415264</v>
      </c>
      <c r="N6048" s="251">
        <v>10.36415264</v>
      </c>
    </row>
    <row r="6049" spans="13:14" x14ac:dyDescent="0.25">
      <c r="M6049" s="251">
        <v>11.941245690000001</v>
      </c>
      <c r="N6049" s="251">
        <v>11.941245690000001</v>
      </c>
    </row>
    <row r="6050" spans="13:14" x14ac:dyDescent="0.25">
      <c r="M6050" s="251">
        <v>11.26721706</v>
      </c>
      <c r="N6050" s="251">
        <v>11.26721706</v>
      </c>
    </row>
    <row r="6051" spans="13:14" x14ac:dyDescent="0.25">
      <c r="M6051" s="251">
        <v>10.8621707</v>
      </c>
      <c r="N6051" s="251">
        <v>10.8621707</v>
      </c>
    </row>
    <row r="6052" spans="13:14" x14ac:dyDescent="0.25">
      <c r="M6052" s="251">
        <v>12.93162596</v>
      </c>
      <c r="N6052" s="251">
        <v>12.93162596</v>
      </c>
    </row>
    <row r="6053" spans="13:14" x14ac:dyDescent="0.25">
      <c r="M6053" s="251">
        <v>13.18391203</v>
      </c>
      <c r="N6053" s="251">
        <v>13.18391203</v>
      </c>
    </row>
    <row r="6054" spans="13:14" x14ac:dyDescent="0.25">
      <c r="M6054" s="251">
        <v>10.707286679999999</v>
      </c>
      <c r="N6054" s="251">
        <v>10.707286679999999</v>
      </c>
    </row>
    <row r="6055" spans="13:14" x14ac:dyDescent="0.25">
      <c r="M6055" s="251">
        <v>11.953009700000001</v>
      </c>
      <c r="N6055" s="251">
        <v>11.953009700000001</v>
      </c>
    </row>
    <row r="6056" spans="13:14" x14ac:dyDescent="0.25">
      <c r="M6056" s="251">
        <v>12.497075819999999</v>
      </c>
      <c r="N6056" s="251">
        <v>12.497075819999999</v>
      </c>
    </row>
    <row r="6057" spans="13:14" x14ac:dyDescent="0.25">
      <c r="M6057" s="251">
        <v>13.08852237</v>
      </c>
      <c r="N6057" s="251">
        <v>13.08852237</v>
      </c>
    </row>
    <row r="6058" spans="13:14" x14ac:dyDescent="0.25">
      <c r="M6058" s="251">
        <v>11.027824069999999</v>
      </c>
      <c r="N6058" s="251">
        <v>11.027824069999999</v>
      </c>
    </row>
    <row r="6059" spans="13:14" x14ac:dyDescent="0.25">
      <c r="M6059" s="251">
        <v>10.58176082</v>
      </c>
      <c r="N6059" s="251">
        <v>10.58176082</v>
      </c>
    </row>
    <row r="6060" spans="13:14" x14ac:dyDescent="0.25">
      <c r="M6060" s="251">
        <v>11.72505378</v>
      </c>
      <c r="N6060" s="251">
        <v>11.72505378</v>
      </c>
    </row>
    <row r="6061" spans="13:14" x14ac:dyDescent="0.25">
      <c r="M6061" s="251">
        <v>11.16324882</v>
      </c>
      <c r="N6061" s="251">
        <v>11.16324882</v>
      </c>
    </row>
    <row r="6062" spans="13:14" x14ac:dyDescent="0.25">
      <c r="M6062" s="251">
        <v>13.215154350000001</v>
      </c>
      <c r="N6062" s="251">
        <v>13.215154350000001</v>
      </c>
    </row>
    <row r="6063" spans="13:14" x14ac:dyDescent="0.25">
      <c r="M6063" s="251">
        <v>11.66218707</v>
      </c>
      <c r="N6063" s="251">
        <v>11.66218707</v>
      </c>
    </row>
    <row r="6064" spans="13:14" x14ac:dyDescent="0.25">
      <c r="M6064" s="251">
        <v>11.55074866</v>
      </c>
      <c r="N6064" s="251">
        <v>11.55074866</v>
      </c>
    </row>
    <row r="6065" spans="13:14" x14ac:dyDescent="0.25">
      <c r="M6065" s="251">
        <v>12.27529339</v>
      </c>
      <c r="N6065" s="251">
        <v>12.27529339</v>
      </c>
    </row>
    <row r="6066" spans="13:14" x14ac:dyDescent="0.25">
      <c r="M6066" s="251">
        <v>12.22301081</v>
      </c>
      <c r="N6066" s="251">
        <v>12.22301081</v>
      </c>
    </row>
    <row r="6067" spans="13:14" x14ac:dyDescent="0.25">
      <c r="M6067" s="251">
        <v>13.35803196</v>
      </c>
      <c r="N6067" s="251">
        <v>13.35803196</v>
      </c>
    </row>
    <row r="6068" spans="13:14" x14ac:dyDescent="0.25">
      <c r="M6068" s="251">
        <v>9.9611991389999996</v>
      </c>
      <c r="N6068" s="251">
        <v>9.9611991389999996</v>
      </c>
    </row>
    <row r="6069" spans="13:14" x14ac:dyDescent="0.25">
      <c r="M6069" s="251">
        <v>8.6653031770000002</v>
      </c>
      <c r="N6069" s="251">
        <v>8.6653031770000002</v>
      </c>
    </row>
    <row r="6070" spans="13:14" x14ac:dyDescent="0.25">
      <c r="M6070" s="251">
        <v>8.9535795080000007</v>
      </c>
      <c r="N6070" s="251">
        <v>8.9535795080000007</v>
      </c>
    </row>
    <row r="6071" spans="13:14" x14ac:dyDescent="0.25">
      <c r="M6071" s="251">
        <v>8.4492150059999993</v>
      </c>
      <c r="N6071" s="251">
        <v>8.4492150059999993</v>
      </c>
    </row>
    <row r="6072" spans="13:14" x14ac:dyDescent="0.25">
      <c r="M6072" s="251">
        <v>9.7478598499999993</v>
      </c>
      <c r="N6072" s="251">
        <v>9.7478598499999993</v>
      </c>
    </row>
    <row r="6073" spans="13:14" x14ac:dyDescent="0.25">
      <c r="M6073" s="251">
        <v>9.5723644130000007</v>
      </c>
      <c r="N6073" s="251">
        <v>9.5723644130000007</v>
      </c>
    </row>
    <row r="6074" spans="13:14" x14ac:dyDescent="0.25">
      <c r="M6074" s="251">
        <v>8.702792466</v>
      </c>
      <c r="N6074" s="251">
        <v>8.702792466</v>
      </c>
    </row>
    <row r="6075" spans="13:14" x14ac:dyDescent="0.25">
      <c r="M6075" s="251">
        <v>9.9331923969999991</v>
      </c>
      <c r="N6075" s="251">
        <v>9.9331923969999991</v>
      </c>
    </row>
    <row r="6076" spans="13:14" x14ac:dyDescent="0.25">
      <c r="M6076" s="251">
        <v>9.1773521389999999</v>
      </c>
      <c r="N6076" s="251">
        <v>9.1773521389999999</v>
      </c>
    </row>
    <row r="6077" spans="13:14" x14ac:dyDescent="0.25">
      <c r="M6077" s="251">
        <v>9.4345377290000005</v>
      </c>
      <c r="N6077" s="251">
        <v>9.4345377290000005</v>
      </c>
    </row>
    <row r="6078" spans="13:14" x14ac:dyDescent="0.25">
      <c r="M6078" s="251">
        <v>10.252723899999999</v>
      </c>
      <c r="N6078" s="251">
        <v>10.252723899999999</v>
      </c>
    </row>
    <row r="6079" spans="13:14" x14ac:dyDescent="0.25">
      <c r="M6079" s="251">
        <v>10.444721960000001</v>
      </c>
      <c r="N6079" s="251">
        <v>10.444721960000001</v>
      </c>
    </row>
    <row r="6080" spans="13:14" x14ac:dyDescent="0.25">
      <c r="M6080" s="251">
        <v>10.48907496</v>
      </c>
      <c r="N6080" s="251">
        <v>10.48907496</v>
      </c>
    </row>
    <row r="6081" spans="13:14" x14ac:dyDescent="0.25">
      <c r="M6081" s="251">
        <v>10.282472139999999</v>
      </c>
      <c r="N6081" s="251">
        <v>10.282472139999999</v>
      </c>
    </row>
    <row r="6082" spans="13:14" x14ac:dyDescent="0.25">
      <c r="M6082" s="251">
        <v>9.4959417070000001</v>
      </c>
      <c r="N6082" s="251">
        <v>9.4959417070000001</v>
      </c>
    </row>
    <row r="6083" spans="13:14" x14ac:dyDescent="0.25">
      <c r="M6083" s="251">
        <v>8.3044583830000001</v>
      </c>
      <c r="N6083" s="251">
        <v>8.3044583830000001</v>
      </c>
    </row>
    <row r="6084" spans="13:14" x14ac:dyDescent="0.25">
      <c r="M6084" s="251">
        <v>9.2620746829999998</v>
      </c>
      <c r="N6084" s="251">
        <v>9.2620746829999998</v>
      </c>
    </row>
    <row r="6085" spans="13:14" x14ac:dyDescent="0.25">
      <c r="M6085" s="251">
        <v>9.3749298949999993</v>
      </c>
      <c r="N6085" s="251">
        <v>9.3749298949999993</v>
      </c>
    </row>
    <row r="6086" spans="13:14" x14ac:dyDescent="0.25">
      <c r="M6086" s="251">
        <v>9.1770343919999995</v>
      </c>
      <c r="N6086" s="251">
        <v>9.1770343919999995</v>
      </c>
    </row>
    <row r="6087" spans="13:14" x14ac:dyDescent="0.25">
      <c r="M6087" s="251">
        <v>10.10401882</v>
      </c>
      <c r="N6087" s="251">
        <v>10.10401882</v>
      </c>
    </row>
    <row r="6088" spans="13:14" x14ac:dyDescent="0.25">
      <c r="M6088" s="251">
        <v>9.2114301639999994</v>
      </c>
      <c r="N6088" s="251">
        <v>9.2114301639999994</v>
      </c>
    </row>
    <row r="6089" spans="13:14" x14ac:dyDescent="0.25">
      <c r="M6089" s="251">
        <v>10.683313480000001</v>
      </c>
      <c r="N6089" s="251">
        <v>10.683313480000001</v>
      </c>
    </row>
    <row r="6090" spans="13:14" x14ac:dyDescent="0.25">
      <c r="M6090" s="251">
        <v>10.73296749</v>
      </c>
      <c r="N6090" s="251">
        <v>10.73296749</v>
      </c>
    </row>
    <row r="6091" spans="13:14" x14ac:dyDescent="0.25">
      <c r="M6091" s="251">
        <v>10.07251799</v>
      </c>
      <c r="N6091" s="251">
        <v>10.07251799</v>
      </c>
    </row>
    <row r="6092" spans="13:14" x14ac:dyDescent="0.25">
      <c r="M6092" s="251">
        <v>10.57343841</v>
      </c>
      <c r="N6092" s="251">
        <v>10.57343841</v>
      </c>
    </row>
    <row r="6093" spans="13:14" x14ac:dyDescent="0.25">
      <c r="M6093" s="251">
        <v>8.7691476640000001</v>
      </c>
      <c r="N6093" s="251">
        <v>8.7691476640000001</v>
      </c>
    </row>
    <row r="6094" spans="13:14" x14ac:dyDescent="0.25">
      <c r="M6094" s="251">
        <v>9.6851381910000001</v>
      </c>
      <c r="N6094" s="251">
        <v>9.6851381910000001</v>
      </c>
    </row>
    <row r="6095" spans="13:14" x14ac:dyDescent="0.25">
      <c r="M6095" s="251">
        <v>10.50229867</v>
      </c>
      <c r="N6095" s="251">
        <v>10.50229867</v>
      </c>
    </row>
    <row r="6096" spans="13:14" x14ac:dyDescent="0.25">
      <c r="M6096" s="251">
        <v>9.9900803170000003</v>
      </c>
      <c r="N6096" s="251">
        <v>9.9900803170000003</v>
      </c>
    </row>
    <row r="6097" spans="13:14" x14ac:dyDescent="0.25">
      <c r="M6097" s="251">
        <v>10.75309431</v>
      </c>
      <c r="N6097" s="251">
        <v>10.75309431</v>
      </c>
    </row>
    <row r="6098" spans="13:14" x14ac:dyDescent="0.25">
      <c r="M6098" s="251">
        <v>9.7006018659999995</v>
      </c>
      <c r="N6098" s="251">
        <v>9.7006018659999995</v>
      </c>
    </row>
    <row r="6099" spans="13:14" x14ac:dyDescent="0.25">
      <c r="M6099" s="251">
        <v>9.9516187209999991</v>
      </c>
      <c r="N6099" s="251">
        <v>9.9516187209999991</v>
      </c>
    </row>
    <row r="6100" spans="13:14" x14ac:dyDescent="0.25">
      <c r="M6100" s="251">
        <v>10.789624359999999</v>
      </c>
      <c r="N6100" s="251">
        <v>10.789624359999999</v>
      </c>
    </row>
    <row r="6101" spans="13:14" x14ac:dyDescent="0.25">
      <c r="M6101" s="251">
        <v>9.3523262569999996</v>
      </c>
      <c r="N6101" s="251">
        <v>9.3523262569999996</v>
      </c>
    </row>
    <row r="6102" spans="13:14" x14ac:dyDescent="0.25">
      <c r="M6102" s="251">
        <v>9.2377804280000007</v>
      </c>
      <c r="N6102" s="251">
        <v>9.2377804280000007</v>
      </c>
    </row>
    <row r="6103" spans="13:14" x14ac:dyDescent="0.25">
      <c r="M6103" s="251">
        <v>9.9006933799999999</v>
      </c>
      <c r="N6103" s="251">
        <v>9.9006933799999999</v>
      </c>
    </row>
    <row r="6104" spans="13:14" x14ac:dyDescent="0.25">
      <c r="M6104" s="251">
        <v>9.4466346639999994</v>
      </c>
      <c r="N6104" s="251">
        <v>9.4466346639999994</v>
      </c>
    </row>
    <row r="6105" spans="13:14" x14ac:dyDescent="0.25">
      <c r="M6105" s="251">
        <v>9.3442116570000007</v>
      </c>
      <c r="N6105" s="251">
        <v>9.3442116570000007</v>
      </c>
    </row>
    <row r="6106" spans="13:14" x14ac:dyDescent="0.25">
      <c r="M6106" s="251">
        <v>10.05661933</v>
      </c>
      <c r="N6106" s="251">
        <v>10.05661933</v>
      </c>
    </row>
    <row r="6107" spans="13:14" x14ac:dyDescent="0.25">
      <c r="M6107" s="251">
        <v>9.4890102370000005</v>
      </c>
      <c r="N6107" s="251">
        <v>9.4890102370000005</v>
      </c>
    </row>
    <row r="6108" spans="13:14" x14ac:dyDescent="0.25">
      <c r="M6108" s="251">
        <v>10.504055320000001</v>
      </c>
      <c r="N6108" s="251">
        <v>10.504055320000001</v>
      </c>
    </row>
    <row r="6109" spans="13:14" x14ac:dyDescent="0.25">
      <c r="M6109" s="251">
        <v>9.9619858909999994</v>
      </c>
      <c r="N6109" s="251">
        <v>9.9619858909999994</v>
      </c>
    </row>
    <row r="6110" spans="13:14" x14ac:dyDescent="0.25">
      <c r="M6110" s="251">
        <v>9.4947094480000001</v>
      </c>
      <c r="N6110" s="251">
        <v>9.4947094480000001</v>
      </c>
    </row>
    <row r="6111" spans="13:14" x14ac:dyDescent="0.25">
      <c r="M6111" s="251">
        <v>9.1143676429999996</v>
      </c>
      <c r="N6111" s="251">
        <v>9.1143676429999996</v>
      </c>
    </row>
    <row r="6112" spans="13:14" x14ac:dyDescent="0.25">
      <c r="M6112" s="251">
        <v>9.7767784839999994</v>
      </c>
      <c r="N6112" s="251">
        <v>9.7767784839999994</v>
      </c>
    </row>
    <row r="6113" spans="13:14" x14ac:dyDescent="0.25">
      <c r="M6113" s="251">
        <v>10.28342964</v>
      </c>
      <c r="N6113" s="251">
        <v>10.28342964</v>
      </c>
    </row>
    <row r="6114" spans="13:14" x14ac:dyDescent="0.25">
      <c r="M6114" s="251">
        <v>9.4786651150000001</v>
      </c>
      <c r="N6114" s="251">
        <v>9.4786651150000001</v>
      </c>
    </row>
    <row r="6115" spans="13:14" x14ac:dyDescent="0.25">
      <c r="M6115" s="251">
        <v>9.5195643519999997</v>
      </c>
      <c r="N6115" s="251">
        <v>9.5195643519999997</v>
      </c>
    </row>
    <row r="6116" spans="13:14" x14ac:dyDescent="0.25">
      <c r="M6116" s="251">
        <v>9.0238246009999994</v>
      </c>
      <c r="N6116" s="251">
        <v>9.0238246009999994</v>
      </c>
    </row>
    <row r="6117" spans="13:14" x14ac:dyDescent="0.25">
      <c r="M6117" s="251">
        <v>9.7030027079999996</v>
      </c>
      <c r="N6117" s="251">
        <v>9.7030027079999996</v>
      </c>
    </row>
    <row r="6118" spans="13:14" x14ac:dyDescent="0.25">
      <c r="M6118" s="251">
        <v>8.9764264130000004</v>
      </c>
      <c r="N6118" s="251">
        <v>8.9764264130000004</v>
      </c>
    </row>
    <row r="6119" spans="13:14" x14ac:dyDescent="0.25">
      <c r="M6119" s="251">
        <v>10.65561108</v>
      </c>
      <c r="N6119" s="251">
        <v>10.65561108</v>
      </c>
    </row>
    <row r="6120" spans="13:14" x14ac:dyDescent="0.25">
      <c r="M6120" s="251">
        <v>10.348809749999999</v>
      </c>
      <c r="N6120" s="251">
        <v>10.348809749999999</v>
      </c>
    </row>
    <row r="6121" spans="13:14" x14ac:dyDescent="0.25">
      <c r="M6121" s="251">
        <v>10.70543355</v>
      </c>
      <c r="N6121" s="251">
        <v>10.70543355</v>
      </c>
    </row>
    <row r="6122" spans="13:14" x14ac:dyDescent="0.25">
      <c r="M6122" s="251">
        <v>8.9569554969999992</v>
      </c>
      <c r="N6122" s="251">
        <v>8.9569554969999992</v>
      </c>
    </row>
    <row r="6123" spans="13:14" x14ac:dyDescent="0.25">
      <c r="M6123" s="251">
        <v>9.3334306550000008</v>
      </c>
      <c r="N6123" s="251">
        <v>9.3334306550000008</v>
      </c>
    </row>
    <row r="6124" spans="13:14" x14ac:dyDescent="0.25">
      <c r="M6124" s="251">
        <v>10.29890651</v>
      </c>
      <c r="N6124" s="251">
        <v>10.29890651</v>
      </c>
    </row>
    <row r="6125" spans="13:14" x14ac:dyDescent="0.25">
      <c r="M6125" s="251">
        <v>8.7381892610000005</v>
      </c>
      <c r="N6125" s="251">
        <v>8.7381892610000005</v>
      </c>
    </row>
    <row r="6126" spans="13:14" x14ac:dyDescent="0.25">
      <c r="M6126" s="251">
        <v>9.5864651149999993</v>
      </c>
      <c r="N6126" s="251">
        <v>9.5864651149999993</v>
      </c>
    </row>
    <row r="6127" spans="13:14" x14ac:dyDescent="0.25">
      <c r="M6127" s="251">
        <v>10.105160010000001</v>
      </c>
      <c r="N6127" s="251">
        <v>10.105160010000001</v>
      </c>
    </row>
    <row r="6128" spans="13:14" x14ac:dyDescent="0.25">
      <c r="M6128" s="251">
        <v>9.1835668399999992</v>
      </c>
      <c r="N6128" s="251">
        <v>9.1835668399999992</v>
      </c>
    </row>
    <row r="6129" spans="13:14" x14ac:dyDescent="0.25">
      <c r="M6129" s="251">
        <v>9.638834331</v>
      </c>
      <c r="N6129" s="251">
        <v>9.638834331</v>
      </c>
    </row>
    <row r="6130" spans="13:14" x14ac:dyDescent="0.25">
      <c r="M6130" s="251">
        <v>10.20275389</v>
      </c>
      <c r="N6130" s="251">
        <v>10.20275389</v>
      </c>
    </row>
    <row r="6131" spans="13:14" x14ac:dyDescent="0.25">
      <c r="M6131" s="251">
        <v>8.9860975070000002</v>
      </c>
      <c r="N6131" s="251">
        <v>8.9860975070000002</v>
      </c>
    </row>
    <row r="6132" spans="13:14" x14ac:dyDescent="0.25">
      <c r="M6132" s="251">
        <v>10.69959957</v>
      </c>
      <c r="N6132" s="251">
        <v>10.69959957</v>
      </c>
    </row>
    <row r="6133" spans="13:14" x14ac:dyDescent="0.25">
      <c r="M6133" s="251">
        <v>8.6361242090000001</v>
      </c>
      <c r="N6133" s="251">
        <v>8.6361242090000001</v>
      </c>
    </row>
    <row r="6134" spans="13:14" x14ac:dyDescent="0.25">
      <c r="M6134" s="251">
        <v>10.30487216</v>
      </c>
      <c r="N6134" s="251">
        <v>10.30487216</v>
      </c>
    </row>
    <row r="6135" spans="13:14" x14ac:dyDescent="0.25">
      <c r="M6135" s="251">
        <v>10.49935623</v>
      </c>
      <c r="N6135" s="251">
        <v>10.49935623</v>
      </c>
    </row>
    <row r="6136" spans="13:14" x14ac:dyDescent="0.25">
      <c r="M6136" s="251">
        <v>9.7483925090000003</v>
      </c>
      <c r="N6136" s="251">
        <v>9.7483925090000003</v>
      </c>
    </row>
    <row r="6137" spans="13:14" x14ac:dyDescent="0.25">
      <c r="M6137" s="251">
        <v>9.9102770689999993</v>
      </c>
      <c r="N6137" s="251">
        <v>9.9102770689999993</v>
      </c>
    </row>
    <row r="6138" spans="13:14" x14ac:dyDescent="0.25">
      <c r="M6138" s="251">
        <v>9.9549521100000007</v>
      </c>
      <c r="N6138" s="251">
        <v>9.9549521100000007</v>
      </c>
    </row>
    <row r="6139" spans="13:14" x14ac:dyDescent="0.25">
      <c r="M6139" s="251">
        <v>9.6684436359999992</v>
      </c>
      <c r="N6139" s="251">
        <v>9.6684436359999992</v>
      </c>
    </row>
    <row r="6140" spans="13:14" x14ac:dyDescent="0.25">
      <c r="M6140" s="251">
        <v>9.3909592120000003</v>
      </c>
      <c r="N6140" s="251">
        <v>9.3909592120000003</v>
      </c>
    </row>
    <row r="6141" spans="13:14" x14ac:dyDescent="0.25">
      <c r="M6141" s="251">
        <v>9.0856608110000003</v>
      </c>
      <c r="N6141" s="251">
        <v>9.0856608110000003</v>
      </c>
    </row>
    <row r="6142" spans="13:14" x14ac:dyDescent="0.25">
      <c r="M6142" s="251">
        <v>9.8936217160000002</v>
      </c>
      <c r="N6142" s="251">
        <v>9.8936217160000002</v>
      </c>
    </row>
    <row r="6143" spans="13:14" x14ac:dyDescent="0.25">
      <c r="M6143" s="251">
        <v>8.7218570270000004</v>
      </c>
      <c r="N6143" s="251">
        <v>8.7218570270000004</v>
      </c>
    </row>
    <row r="6144" spans="13:14" x14ac:dyDescent="0.25">
      <c r="M6144" s="251">
        <v>9.4267407179999996</v>
      </c>
      <c r="N6144" s="251">
        <v>9.4267407179999996</v>
      </c>
    </row>
    <row r="6145" spans="13:14" x14ac:dyDescent="0.25">
      <c r="M6145" s="251">
        <v>10.08137024</v>
      </c>
      <c r="N6145" s="251">
        <v>10.08137024</v>
      </c>
    </row>
    <row r="6146" spans="13:14" x14ac:dyDescent="0.25">
      <c r="M6146" s="251">
        <v>8.4878465989999992</v>
      </c>
      <c r="N6146" s="251">
        <v>8.4878465989999992</v>
      </c>
    </row>
    <row r="6147" spans="13:14" x14ac:dyDescent="0.25">
      <c r="M6147" s="251">
        <v>10.77889294</v>
      </c>
      <c r="N6147" s="251">
        <v>10.77889294</v>
      </c>
    </row>
    <row r="6148" spans="13:14" x14ac:dyDescent="0.25">
      <c r="M6148" s="251">
        <v>8.6712897140000003</v>
      </c>
      <c r="N6148" s="251">
        <v>8.6712897140000003</v>
      </c>
    </row>
    <row r="6149" spans="13:14" x14ac:dyDescent="0.25">
      <c r="M6149" s="251">
        <v>9.6318408380000005</v>
      </c>
      <c r="N6149" s="251">
        <v>9.6318408380000005</v>
      </c>
    </row>
    <row r="6150" spans="13:14" x14ac:dyDescent="0.25">
      <c r="M6150" s="251">
        <v>10.476184549999999</v>
      </c>
      <c r="N6150" s="251">
        <v>10.476184549999999</v>
      </c>
    </row>
    <row r="6151" spans="13:14" x14ac:dyDescent="0.25">
      <c r="M6151" s="251">
        <v>8.7206828430000005</v>
      </c>
      <c r="N6151" s="251">
        <v>8.7206828430000005</v>
      </c>
    </row>
    <row r="6152" spans="13:14" x14ac:dyDescent="0.25">
      <c r="M6152" s="251">
        <v>8.6308650250000003</v>
      </c>
      <c r="N6152" s="251">
        <v>8.6308650250000003</v>
      </c>
    </row>
    <row r="6153" spans="13:14" x14ac:dyDescent="0.25">
      <c r="M6153" s="251">
        <v>10.305349359999999</v>
      </c>
      <c r="N6153" s="251">
        <v>10.305349359999999</v>
      </c>
    </row>
    <row r="6154" spans="13:14" x14ac:dyDescent="0.25">
      <c r="M6154" s="251">
        <v>8.3847556730000008</v>
      </c>
      <c r="N6154" s="251">
        <v>8.3847556730000008</v>
      </c>
    </row>
    <row r="6155" spans="13:14" x14ac:dyDescent="0.25">
      <c r="M6155" s="251">
        <v>10.176518850000001</v>
      </c>
      <c r="N6155" s="251">
        <v>10.176518850000001</v>
      </c>
    </row>
    <row r="6156" spans="13:14" x14ac:dyDescent="0.25">
      <c r="M6156" s="251">
        <v>9.7976743200000005</v>
      </c>
      <c r="N6156" s="251">
        <v>9.7976743200000005</v>
      </c>
    </row>
    <row r="6157" spans="13:14" x14ac:dyDescent="0.25">
      <c r="M6157" s="251">
        <v>8.5448197480000001</v>
      </c>
      <c r="N6157" s="251">
        <v>8.5448197480000001</v>
      </c>
    </row>
    <row r="6158" spans="13:14" x14ac:dyDescent="0.25">
      <c r="M6158" s="251">
        <v>8.7648233490000003</v>
      </c>
      <c r="N6158" s="251">
        <v>8.7648233490000003</v>
      </c>
    </row>
    <row r="6159" spans="13:14" x14ac:dyDescent="0.25">
      <c r="M6159" s="251">
        <v>8.4013225229999993</v>
      </c>
      <c r="N6159" s="251">
        <v>8.4013225229999993</v>
      </c>
    </row>
    <row r="6160" spans="13:14" x14ac:dyDescent="0.25">
      <c r="M6160" s="251">
        <v>8.8968331979999995</v>
      </c>
      <c r="N6160" s="251">
        <v>8.8968331979999995</v>
      </c>
    </row>
    <row r="6161" spans="13:14" x14ac:dyDescent="0.25">
      <c r="M6161" s="251">
        <v>9.0107790249999997</v>
      </c>
      <c r="N6161" s="251">
        <v>9.0107790249999997</v>
      </c>
    </row>
    <row r="6162" spans="13:14" x14ac:dyDescent="0.25">
      <c r="M6162" s="251">
        <v>10.14110762</v>
      </c>
      <c r="N6162" s="251">
        <v>10.14110762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9C42-AB39-464D-A785-C33A16E0A6DD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8317-703C-44A0-9CBA-9E2B4BED702A}">
  <dimension ref="A1:O3077"/>
  <sheetViews>
    <sheetView workbookViewId="0">
      <selection activeCell="H24" sqref="H24"/>
    </sheetView>
  </sheetViews>
  <sheetFormatPr defaultRowHeight="15.75" x14ac:dyDescent="0.25"/>
  <cols>
    <col min="3" max="3" width="21.5" bestFit="1" customWidth="1"/>
    <col min="6" max="7" width="12.375" customWidth="1"/>
    <col min="8" max="8" width="11.875" customWidth="1"/>
  </cols>
  <sheetData>
    <row r="1" spans="1:15" ht="47.25" x14ac:dyDescent="0.25">
      <c r="A1" s="157" t="s">
        <v>511</v>
      </c>
      <c r="B1" s="251" t="s">
        <v>512</v>
      </c>
      <c r="C1" s="157" t="s">
        <v>513</v>
      </c>
      <c r="D1" s="157" t="s">
        <v>514</v>
      </c>
      <c r="E1" s="157" t="s">
        <v>515</v>
      </c>
      <c r="F1" s="280" t="s">
        <v>2387</v>
      </c>
      <c r="G1" s="280" t="s">
        <v>2388</v>
      </c>
      <c r="H1" s="280" t="s">
        <v>2389</v>
      </c>
      <c r="I1" s="280" t="s">
        <v>2390</v>
      </c>
      <c r="J1" s="280" t="s">
        <v>2391</v>
      </c>
      <c r="K1" s="280" t="s">
        <v>2392</v>
      </c>
      <c r="L1" s="280" t="s">
        <v>2393</v>
      </c>
      <c r="M1" s="280" t="s">
        <v>2394</v>
      </c>
      <c r="N1" s="280" t="s">
        <v>2395</v>
      </c>
      <c r="O1" t="s">
        <v>2396</v>
      </c>
    </row>
    <row r="2" spans="1:15" x14ac:dyDescent="0.25">
      <c r="A2" s="157"/>
      <c r="B2" s="251"/>
      <c r="D2" s="278"/>
    </row>
    <row r="3" spans="1:15" x14ac:dyDescent="0.25">
      <c r="A3" s="251">
        <v>1001</v>
      </c>
      <c r="B3" s="251" t="s">
        <v>520</v>
      </c>
      <c r="C3" s="251" t="s">
        <v>521</v>
      </c>
      <c r="D3" s="251">
        <v>-86.645648600000001</v>
      </c>
      <c r="E3" s="251">
        <v>32.540089999999999</v>
      </c>
      <c r="O3">
        <f>E3*1.5^2*(E3-30)</f>
        <v>185.97320371822497</v>
      </c>
    </row>
    <row r="4" spans="1:15" x14ac:dyDescent="0.25">
      <c r="A4" s="251">
        <v>1003</v>
      </c>
      <c r="B4" s="251" t="s">
        <v>520</v>
      </c>
      <c r="C4" s="251" t="s">
        <v>522</v>
      </c>
      <c r="D4" s="251">
        <v>-87.726271699999998</v>
      </c>
      <c r="E4" s="251">
        <v>30.738309999999998</v>
      </c>
      <c r="O4">
        <f t="shared" ref="O4:O67" si="0">E4*1.5^2*(E4-30)</f>
        <v>51.062403726224893</v>
      </c>
    </row>
    <row r="5" spans="1:15" x14ac:dyDescent="0.25">
      <c r="A5" s="251">
        <v>1005</v>
      </c>
      <c r="B5" s="251" t="s">
        <v>520</v>
      </c>
      <c r="C5" s="251" t="s">
        <v>523</v>
      </c>
      <c r="D5" s="251">
        <v>-85.397327200000007</v>
      </c>
      <c r="E5" s="251">
        <v>31.874030000000001</v>
      </c>
      <c r="O5">
        <f t="shared" si="0"/>
        <v>134.39899899202507</v>
      </c>
    </row>
    <row r="6" spans="1:15" x14ac:dyDescent="0.25">
      <c r="A6" s="251">
        <v>1007</v>
      </c>
      <c r="B6" s="251" t="s">
        <v>520</v>
      </c>
      <c r="C6" s="251" t="s">
        <v>524</v>
      </c>
      <c r="D6" s="251">
        <v>-87.125260499999996</v>
      </c>
      <c r="E6" s="251">
        <v>32.999020000000002</v>
      </c>
      <c r="O6">
        <f t="shared" si="0"/>
        <v>222.67062216090011</v>
      </c>
    </row>
    <row r="7" spans="1:15" x14ac:dyDescent="0.25">
      <c r="A7" s="251">
        <v>1009</v>
      </c>
      <c r="B7" s="251" t="s">
        <v>520</v>
      </c>
      <c r="C7" s="251" t="s">
        <v>525</v>
      </c>
      <c r="D7" s="251">
        <v>-86.562711399999998</v>
      </c>
      <c r="E7" s="251">
        <v>33.99044</v>
      </c>
      <c r="O7">
        <f t="shared" si="0"/>
        <v>305.18282563559995</v>
      </c>
    </row>
    <row r="8" spans="1:15" x14ac:dyDescent="0.25">
      <c r="A8" s="251">
        <v>1011</v>
      </c>
      <c r="B8" s="251" t="s">
        <v>520</v>
      </c>
      <c r="C8" s="251" t="s">
        <v>526</v>
      </c>
      <c r="D8" s="251">
        <v>-85.716803600000006</v>
      </c>
      <c r="E8" s="251">
        <v>32.106340000000003</v>
      </c>
      <c r="O8">
        <f t="shared" si="0"/>
        <v>152.16045344010021</v>
      </c>
    </row>
    <row r="9" spans="1:15" x14ac:dyDescent="0.25">
      <c r="A9" s="251">
        <v>1013</v>
      </c>
      <c r="B9" s="251" t="s">
        <v>520</v>
      </c>
      <c r="C9" s="251" t="s">
        <v>527</v>
      </c>
      <c r="D9" s="251">
        <v>-86.684347000000002</v>
      </c>
      <c r="E9" s="251">
        <v>31.75714</v>
      </c>
      <c r="O9">
        <f t="shared" si="0"/>
        <v>125.55391720409997</v>
      </c>
    </row>
    <row r="10" spans="1:15" x14ac:dyDescent="0.25">
      <c r="A10" s="251">
        <v>1015</v>
      </c>
      <c r="B10" s="251" t="s">
        <v>520</v>
      </c>
      <c r="C10" s="251" t="s">
        <v>528</v>
      </c>
      <c r="D10" s="251">
        <v>-85.829561100000006</v>
      </c>
      <c r="E10" s="251">
        <v>33.776249999999997</v>
      </c>
      <c r="O10">
        <f t="shared" si="0"/>
        <v>286.9820191406248</v>
      </c>
    </row>
    <row r="11" spans="1:15" x14ac:dyDescent="0.25">
      <c r="A11" s="251">
        <v>1017</v>
      </c>
      <c r="B11" s="251" t="s">
        <v>520</v>
      </c>
      <c r="C11" s="251" t="s">
        <v>529</v>
      </c>
      <c r="D11" s="251">
        <v>-85.394853100000006</v>
      </c>
      <c r="E11" s="251">
        <v>32.916330000000002</v>
      </c>
      <c r="O11">
        <f t="shared" si="0"/>
        <v>215.98848150502519</v>
      </c>
    </row>
    <row r="12" spans="1:15" x14ac:dyDescent="0.25">
      <c r="A12" s="251">
        <v>1019</v>
      </c>
      <c r="B12" s="251" t="s">
        <v>520</v>
      </c>
      <c r="C12" s="251" t="s">
        <v>530</v>
      </c>
      <c r="D12" s="251">
        <v>-85.604219900000004</v>
      </c>
      <c r="E12" s="251">
        <v>34.191470000000002</v>
      </c>
      <c r="O12">
        <f t="shared" si="0"/>
        <v>322.45317171202521</v>
      </c>
    </row>
    <row r="13" spans="1:15" x14ac:dyDescent="0.25">
      <c r="A13" s="251">
        <v>1021</v>
      </c>
      <c r="B13" s="251" t="s">
        <v>520</v>
      </c>
      <c r="C13" s="251" t="s">
        <v>531</v>
      </c>
      <c r="D13" s="251">
        <v>-86.715624000000005</v>
      </c>
      <c r="E13" s="251">
        <v>32.85163</v>
      </c>
      <c r="O13">
        <f t="shared" si="0"/>
        <v>210.781560728025</v>
      </c>
    </row>
    <row r="14" spans="1:15" x14ac:dyDescent="0.25">
      <c r="A14" s="251">
        <v>1023</v>
      </c>
      <c r="B14" s="251" t="s">
        <v>520</v>
      </c>
      <c r="C14" s="251" t="s">
        <v>532</v>
      </c>
      <c r="D14" s="251">
        <v>-88.259536900000001</v>
      </c>
      <c r="E14" s="251">
        <v>32.020470000000003</v>
      </c>
      <c r="O14">
        <f t="shared" si="0"/>
        <v>145.56689779702523</v>
      </c>
    </row>
    <row r="15" spans="1:15" x14ac:dyDescent="0.25">
      <c r="A15" s="251">
        <v>1025</v>
      </c>
      <c r="B15" s="251" t="s">
        <v>520</v>
      </c>
      <c r="C15" s="251" t="s">
        <v>533</v>
      </c>
      <c r="D15" s="251">
        <v>-87.824829699999995</v>
      </c>
      <c r="E15" s="251">
        <v>31.67333</v>
      </c>
      <c r="O15">
        <f t="shared" si="0"/>
        <v>119.24984990002501</v>
      </c>
    </row>
    <row r="16" spans="1:15" x14ac:dyDescent="0.25">
      <c r="A16" s="251">
        <v>1027</v>
      </c>
      <c r="B16" s="251" t="s">
        <v>520</v>
      </c>
      <c r="C16" s="251" t="s">
        <v>534</v>
      </c>
      <c r="D16" s="251">
        <v>-85.851787099999996</v>
      </c>
      <c r="E16" s="251">
        <v>33.273409999999998</v>
      </c>
      <c r="O16">
        <f t="shared" si="0"/>
        <v>245.06440431322488</v>
      </c>
    </row>
    <row r="17" spans="1:15" x14ac:dyDescent="0.25">
      <c r="A17" s="251">
        <v>1029</v>
      </c>
      <c r="B17" s="251" t="s">
        <v>520</v>
      </c>
      <c r="C17" s="251" t="s">
        <v>535</v>
      </c>
      <c r="D17" s="251">
        <v>-85.526101699999998</v>
      </c>
      <c r="E17" s="251">
        <v>33.676220000000001</v>
      </c>
      <c r="O17">
        <f t="shared" si="0"/>
        <v>278.55268534890007</v>
      </c>
    </row>
    <row r="18" spans="1:15" x14ac:dyDescent="0.25">
      <c r="A18" s="251">
        <v>1031</v>
      </c>
      <c r="B18" s="251" t="s">
        <v>520</v>
      </c>
      <c r="C18" s="251" t="s">
        <v>536</v>
      </c>
      <c r="D18" s="251">
        <v>-85.994440600000004</v>
      </c>
      <c r="E18" s="251">
        <v>31.398479999999999</v>
      </c>
      <c r="O18">
        <f t="shared" si="0"/>
        <v>98.797829198399953</v>
      </c>
    </row>
    <row r="19" spans="1:15" x14ac:dyDescent="0.25">
      <c r="A19" s="251">
        <v>1033</v>
      </c>
      <c r="B19" s="251" t="s">
        <v>520</v>
      </c>
      <c r="C19" s="251" t="s">
        <v>537</v>
      </c>
      <c r="D19" s="251">
        <v>-87.810975999999997</v>
      </c>
      <c r="E19" s="251">
        <v>34.702759999999998</v>
      </c>
      <c r="O19">
        <f t="shared" si="0"/>
        <v>367.19719113959985</v>
      </c>
    </row>
    <row r="20" spans="1:15" x14ac:dyDescent="0.25">
      <c r="A20" s="251">
        <v>1035</v>
      </c>
      <c r="B20" s="251" t="s">
        <v>520</v>
      </c>
      <c r="C20" s="251" t="s">
        <v>538</v>
      </c>
      <c r="D20" s="251">
        <v>-86.990654399999997</v>
      </c>
      <c r="E20" s="251">
        <v>31.435780000000001</v>
      </c>
      <c r="O20">
        <f t="shared" si="0"/>
        <v>101.5534444689001</v>
      </c>
    </row>
    <row r="21" spans="1:15" x14ac:dyDescent="0.25">
      <c r="A21" s="251">
        <v>1037</v>
      </c>
      <c r="B21" s="251" t="s">
        <v>520</v>
      </c>
      <c r="C21" s="251" t="s">
        <v>539</v>
      </c>
      <c r="D21" s="251">
        <v>-86.245441200000002</v>
      </c>
      <c r="E21" s="251">
        <v>32.94021</v>
      </c>
      <c r="O21">
        <f t="shared" si="0"/>
        <v>217.91505339922503</v>
      </c>
    </row>
    <row r="22" spans="1:15" x14ac:dyDescent="0.25">
      <c r="A22" s="251">
        <v>1039</v>
      </c>
      <c r="B22" s="251" t="s">
        <v>520</v>
      </c>
      <c r="C22" s="251" t="s">
        <v>540</v>
      </c>
      <c r="D22" s="251">
        <v>-86.456551000000005</v>
      </c>
      <c r="E22" s="251">
        <v>31.259730000000001</v>
      </c>
      <c r="O22">
        <f t="shared" si="0"/>
        <v>88.602344264025092</v>
      </c>
    </row>
    <row r="23" spans="1:15" x14ac:dyDescent="0.25">
      <c r="A23" s="251">
        <v>1041</v>
      </c>
      <c r="B23" s="251" t="s">
        <v>520</v>
      </c>
      <c r="C23" s="251" t="s">
        <v>541</v>
      </c>
      <c r="D23" s="251">
        <v>-86.3195616</v>
      </c>
      <c r="E23" s="251">
        <v>31.735910000000001</v>
      </c>
      <c r="O23">
        <f t="shared" si="0"/>
        <v>123.95403793822504</v>
      </c>
    </row>
    <row r="24" spans="1:15" x14ac:dyDescent="0.25">
      <c r="A24" s="251">
        <v>1043</v>
      </c>
      <c r="B24" s="251" t="s">
        <v>520</v>
      </c>
      <c r="C24" s="251" t="s">
        <v>542</v>
      </c>
      <c r="D24" s="251">
        <v>-86.865448099999995</v>
      </c>
      <c r="E24" s="251">
        <v>34.138249999999999</v>
      </c>
      <c r="O24">
        <f t="shared" si="0"/>
        <v>317.86337939062491</v>
      </c>
    </row>
    <row r="25" spans="1:15" x14ac:dyDescent="0.25">
      <c r="A25" s="251">
        <v>1045</v>
      </c>
      <c r="B25" s="251" t="s">
        <v>520</v>
      </c>
      <c r="C25" s="251" t="s">
        <v>543</v>
      </c>
      <c r="D25" s="251">
        <v>-85.619094099999998</v>
      </c>
      <c r="E25" s="251">
        <v>31.430869999999999</v>
      </c>
      <c r="O25">
        <f t="shared" si="0"/>
        <v>101.19035015302492</v>
      </c>
    </row>
    <row r="26" spans="1:15" x14ac:dyDescent="0.25">
      <c r="A26" s="251">
        <v>1047</v>
      </c>
      <c r="B26" s="251" t="s">
        <v>520</v>
      </c>
      <c r="C26" s="251" t="s">
        <v>544</v>
      </c>
      <c r="D26" s="251">
        <v>-87.097675100000004</v>
      </c>
      <c r="E26" s="251">
        <v>32.326700000000002</v>
      </c>
      <c r="O26">
        <f t="shared" si="0"/>
        <v>169.2326990025002</v>
      </c>
    </row>
    <row r="27" spans="1:15" x14ac:dyDescent="0.25">
      <c r="A27" s="251">
        <v>1049</v>
      </c>
      <c r="B27" s="251" t="s">
        <v>520</v>
      </c>
      <c r="C27" s="251" t="s">
        <v>545</v>
      </c>
      <c r="D27" s="251">
        <v>-85.812263900000005</v>
      </c>
      <c r="E27" s="251">
        <v>34.454389999999997</v>
      </c>
      <c r="O27">
        <f t="shared" si="0"/>
        <v>345.31490311222467</v>
      </c>
    </row>
    <row r="28" spans="1:15" x14ac:dyDescent="0.25">
      <c r="A28" s="251">
        <v>1051</v>
      </c>
      <c r="B28" s="251" t="s">
        <v>520</v>
      </c>
      <c r="C28" s="251" t="s">
        <v>546</v>
      </c>
      <c r="D28" s="251">
        <v>-86.154193300000003</v>
      </c>
      <c r="E28" s="251">
        <v>32.598930000000003</v>
      </c>
      <c r="O28">
        <f t="shared" si="0"/>
        <v>190.62525857602523</v>
      </c>
    </row>
    <row r="29" spans="1:15" x14ac:dyDescent="0.25">
      <c r="A29" s="251">
        <v>1053</v>
      </c>
      <c r="B29" s="251" t="s">
        <v>520</v>
      </c>
      <c r="C29" s="251" t="s">
        <v>547</v>
      </c>
      <c r="D29" s="251">
        <v>-87.157465299999998</v>
      </c>
      <c r="E29" s="251">
        <v>31.13336</v>
      </c>
      <c r="O29">
        <f t="shared" si="0"/>
        <v>79.391936001599987</v>
      </c>
    </row>
    <row r="30" spans="1:15" x14ac:dyDescent="0.25">
      <c r="A30" s="251">
        <v>1055</v>
      </c>
      <c r="B30" s="251" t="s">
        <v>520</v>
      </c>
      <c r="C30" s="251" t="s">
        <v>548</v>
      </c>
      <c r="D30" s="251">
        <v>-86.033428200000003</v>
      </c>
      <c r="E30" s="251">
        <v>34.052729999999997</v>
      </c>
      <c r="O30">
        <f t="shared" si="0"/>
        <v>310.51467101902472</v>
      </c>
    </row>
    <row r="31" spans="1:15" x14ac:dyDescent="0.25">
      <c r="A31" s="251">
        <v>1057</v>
      </c>
      <c r="B31" s="251" t="s">
        <v>520</v>
      </c>
      <c r="C31" s="251" t="s">
        <v>549</v>
      </c>
      <c r="D31" s="251">
        <v>-87.736376100000001</v>
      </c>
      <c r="E31" s="251">
        <v>33.72193</v>
      </c>
      <c r="O31">
        <f t="shared" si="0"/>
        <v>282.39899158102503</v>
      </c>
    </row>
    <row r="32" spans="1:15" x14ac:dyDescent="0.25">
      <c r="A32" s="251">
        <v>1059</v>
      </c>
      <c r="B32" s="251" t="s">
        <v>520</v>
      </c>
      <c r="C32" s="251" t="s">
        <v>550</v>
      </c>
      <c r="D32" s="251">
        <v>-87.8455838</v>
      </c>
      <c r="E32" s="251">
        <v>34.443379999999998</v>
      </c>
      <c r="O32">
        <f t="shared" si="0"/>
        <v>344.35130810489977</v>
      </c>
    </row>
    <row r="33" spans="1:15" x14ac:dyDescent="0.25">
      <c r="A33" s="251">
        <v>1061</v>
      </c>
      <c r="B33" s="251" t="s">
        <v>520</v>
      </c>
      <c r="C33" s="251" t="s">
        <v>551</v>
      </c>
      <c r="D33" s="251">
        <v>-85.844377600000001</v>
      </c>
      <c r="E33" s="251">
        <v>31.099920000000001</v>
      </c>
      <c r="O33">
        <f t="shared" si="0"/>
        <v>76.966704014400065</v>
      </c>
    </row>
    <row r="34" spans="1:15" x14ac:dyDescent="0.25">
      <c r="A34" s="251">
        <v>1063</v>
      </c>
      <c r="B34" s="251" t="s">
        <v>520</v>
      </c>
      <c r="C34" s="251" t="s">
        <v>552</v>
      </c>
      <c r="D34" s="251">
        <v>-87.948139999999995</v>
      </c>
      <c r="E34" s="251">
        <v>32.865699999999997</v>
      </c>
      <c r="O34">
        <f t="shared" si="0"/>
        <v>211.91228210249974</v>
      </c>
    </row>
    <row r="35" spans="1:15" x14ac:dyDescent="0.25">
      <c r="A35" s="251">
        <v>1065</v>
      </c>
      <c r="B35" s="251" t="s">
        <v>520</v>
      </c>
      <c r="C35" s="251" t="s">
        <v>553</v>
      </c>
      <c r="D35" s="251">
        <v>-87.622197600000007</v>
      </c>
      <c r="E35" s="251">
        <v>32.764899999999997</v>
      </c>
      <c r="O35">
        <f t="shared" si="0"/>
        <v>203.8312620224998</v>
      </c>
    </row>
    <row r="36" spans="1:15" x14ac:dyDescent="0.25">
      <c r="A36" s="251">
        <v>1067</v>
      </c>
      <c r="B36" s="251" t="s">
        <v>520</v>
      </c>
      <c r="C36" s="251" t="s">
        <v>554</v>
      </c>
      <c r="D36" s="251">
        <v>-85.254105699999997</v>
      </c>
      <c r="E36" s="251">
        <v>31.51596</v>
      </c>
      <c r="O36">
        <f t="shared" si="0"/>
        <v>107.49810312359999</v>
      </c>
    </row>
    <row r="37" spans="1:15" x14ac:dyDescent="0.25">
      <c r="A37" s="251">
        <v>1069</v>
      </c>
      <c r="B37" s="251" t="s">
        <v>520</v>
      </c>
      <c r="C37" s="251" t="s">
        <v>555</v>
      </c>
      <c r="D37" s="251">
        <v>-85.315430199999994</v>
      </c>
      <c r="E37" s="251">
        <v>31.152539999999998</v>
      </c>
      <c r="O37">
        <f t="shared" si="0"/>
        <v>80.785234016099878</v>
      </c>
    </row>
    <row r="38" spans="1:15" x14ac:dyDescent="0.25">
      <c r="A38" s="251">
        <v>1071</v>
      </c>
      <c r="B38" s="251" t="s">
        <v>520</v>
      </c>
      <c r="C38" s="251" t="s">
        <v>556</v>
      </c>
      <c r="D38" s="251">
        <v>-85.9977509</v>
      </c>
      <c r="E38" s="251">
        <v>34.77684</v>
      </c>
      <c r="O38">
        <f t="shared" si="0"/>
        <v>373.77765086760002</v>
      </c>
    </row>
    <row r="39" spans="1:15" x14ac:dyDescent="0.25">
      <c r="A39" s="251">
        <v>1073</v>
      </c>
      <c r="B39" s="251" t="s">
        <v>520</v>
      </c>
      <c r="C39" s="251" t="s">
        <v>557</v>
      </c>
      <c r="D39" s="251">
        <v>-86.890254299999995</v>
      </c>
      <c r="E39" s="251">
        <v>33.56306</v>
      </c>
      <c r="O39">
        <f t="shared" si="0"/>
        <v>269.07119226809999</v>
      </c>
    </row>
    <row r="40" spans="1:15" x14ac:dyDescent="0.25">
      <c r="A40" s="251">
        <v>1075</v>
      </c>
      <c r="B40" s="251" t="s">
        <v>520</v>
      </c>
      <c r="C40" s="251" t="s">
        <v>558</v>
      </c>
      <c r="D40" s="251">
        <v>-88.097956499999995</v>
      </c>
      <c r="E40" s="251">
        <v>33.781700000000001</v>
      </c>
      <c r="O40">
        <f t="shared" si="0"/>
        <v>287.44257350250007</v>
      </c>
    </row>
    <row r="41" spans="1:15" x14ac:dyDescent="0.25">
      <c r="A41" s="251">
        <v>1077</v>
      </c>
      <c r="B41" s="251" t="s">
        <v>520</v>
      </c>
      <c r="C41" s="251" t="s">
        <v>559</v>
      </c>
      <c r="D41" s="251">
        <v>-87.654204800000002</v>
      </c>
      <c r="E41" s="251">
        <v>34.904089999999997</v>
      </c>
      <c r="O41">
        <f t="shared" si="0"/>
        <v>385.13879713822467</v>
      </c>
    </row>
    <row r="42" spans="1:15" x14ac:dyDescent="0.25">
      <c r="A42" s="251">
        <v>1079</v>
      </c>
      <c r="B42" s="251" t="s">
        <v>520</v>
      </c>
      <c r="C42" s="251" t="s">
        <v>560</v>
      </c>
      <c r="D42" s="251">
        <v>-87.305588299999997</v>
      </c>
      <c r="E42" s="251">
        <v>34.524819999999998</v>
      </c>
      <c r="O42">
        <f t="shared" si="0"/>
        <v>351.49184107289983</v>
      </c>
    </row>
    <row r="43" spans="1:15" x14ac:dyDescent="0.25">
      <c r="A43" s="251">
        <v>1081</v>
      </c>
      <c r="B43" s="251" t="s">
        <v>520</v>
      </c>
      <c r="C43" s="251" t="s">
        <v>561</v>
      </c>
      <c r="D43" s="251">
        <v>-85.355263399999998</v>
      </c>
      <c r="E43" s="251">
        <v>32.609920000000002</v>
      </c>
      <c r="O43">
        <f t="shared" si="0"/>
        <v>191.49588541440019</v>
      </c>
    </row>
    <row r="44" spans="1:15" x14ac:dyDescent="0.25">
      <c r="A44" s="251">
        <v>1083</v>
      </c>
      <c r="B44" s="251" t="s">
        <v>520</v>
      </c>
      <c r="C44" s="251" t="s">
        <v>562</v>
      </c>
      <c r="D44" s="251">
        <v>-86.973692700000001</v>
      </c>
      <c r="E44" s="251">
        <v>34.81223</v>
      </c>
      <c r="O44">
        <f t="shared" si="0"/>
        <v>376.93002953902499</v>
      </c>
    </row>
    <row r="45" spans="1:15" x14ac:dyDescent="0.25">
      <c r="A45" s="251">
        <v>1085</v>
      </c>
      <c r="B45" s="251" t="s">
        <v>520</v>
      </c>
      <c r="C45" s="251" t="s">
        <v>563</v>
      </c>
      <c r="D45" s="251">
        <v>-86.650035799999998</v>
      </c>
      <c r="E45" s="251">
        <v>32.157809999999998</v>
      </c>
      <c r="O45">
        <f t="shared" si="0"/>
        <v>156.12849899122483</v>
      </c>
    </row>
    <row r="46" spans="1:15" x14ac:dyDescent="0.25">
      <c r="A46" s="251">
        <v>1087</v>
      </c>
      <c r="B46" s="251" t="s">
        <v>520</v>
      </c>
      <c r="C46" s="251" t="s">
        <v>564</v>
      </c>
      <c r="D46" s="251">
        <v>-85.695113599999999</v>
      </c>
      <c r="E46" s="251">
        <v>32.393859999999997</v>
      </c>
      <c r="O46">
        <f t="shared" si="0"/>
        <v>174.47932282409974</v>
      </c>
    </row>
    <row r="47" spans="1:15" x14ac:dyDescent="0.25">
      <c r="A47" s="251">
        <v>1089</v>
      </c>
      <c r="B47" s="251" t="s">
        <v>520</v>
      </c>
      <c r="C47" s="251" t="s">
        <v>565</v>
      </c>
      <c r="D47" s="251">
        <v>-86.543126700000002</v>
      </c>
      <c r="E47" s="251">
        <v>34.765189999999997</v>
      </c>
      <c r="O47">
        <f t="shared" si="0"/>
        <v>372.74115540622478</v>
      </c>
    </row>
    <row r="48" spans="1:15" x14ac:dyDescent="0.25">
      <c r="A48" s="251">
        <v>1091</v>
      </c>
      <c r="B48" s="251" t="s">
        <v>520</v>
      </c>
      <c r="C48" s="251" t="s">
        <v>566</v>
      </c>
      <c r="D48" s="251">
        <v>-87.778312</v>
      </c>
      <c r="E48" s="251">
        <v>32.25123</v>
      </c>
      <c r="O48">
        <f t="shared" si="0"/>
        <v>163.36110715402498</v>
      </c>
    </row>
    <row r="49" spans="1:15" x14ac:dyDescent="0.25">
      <c r="A49" s="251">
        <v>1093</v>
      </c>
      <c r="B49" s="251" t="s">
        <v>520</v>
      </c>
      <c r="C49" s="251" t="s">
        <v>567</v>
      </c>
      <c r="D49" s="251">
        <v>-87.883197800000005</v>
      </c>
      <c r="E49" s="251">
        <v>34.137920000000001</v>
      </c>
      <c r="O49">
        <f t="shared" si="0"/>
        <v>317.83495933440008</v>
      </c>
    </row>
    <row r="50" spans="1:15" x14ac:dyDescent="0.25">
      <c r="A50" s="251">
        <v>1095</v>
      </c>
      <c r="B50" s="251" t="s">
        <v>520</v>
      </c>
      <c r="C50" s="251" t="s">
        <v>568</v>
      </c>
      <c r="D50" s="251">
        <v>-86.306067200000001</v>
      </c>
      <c r="E50" s="251">
        <v>34.3703</v>
      </c>
      <c r="O50">
        <f t="shared" si="0"/>
        <v>337.96917470250003</v>
      </c>
    </row>
    <row r="51" spans="1:15" x14ac:dyDescent="0.25">
      <c r="A51" s="251">
        <v>1097</v>
      </c>
      <c r="B51" s="251" t="s">
        <v>520</v>
      </c>
      <c r="C51" s="251" t="s">
        <v>569</v>
      </c>
      <c r="D51" s="251">
        <v>-88.206964799999994</v>
      </c>
      <c r="E51" s="251">
        <v>30.81362</v>
      </c>
      <c r="O51">
        <f t="shared" si="0"/>
        <v>56.408799384900021</v>
      </c>
    </row>
    <row r="52" spans="1:15" x14ac:dyDescent="0.25">
      <c r="A52" s="251">
        <v>1099</v>
      </c>
      <c r="B52" s="251" t="s">
        <v>520</v>
      </c>
      <c r="C52" s="251" t="s">
        <v>570</v>
      </c>
      <c r="D52" s="251">
        <v>-87.364002400000004</v>
      </c>
      <c r="E52" s="251">
        <v>31.572199999999999</v>
      </c>
      <c r="O52">
        <f t="shared" si="0"/>
        <v>111.6850788899999</v>
      </c>
    </row>
    <row r="53" spans="1:15" x14ac:dyDescent="0.25">
      <c r="A53" s="251">
        <v>1101</v>
      </c>
      <c r="B53" s="251" t="s">
        <v>520</v>
      </c>
      <c r="C53" s="251" t="s">
        <v>571</v>
      </c>
      <c r="D53" s="251">
        <v>-86.207101899999998</v>
      </c>
      <c r="E53" s="251">
        <v>32.225380000000001</v>
      </c>
      <c r="O53">
        <f t="shared" si="0"/>
        <v>161.35586132490008</v>
      </c>
    </row>
    <row r="54" spans="1:15" x14ac:dyDescent="0.25">
      <c r="A54" s="251">
        <v>1103</v>
      </c>
      <c r="B54" s="251" t="s">
        <v>520</v>
      </c>
      <c r="C54" s="251" t="s">
        <v>572</v>
      </c>
      <c r="D54" s="251">
        <v>-86.847935800000002</v>
      </c>
      <c r="E54" s="251">
        <v>34.457999999999998</v>
      </c>
      <c r="O54">
        <f t="shared" si="0"/>
        <v>345.63096899999982</v>
      </c>
    </row>
    <row r="55" spans="1:15" x14ac:dyDescent="0.25">
      <c r="A55" s="251">
        <v>1105</v>
      </c>
      <c r="B55" s="251" t="s">
        <v>520</v>
      </c>
      <c r="C55" s="251" t="s">
        <v>573</v>
      </c>
      <c r="D55" s="251">
        <v>-87.284065699999999</v>
      </c>
      <c r="E55" s="251">
        <v>32.637549999999997</v>
      </c>
      <c r="O55">
        <f t="shared" si="0"/>
        <v>193.68713250562479</v>
      </c>
    </row>
    <row r="56" spans="1:15" x14ac:dyDescent="0.25">
      <c r="A56" s="251">
        <v>1107</v>
      </c>
      <c r="B56" s="251" t="s">
        <v>520</v>
      </c>
      <c r="C56" s="251" t="s">
        <v>574</v>
      </c>
      <c r="D56" s="251">
        <v>-88.086887200000007</v>
      </c>
      <c r="E56" s="251">
        <v>33.280439999999999</v>
      </c>
      <c r="O56">
        <f t="shared" si="0"/>
        <v>245.64259483559988</v>
      </c>
    </row>
    <row r="57" spans="1:15" x14ac:dyDescent="0.25">
      <c r="A57" s="251">
        <v>1109</v>
      </c>
      <c r="B57" s="251" t="s">
        <v>520</v>
      </c>
      <c r="C57" s="251" t="s">
        <v>575</v>
      </c>
      <c r="D57" s="251">
        <v>-85.941787599999998</v>
      </c>
      <c r="E57" s="251">
        <v>31.80547</v>
      </c>
      <c r="O57">
        <f t="shared" si="0"/>
        <v>129.20359932202498</v>
      </c>
    </row>
    <row r="58" spans="1:15" x14ac:dyDescent="0.25">
      <c r="A58" s="251">
        <v>1111</v>
      </c>
      <c r="B58" s="251" t="s">
        <v>520</v>
      </c>
      <c r="C58" s="251" t="s">
        <v>576</v>
      </c>
      <c r="D58" s="251">
        <v>-85.456599199999999</v>
      </c>
      <c r="E58" s="251">
        <v>33.294170000000001</v>
      </c>
      <c r="O58">
        <f t="shared" si="0"/>
        <v>246.77247597502509</v>
      </c>
    </row>
    <row r="59" spans="1:15" x14ac:dyDescent="0.25">
      <c r="A59" s="251">
        <v>1113</v>
      </c>
      <c r="B59" s="251" t="s">
        <v>520</v>
      </c>
      <c r="C59" s="251" t="s">
        <v>577</v>
      </c>
      <c r="D59" s="251">
        <v>-85.194105399999998</v>
      </c>
      <c r="E59" s="251">
        <v>32.295200000000001</v>
      </c>
      <c r="O59">
        <f t="shared" si="0"/>
        <v>166.77887184000011</v>
      </c>
    </row>
    <row r="60" spans="1:15" x14ac:dyDescent="0.25">
      <c r="A60" s="251">
        <v>1115</v>
      </c>
      <c r="B60" s="251" t="s">
        <v>520</v>
      </c>
      <c r="C60" s="251" t="s">
        <v>578</v>
      </c>
      <c r="D60" s="251">
        <v>-86.313930600000006</v>
      </c>
      <c r="E60" s="251">
        <v>33.724469999999997</v>
      </c>
      <c r="O60">
        <f t="shared" si="0"/>
        <v>282.61299775702469</v>
      </c>
    </row>
    <row r="61" spans="1:15" x14ac:dyDescent="0.25">
      <c r="A61" s="251">
        <v>1117</v>
      </c>
      <c r="B61" s="251" t="s">
        <v>520</v>
      </c>
      <c r="C61" s="251" t="s">
        <v>579</v>
      </c>
      <c r="D61" s="251">
        <v>-86.665103599999995</v>
      </c>
      <c r="E61" s="251">
        <v>33.267609999999998</v>
      </c>
      <c r="O61">
        <f t="shared" si="0"/>
        <v>244.5875440022248</v>
      </c>
    </row>
    <row r="62" spans="1:15" x14ac:dyDescent="0.25">
      <c r="A62" s="251">
        <v>1119</v>
      </c>
      <c r="B62" s="251" t="s">
        <v>520</v>
      </c>
      <c r="C62" s="251" t="s">
        <v>580</v>
      </c>
      <c r="D62" s="251">
        <v>-88.192063200000007</v>
      </c>
      <c r="E62" s="251">
        <v>32.589619999999996</v>
      </c>
      <c r="O62">
        <f t="shared" si="0"/>
        <v>189.8881464248997</v>
      </c>
    </row>
    <row r="63" spans="1:15" x14ac:dyDescent="0.25">
      <c r="A63" s="251">
        <v>1121</v>
      </c>
      <c r="B63" s="251" t="s">
        <v>520</v>
      </c>
      <c r="C63" s="251" t="s">
        <v>581</v>
      </c>
      <c r="D63" s="251">
        <v>-86.163113499999994</v>
      </c>
      <c r="E63" s="251">
        <v>33.38653</v>
      </c>
      <c r="O63">
        <f t="shared" si="0"/>
        <v>254.39509224202504</v>
      </c>
    </row>
    <row r="64" spans="1:15" x14ac:dyDescent="0.25">
      <c r="A64" s="251">
        <v>1123</v>
      </c>
      <c r="B64" s="251" t="s">
        <v>520</v>
      </c>
      <c r="C64" s="251" t="s">
        <v>582</v>
      </c>
      <c r="D64" s="251">
        <v>-85.801011599999995</v>
      </c>
      <c r="E64" s="251">
        <v>32.868429999999996</v>
      </c>
      <c r="O64">
        <f t="shared" si="0"/>
        <v>212.13177899602471</v>
      </c>
    </row>
    <row r="65" spans="1:15" x14ac:dyDescent="0.25">
      <c r="A65" s="251">
        <v>1125</v>
      </c>
      <c r="B65" s="251" t="s">
        <v>520</v>
      </c>
      <c r="C65" s="251" t="s">
        <v>583</v>
      </c>
      <c r="D65" s="251">
        <v>-87.516960900000001</v>
      </c>
      <c r="E65" s="251">
        <v>33.294379999999997</v>
      </c>
      <c r="O65">
        <f t="shared" si="0"/>
        <v>246.78976406489971</v>
      </c>
    </row>
    <row r="66" spans="1:15" x14ac:dyDescent="0.25">
      <c r="A66" s="251">
        <v>1127</v>
      </c>
      <c r="B66" s="251" t="s">
        <v>520</v>
      </c>
      <c r="C66" s="251" t="s">
        <v>584</v>
      </c>
      <c r="D66" s="251">
        <v>-87.289178899999996</v>
      </c>
      <c r="E66" s="251">
        <v>33.813290000000002</v>
      </c>
      <c r="O66">
        <f t="shared" si="0"/>
        <v>290.11473140422515</v>
      </c>
    </row>
    <row r="67" spans="1:15" x14ac:dyDescent="0.25">
      <c r="A67" s="251">
        <v>1129</v>
      </c>
      <c r="B67" s="251" t="s">
        <v>520</v>
      </c>
      <c r="C67" s="251" t="s">
        <v>585</v>
      </c>
      <c r="D67" s="251">
        <v>-88.205640500000001</v>
      </c>
      <c r="E67" s="251">
        <v>31.4132</v>
      </c>
      <c r="O67">
        <f t="shared" si="0"/>
        <v>99.884552039999974</v>
      </c>
    </row>
    <row r="68" spans="1:15" x14ac:dyDescent="0.25">
      <c r="A68" s="251">
        <v>1131</v>
      </c>
      <c r="B68" s="251" t="s">
        <v>520</v>
      </c>
      <c r="C68" s="251" t="s">
        <v>586</v>
      </c>
      <c r="D68" s="251">
        <v>-87.297735399999993</v>
      </c>
      <c r="E68" s="251">
        <v>31.993079999999999</v>
      </c>
      <c r="O68">
        <f t="shared" ref="O68:O131" si="1">E68*1.5^2*(E68-30)</f>
        <v>143.47072774439994</v>
      </c>
    </row>
    <row r="69" spans="1:15" x14ac:dyDescent="0.25">
      <c r="A69" s="251">
        <v>1133</v>
      </c>
      <c r="B69" s="251" t="s">
        <v>520</v>
      </c>
      <c r="C69" s="251" t="s">
        <v>587</v>
      </c>
      <c r="D69" s="251">
        <v>-87.370035999999999</v>
      </c>
      <c r="E69" s="251">
        <v>34.153149999999997</v>
      </c>
      <c r="O69">
        <f t="shared" si="1"/>
        <v>319.14709857562468</v>
      </c>
    </row>
    <row r="70" spans="1:15" x14ac:dyDescent="0.25">
      <c r="A70" s="251">
        <v>4001</v>
      </c>
      <c r="B70" s="251" t="s">
        <v>588</v>
      </c>
      <c r="C70" s="251" t="s">
        <v>589</v>
      </c>
      <c r="D70" s="251">
        <v>-109.491146</v>
      </c>
      <c r="E70" s="251">
        <v>35.405090000000001</v>
      </c>
      <c r="O70">
        <f t="shared" si="1"/>
        <v>430.57732029322506</v>
      </c>
    </row>
    <row r="71" spans="1:15" x14ac:dyDescent="0.25">
      <c r="A71" s="251">
        <v>4003</v>
      </c>
      <c r="B71" s="251" t="s">
        <v>588</v>
      </c>
      <c r="C71" s="251" t="s">
        <v>590</v>
      </c>
      <c r="D71" s="251">
        <v>-109.76294900000001</v>
      </c>
      <c r="E71" s="251">
        <v>31.886310000000002</v>
      </c>
      <c r="O71">
        <f t="shared" si="1"/>
        <v>135.33179718622512</v>
      </c>
    </row>
    <row r="72" spans="1:15" x14ac:dyDescent="0.25">
      <c r="A72" s="251">
        <v>4005</v>
      </c>
      <c r="B72" s="251" t="s">
        <v>588</v>
      </c>
      <c r="C72" s="251" t="s">
        <v>591</v>
      </c>
      <c r="D72" s="251">
        <v>-111.76824999999999</v>
      </c>
      <c r="E72" s="251">
        <v>35.833919999999999</v>
      </c>
      <c r="O72">
        <f t="shared" si="1"/>
        <v>470.3675007743999</v>
      </c>
    </row>
    <row r="73" spans="1:15" x14ac:dyDescent="0.25">
      <c r="A73" s="251">
        <v>4007</v>
      </c>
      <c r="B73" s="251" t="s">
        <v>588</v>
      </c>
      <c r="C73" s="251" t="s">
        <v>592</v>
      </c>
      <c r="D73" s="251">
        <v>-110.81330800000001</v>
      </c>
      <c r="E73" s="251">
        <v>33.799570000000003</v>
      </c>
      <c r="O73">
        <f t="shared" si="1"/>
        <v>288.95362241602527</v>
      </c>
    </row>
    <row r="74" spans="1:15" x14ac:dyDescent="0.25">
      <c r="A74" s="251">
        <v>4009</v>
      </c>
      <c r="B74" s="251" t="s">
        <v>588</v>
      </c>
      <c r="C74" s="251" t="s">
        <v>593</v>
      </c>
      <c r="D74" s="251">
        <v>-109.899018</v>
      </c>
      <c r="E74" s="251">
        <v>32.934420000000003</v>
      </c>
      <c r="O74">
        <f t="shared" si="1"/>
        <v>217.44769665690023</v>
      </c>
    </row>
    <row r="75" spans="1:15" x14ac:dyDescent="0.25">
      <c r="A75" s="251">
        <v>4011</v>
      </c>
      <c r="B75" s="251" t="s">
        <v>588</v>
      </c>
      <c r="C75" s="251" t="s">
        <v>594</v>
      </c>
      <c r="D75" s="251">
        <v>-109.246621</v>
      </c>
      <c r="E75" s="251">
        <v>33.208860000000001</v>
      </c>
      <c r="O75">
        <f t="shared" si="1"/>
        <v>239.76581062410011</v>
      </c>
    </row>
    <row r="76" spans="1:15" x14ac:dyDescent="0.25">
      <c r="A76" s="251">
        <v>4012</v>
      </c>
      <c r="B76" s="251" t="s">
        <v>588</v>
      </c>
      <c r="C76" s="251" t="s">
        <v>595</v>
      </c>
      <c r="D76" s="251">
        <v>-113.986154</v>
      </c>
      <c r="E76" s="251">
        <v>33.729750000000003</v>
      </c>
      <c r="O76">
        <f t="shared" si="1"/>
        <v>283.05795389062524</v>
      </c>
    </row>
    <row r="77" spans="1:15" x14ac:dyDescent="0.25">
      <c r="A77" s="251">
        <v>4013</v>
      </c>
      <c r="B77" s="251" t="s">
        <v>588</v>
      </c>
      <c r="C77" s="251" t="s">
        <v>596</v>
      </c>
      <c r="D77" s="251">
        <v>-112.48913899999999</v>
      </c>
      <c r="E77" s="251">
        <v>33.352640000000001</v>
      </c>
      <c r="O77">
        <f t="shared" si="1"/>
        <v>251.59363868160008</v>
      </c>
    </row>
    <row r="78" spans="1:15" x14ac:dyDescent="0.25">
      <c r="A78" s="251">
        <v>4015</v>
      </c>
      <c r="B78" s="251" t="s">
        <v>588</v>
      </c>
      <c r="C78" s="251" t="s">
        <v>597</v>
      </c>
      <c r="D78" s="251">
        <v>-113.753023</v>
      </c>
      <c r="E78" s="251">
        <v>35.706479999999999</v>
      </c>
      <c r="O78">
        <f t="shared" si="1"/>
        <v>458.45620647839991</v>
      </c>
    </row>
    <row r="79" spans="1:15" x14ac:dyDescent="0.25">
      <c r="A79" s="251">
        <v>4017</v>
      </c>
      <c r="B79" s="251" t="s">
        <v>588</v>
      </c>
      <c r="C79" s="251" t="s">
        <v>598</v>
      </c>
      <c r="D79" s="251">
        <v>-110.32276299999999</v>
      </c>
      <c r="E79" s="251">
        <v>35.392769999999999</v>
      </c>
      <c r="O79">
        <f t="shared" si="1"/>
        <v>429.44640361402486</v>
      </c>
    </row>
    <row r="80" spans="1:15" x14ac:dyDescent="0.25">
      <c r="A80" s="251">
        <v>4019</v>
      </c>
      <c r="B80" s="251" t="s">
        <v>588</v>
      </c>
      <c r="C80" s="251" t="s">
        <v>599</v>
      </c>
      <c r="D80" s="251">
        <v>-111.80016999999999</v>
      </c>
      <c r="E80" s="251">
        <v>32.10501</v>
      </c>
      <c r="O80">
        <f t="shared" si="1"/>
        <v>152.05807597522499</v>
      </c>
    </row>
    <row r="81" spans="1:15" x14ac:dyDescent="0.25">
      <c r="A81" s="251">
        <v>4021</v>
      </c>
      <c r="B81" s="251" t="s">
        <v>588</v>
      </c>
      <c r="C81" s="251" t="s">
        <v>600</v>
      </c>
      <c r="D81" s="251">
        <v>-111.351874</v>
      </c>
      <c r="E81" s="251">
        <v>32.906680000000001</v>
      </c>
      <c r="O81">
        <f t="shared" si="1"/>
        <v>215.21067440040011</v>
      </c>
    </row>
    <row r="82" spans="1:15" x14ac:dyDescent="0.25">
      <c r="A82" s="251">
        <v>4023</v>
      </c>
      <c r="B82" s="251" t="s">
        <v>588</v>
      </c>
      <c r="C82" s="251" t="s">
        <v>601</v>
      </c>
      <c r="D82" s="251">
        <v>-110.86308</v>
      </c>
      <c r="E82" s="251">
        <v>31.536010000000001</v>
      </c>
      <c r="O82">
        <f t="shared" si="1"/>
        <v>108.98916012022508</v>
      </c>
    </row>
    <row r="83" spans="1:15" x14ac:dyDescent="0.25">
      <c r="A83" s="251">
        <v>4025</v>
      </c>
      <c r="B83" s="251" t="s">
        <v>588</v>
      </c>
      <c r="C83" s="251" t="s">
        <v>602</v>
      </c>
      <c r="D83" s="251">
        <v>-112.54997299999999</v>
      </c>
      <c r="E83" s="251">
        <v>34.59798</v>
      </c>
      <c r="O83">
        <f t="shared" si="1"/>
        <v>357.93184518089998</v>
      </c>
    </row>
    <row r="84" spans="1:15" x14ac:dyDescent="0.25">
      <c r="A84" s="251">
        <v>4027</v>
      </c>
      <c r="B84" s="251" t="s">
        <v>588</v>
      </c>
      <c r="C84" s="251" t="s">
        <v>603</v>
      </c>
      <c r="D84" s="251">
        <v>-113.907858</v>
      </c>
      <c r="E84" s="251">
        <v>32.779780000000002</v>
      </c>
      <c r="O84">
        <f t="shared" si="1"/>
        <v>205.02129790890021</v>
      </c>
    </row>
    <row r="85" spans="1:15" x14ac:dyDescent="0.25">
      <c r="A85" s="251">
        <v>5001</v>
      </c>
      <c r="B85" s="251" t="s">
        <v>604</v>
      </c>
      <c r="C85" s="251" t="s">
        <v>605</v>
      </c>
      <c r="D85" s="251">
        <v>-91.3733486</v>
      </c>
      <c r="E85" s="251">
        <v>34.296689999999998</v>
      </c>
      <c r="O85">
        <f t="shared" si="1"/>
        <v>331.56505115122485</v>
      </c>
    </row>
    <row r="86" spans="1:15" x14ac:dyDescent="0.25">
      <c r="A86" s="251">
        <v>5003</v>
      </c>
      <c r="B86" s="251" t="s">
        <v>604</v>
      </c>
      <c r="C86" s="251" t="s">
        <v>606</v>
      </c>
      <c r="D86" s="251">
        <v>-91.771860099999998</v>
      </c>
      <c r="E86" s="251">
        <v>33.18647</v>
      </c>
      <c r="O86">
        <f t="shared" si="1"/>
        <v>237.93230488702497</v>
      </c>
    </row>
    <row r="87" spans="1:15" x14ac:dyDescent="0.25">
      <c r="A87" s="251">
        <v>5005</v>
      </c>
      <c r="B87" s="251" t="s">
        <v>604</v>
      </c>
      <c r="C87" s="251" t="s">
        <v>607</v>
      </c>
      <c r="D87" s="251">
        <v>-92.343461399999995</v>
      </c>
      <c r="E87" s="251">
        <v>36.291600000000003</v>
      </c>
      <c r="O87">
        <f t="shared" si="1"/>
        <v>513.74751876000028</v>
      </c>
    </row>
    <row r="88" spans="1:15" x14ac:dyDescent="0.25">
      <c r="A88" s="251">
        <v>5007</v>
      </c>
      <c r="B88" s="251" t="s">
        <v>604</v>
      </c>
      <c r="C88" s="251" t="s">
        <v>608</v>
      </c>
      <c r="D88" s="251">
        <v>-94.264026000000001</v>
      </c>
      <c r="E88" s="251">
        <v>36.341679999999997</v>
      </c>
      <c r="O88">
        <f t="shared" si="1"/>
        <v>518.55143675039972</v>
      </c>
    </row>
    <row r="89" spans="1:15" x14ac:dyDescent="0.25">
      <c r="A89" s="251">
        <v>5009</v>
      </c>
      <c r="B89" s="251" t="s">
        <v>604</v>
      </c>
      <c r="C89" s="251" t="s">
        <v>609</v>
      </c>
      <c r="D89" s="251">
        <v>-93.088637800000001</v>
      </c>
      <c r="E89" s="251">
        <v>36.309179999999998</v>
      </c>
      <c r="O89">
        <f t="shared" si="1"/>
        <v>515.43259261289973</v>
      </c>
    </row>
    <row r="90" spans="1:15" x14ac:dyDescent="0.25">
      <c r="A90" s="251">
        <v>5011</v>
      </c>
      <c r="B90" s="251" t="s">
        <v>604</v>
      </c>
      <c r="C90" s="251" t="s">
        <v>610</v>
      </c>
      <c r="D90" s="251">
        <v>-92.165997099999998</v>
      </c>
      <c r="E90" s="251">
        <v>33.46463</v>
      </c>
      <c r="O90">
        <f t="shared" si="1"/>
        <v>260.87076233302497</v>
      </c>
    </row>
    <row r="91" spans="1:15" x14ac:dyDescent="0.25">
      <c r="A91" s="251">
        <v>5013</v>
      </c>
      <c r="B91" s="251" t="s">
        <v>604</v>
      </c>
      <c r="C91" s="251" t="s">
        <v>528</v>
      </c>
      <c r="D91" s="251">
        <v>-92.510424200000003</v>
      </c>
      <c r="E91" s="251">
        <v>33.55397</v>
      </c>
      <c r="O91">
        <f t="shared" si="1"/>
        <v>268.31205621202497</v>
      </c>
    </row>
    <row r="92" spans="1:15" x14ac:dyDescent="0.25">
      <c r="A92" s="251">
        <v>5015</v>
      </c>
      <c r="B92" s="251" t="s">
        <v>604</v>
      </c>
      <c r="C92" s="251" t="s">
        <v>611</v>
      </c>
      <c r="D92" s="251">
        <v>-93.547630900000001</v>
      </c>
      <c r="E92" s="251">
        <v>36.337809999999998</v>
      </c>
      <c r="O92">
        <f t="shared" si="1"/>
        <v>518.17980509122469</v>
      </c>
    </row>
    <row r="93" spans="1:15" x14ac:dyDescent="0.25">
      <c r="A93" s="251">
        <v>5017</v>
      </c>
      <c r="B93" s="251" t="s">
        <v>604</v>
      </c>
      <c r="C93" s="251" t="s">
        <v>612</v>
      </c>
      <c r="D93" s="251">
        <v>-91.296306700000002</v>
      </c>
      <c r="E93" s="251">
        <v>33.260919999999999</v>
      </c>
      <c r="O93">
        <f t="shared" si="1"/>
        <v>244.0376983043999</v>
      </c>
    </row>
    <row r="94" spans="1:15" x14ac:dyDescent="0.25">
      <c r="A94" s="251">
        <v>5019</v>
      </c>
      <c r="B94" s="251" t="s">
        <v>604</v>
      </c>
      <c r="C94" s="251" t="s">
        <v>613</v>
      </c>
      <c r="D94" s="251">
        <v>-93.174394899999996</v>
      </c>
      <c r="E94" s="251">
        <v>34.057029999999997</v>
      </c>
      <c r="O94">
        <f t="shared" si="1"/>
        <v>310.88338294702476</v>
      </c>
    </row>
    <row r="95" spans="1:15" x14ac:dyDescent="0.25">
      <c r="A95" s="251">
        <v>5021</v>
      </c>
      <c r="B95" s="251" t="s">
        <v>604</v>
      </c>
      <c r="C95" s="251" t="s">
        <v>534</v>
      </c>
      <c r="D95" s="251">
        <v>-90.425016499999998</v>
      </c>
      <c r="E95" s="251">
        <v>36.3718</v>
      </c>
      <c r="O95">
        <f t="shared" si="1"/>
        <v>521.44612929000004</v>
      </c>
    </row>
    <row r="96" spans="1:15" x14ac:dyDescent="0.25">
      <c r="A96" s="251">
        <v>5023</v>
      </c>
      <c r="B96" s="251" t="s">
        <v>604</v>
      </c>
      <c r="C96" s="251" t="s">
        <v>535</v>
      </c>
      <c r="D96" s="251">
        <v>-92.041320799999994</v>
      </c>
      <c r="E96" s="251">
        <v>35.529829999999997</v>
      </c>
      <c r="O96">
        <f t="shared" si="1"/>
        <v>442.06631961502472</v>
      </c>
    </row>
    <row r="97" spans="1:15" x14ac:dyDescent="0.25">
      <c r="A97" s="251">
        <v>5025</v>
      </c>
      <c r="B97" s="251" t="s">
        <v>604</v>
      </c>
      <c r="C97" s="251" t="s">
        <v>614</v>
      </c>
      <c r="D97" s="251">
        <v>-92.181296799999998</v>
      </c>
      <c r="E97" s="251">
        <v>33.89958</v>
      </c>
      <c r="O97">
        <f t="shared" si="1"/>
        <v>297.43677939690002</v>
      </c>
    </row>
    <row r="98" spans="1:15" x14ac:dyDescent="0.25">
      <c r="A98" s="251">
        <v>5027</v>
      </c>
      <c r="B98" s="251" t="s">
        <v>604</v>
      </c>
      <c r="C98" s="251" t="s">
        <v>615</v>
      </c>
      <c r="D98" s="251">
        <v>-93.229209800000007</v>
      </c>
      <c r="E98" s="251">
        <v>33.215490000000003</v>
      </c>
      <c r="O98">
        <f t="shared" si="1"/>
        <v>240.30917086522521</v>
      </c>
    </row>
    <row r="99" spans="1:15" x14ac:dyDescent="0.25">
      <c r="A99" s="251">
        <v>5029</v>
      </c>
      <c r="B99" s="251" t="s">
        <v>604</v>
      </c>
      <c r="C99" s="251" t="s">
        <v>616</v>
      </c>
      <c r="D99" s="251">
        <v>-92.6983587</v>
      </c>
      <c r="E99" s="251">
        <v>35.253729999999997</v>
      </c>
      <c r="O99">
        <f t="shared" si="1"/>
        <v>416.73055255402477</v>
      </c>
    </row>
    <row r="100" spans="1:15" x14ac:dyDescent="0.25">
      <c r="A100" s="251">
        <v>5031</v>
      </c>
      <c r="B100" s="251" t="s">
        <v>604</v>
      </c>
      <c r="C100" s="251" t="s">
        <v>617</v>
      </c>
      <c r="D100" s="251">
        <v>-90.643034099999994</v>
      </c>
      <c r="E100" s="251">
        <v>35.829160000000002</v>
      </c>
      <c r="O100">
        <f t="shared" si="1"/>
        <v>469.92128918760017</v>
      </c>
    </row>
    <row r="101" spans="1:15" x14ac:dyDescent="0.25">
      <c r="A101" s="251">
        <v>5033</v>
      </c>
      <c r="B101" s="251" t="s">
        <v>604</v>
      </c>
      <c r="C101" s="251" t="s">
        <v>618</v>
      </c>
      <c r="D101" s="251">
        <v>-94.251757499999997</v>
      </c>
      <c r="E101" s="251">
        <v>35.584400000000002</v>
      </c>
      <c r="O101">
        <f t="shared" si="1"/>
        <v>447.11442756000025</v>
      </c>
    </row>
    <row r="102" spans="1:15" x14ac:dyDescent="0.25">
      <c r="A102" s="251">
        <v>5035</v>
      </c>
      <c r="B102" s="251" t="s">
        <v>604</v>
      </c>
      <c r="C102" s="251" t="s">
        <v>619</v>
      </c>
      <c r="D102" s="251">
        <v>-90.301499000000007</v>
      </c>
      <c r="E102" s="251">
        <v>35.201439999999998</v>
      </c>
      <c r="O102">
        <f t="shared" si="1"/>
        <v>411.9709006655998</v>
      </c>
    </row>
    <row r="103" spans="1:15" x14ac:dyDescent="0.25">
      <c r="A103" s="251">
        <v>5037</v>
      </c>
      <c r="B103" s="251" t="s">
        <v>604</v>
      </c>
      <c r="C103" s="251" t="s">
        <v>620</v>
      </c>
      <c r="D103" s="251">
        <v>-90.775510800000006</v>
      </c>
      <c r="E103" s="251">
        <v>35.289160000000003</v>
      </c>
      <c r="O103">
        <f t="shared" si="1"/>
        <v>419.96253038760022</v>
      </c>
    </row>
    <row r="104" spans="1:15" x14ac:dyDescent="0.25">
      <c r="A104" s="251">
        <v>5039</v>
      </c>
      <c r="B104" s="251" t="s">
        <v>604</v>
      </c>
      <c r="C104" s="251" t="s">
        <v>544</v>
      </c>
      <c r="D104" s="251">
        <v>-92.649011000000002</v>
      </c>
      <c r="E104" s="251">
        <v>33.970689999999998</v>
      </c>
      <c r="O104">
        <f t="shared" si="1"/>
        <v>303.49592792122479</v>
      </c>
    </row>
    <row r="105" spans="1:15" x14ac:dyDescent="0.25">
      <c r="A105" s="251">
        <v>5041</v>
      </c>
      <c r="B105" s="251" t="s">
        <v>604</v>
      </c>
      <c r="C105" s="251" t="s">
        <v>621</v>
      </c>
      <c r="D105" s="251">
        <v>-91.271473400000005</v>
      </c>
      <c r="E105" s="251">
        <v>33.832340000000002</v>
      </c>
      <c r="O105">
        <f t="shared" si="1"/>
        <v>291.72831722010017</v>
      </c>
    </row>
    <row r="106" spans="1:15" x14ac:dyDescent="0.25">
      <c r="A106" s="251">
        <v>5043</v>
      </c>
      <c r="B106" s="251" t="s">
        <v>604</v>
      </c>
      <c r="C106" s="251" t="s">
        <v>622</v>
      </c>
      <c r="D106" s="251">
        <v>-91.723315299999996</v>
      </c>
      <c r="E106" s="251">
        <v>33.586399999999998</v>
      </c>
      <c r="O106">
        <f t="shared" si="1"/>
        <v>271.02209615999982</v>
      </c>
    </row>
    <row r="107" spans="1:15" x14ac:dyDescent="0.25">
      <c r="A107" s="251">
        <v>5045</v>
      </c>
      <c r="B107" s="251" t="s">
        <v>604</v>
      </c>
      <c r="C107" s="251" t="s">
        <v>623</v>
      </c>
      <c r="D107" s="251">
        <v>-92.330943500000004</v>
      </c>
      <c r="E107" s="251">
        <v>35.142240000000001</v>
      </c>
      <c r="O107">
        <f t="shared" si="1"/>
        <v>406.59712248960011</v>
      </c>
    </row>
    <row r="108" spans="1:15" x14ac:dyDescent="0.25">
      <c r="A108" s="251">
        <v>5047</v>
      </c>
      <c r="B108" s="251" t="s">
        <v>604</v>
      </c>
      <c r="C108" s="251" t="s">
        <v>550</v>
      </c>
      <c r="D108" s="251">
        <v>-93.898309600000005</v>
      </c>
      <c r="E108" s="251">
        <v>35.505470000000003</v>
      </c>
      <c r="O108">
        <f t="shared" si="1"/>
        <v>439.81717482202521</v>
      </c>
    </row>
    <row r="109" spans="1:15" x14ac:dyDescent="0.25">
      <c r="A109" s="251">
        <v>5049</v>
      </c>
      <c r="B109" s="251" t="s">
        <v>604</v>
      </c>
      <c r="C109" s="251" t="s">
        <v>624</v>
      </c>
      <c r="D109" s="251">
        <v>-91.824905700000002</v>
      </c>
      <c r="E109" s="251">
        <v>36.379570000000001</v>
      </c>
      <c r="O109">
        <f t="shared" si="1"/>
        <v>522.19353011602516</v>
      </c>
    </row>
    <row r="110" spans="1:15" x14ac:dyDescent="0.25">
      <c r="A110" s="251">
        <v>5051</v>
      </c>
      <c r="B110" s="251" t="s">
        <v>604</v>
      </c>
      <c r="C110" s="251" t="s">
        <v>625</v>
      </c>
      <c r="D110" s="251">
        <v>-93.144444100000001</v>
      </c>
      <c r="E110" s="251">
        <v>34.576439999999998</v>
      </c>
      <c r="O110">
        <f t="shared" si="1"/>
        <v>356.03325691559979</v>
      </c>
    </row>
    <row r="111" spans="1:15" x14ac:dyDescent="0.25">
      <c r="A111" s="251">
        <v>5053</v>
      </c>
      <c r="B111" s="251" t="s">
        <v>604</v>
      </c>
      <c r="C111" s="251" t="s">
        <v>626</v>
      </c>
      <c r="D111" s="251">
        <v>-92.425392900000006</v>
      </c>
      <c r="E111" s="251">
        <v>34.297490000000003</v>
      </c>
      <c r="O111">
        <f t="shared" si="1"/>
        <v>331.63452067522525</v>
      </c>
    </row>
    <row r="112" spans="1:15" x14ac:dyDescent="0.25">
      <c r="A112" s="251">
        <v>5055</v>
      </c>
      <c r="B112" s="251" t="s">
        <v>604</v>
      </c>
      <c r="C112" s="251" t="s">
        <v>552</v>
      </c>
      <c r="D112" s="251">
        <v>-90.559837900000005</v>
      </c>
      <c r="E112" s="251">
        <v>36.116199999999999</v>
      </c>
      <c r="O112">
        <f t="shared" si="1"/>
        <v>497.01128048999993</v>
      </c>
    </row>
    <row r="113" spans="1:15" x14ac:dyDescent="0.25">
      <c r="A113" s="251">
        <v>5057</v>
      </c>
      <c r="B113" s="251" t="s">
        <v>604</v>
      </c>
      <c r="C113" s="251" t="s">
        <v>627</v>
      </c>
      <c r="D113" s="251">
        <v>-93.6685351</v>
      </c>
      <c r="E113" s="251">
        <v>33.735779999999998</v>
      </c>
      <c r="O113">
        <f t="shared" si="1"/>
        <v>283.56626746889987</v>
      </c>
    </row>
    <row r="114" spans="1:15" x14ac:dyDescent="0.25">
      <c r="A114" s="251">
        <v>5059</v>
      </c>
      <c r="B114" s="251" t="s">
        <v>604</v>
      </c>
      <c r="C114" s="251" t="s">
        <v>628</v>
      </c>
      <c r="D114" s="251">
        <v>-92.9384467</v>
      </c>
      <c r="E114" s="251">
        <v>34.322369999999999</v>
      </c>
      <c r="O114">
        <f t="shared" si="1"/>
        <v>333.79646043802495</v>
      </c>
    </row>
    <row r="115" spans="1:15" x14ac:dyDescent="0.25">
      <c r="A115" s="251">
        <v>5061</v>
      </c>
      <c r="B115" s="251" t="s">
        <v>604</v>
      </c>
      <c r="C115" s="251" t="s">
        <v>629</v>
      </c>
      <c r="D115" s="251">
        <v>-93.997883299999998</v>
      </c>
      <c r="E115" s="251">
        <v>34.09554</v>
      </c>
      <c r="O115">
        <f t="shared" si="1"/>
        <v>314.18920775610002</v>
      </c>
    </row>
    <row r="116" spans="1:15" x14ac:dyDescent="0.25">
      <c r="A116" s="251">
        <v>5063</v>
      </c>
      <c r="B116" s="251" t="s">
        <v>604</v>
      </c>
      <c r="C116" s="251" t="s">
        <v>630</v>
      </c>
      <c r="D116" s="251">
        <v>-91.578577899999999</v>
      </c>
      <c r="E116" s="251">
        <v>35.735419999999998</v>
      </c>
      <c r="O116">
        <f t="shared" si="1"/>
        <v>461.15469579689977</v>
      </c>
    </row>
    <row r="117" spans="1:15" x14ac:dyDescent="0.25">
      <c r="A117" s="251">
        <v>5065</v>
      </c>
      <c r="B117" s="251" t="s">
        <v>604</v>
      </c>
      <c r="C117" s="251" t="s">
        <v>631</v>
      </c>
      <c r="D117" s="251">
        <v>-91.924340400000006</v>
      </c>
      <c r="E117" s="251">
        <v>36.086219999999997</v>
      </c>
      <c r="O117">
        <f t="shared" si="1"/>
        <v>494.16451624889982</v>
      </c>
    </row>
    <row r="118" spans="1:15" x14ac:dyDescent="0.25">
      <c r="A118" s="251">
        <v>5067</v>
      </c>
      <c r="B118" s="251" t="s">
        <v>604</v>
      </c>
      <c r="C118" s="251" t="s">
        <v>556</v>
      </c>
      <c r="D118" s="251">
        <v>-91.223163799999995</v>
      </c>
      <c r="E118" s="251">
        <v>35.59122</v>
      </c>
      <c r="O118">
        <f t="shared" si="1"/>
        <v>447.74626744890003</v>
      </c>
    </row>
    <row r="119" spans="1:15" x14ac:dyDescent="0.25">
      <c r="A119" s="251">
        <v>5069</v>
      </c>
      <c r="B119" s="251" t="s">
        <v>604</v>
      </c>
      <c r="C119" s="251" t="s">
        <v>557</v>
      </c>
      <c r="D119" s="251">
        <v>-91.931752399999993</v>
      </c>
      <c r="E119" s="251">
        <v>34.275869999999998</v>
      </c>
      <c r="O119">
        <f t="shared" si="1"/>
        <v>329.75811957802478</v>
      </c>
    </row>
    <row r="120" spans="1:15" x14ac:dyDescent="0.25">
      <c r="A120" s="251">
        <v>5071</v>
      </c>
      <c r="B120" s="251" t="s">
        <v>604</v>
      </c>
      <c r="C120" s="251" t="s">
        <v>632</v>
      </c>
      <c r="D120" s="251">
        <v>-93.471421800000002</v>
      </c>
      <c r="E120" s="251">
        <v>35.563229999999997</v>
      </c>
      <c r="O120">
        <f t="shared" si="1"/>
        <v>445.1544630740247</v>
      </c>
    </row>
    <row r="121" spans="1:15" x14ac:dyDescent="0.25">
      <c r="A121" s="251">
        <v>5073</v>
      </c>
      <c r="B121" s="251" t="s">
        <v>604</v>
      </c>
      <c r="C121" s="251" t="s">
        <v>633</v>
      </c>
      <c r="D121" s="251">
        <v>-93.606661399999993</v>
      </c>
      <c r="E121" s="251">
        <v>33.2393</v>
      </c>
      <c r="O121">
        <f t="shared" si="1"/>
        <v>242.26214510250003</v>
      </c>
    </row>
    <row r="122" spans="1:15" x14ac:dyDescent="0.25">
      <c r="A122" s="251">
        <v>5075</v>
      </c>
      <c r="B122" s="251" t="s">
        <v>604</v>
      </c>
      <c r="C122" s="251" t="s">
        <v>560</v>
      </c>
      <c r="D122" s="251">
        <v>-91.117918700000004</v>
      </c>
      <c r="E122" s="251">
        <v>36.03754</v>
      </c>
      <c r="O122">
        <f t="shared" si="1"/>
        <v>489.55070081609995</v>
      </c>
    </row>
    <row r="123" spans="1:15" x14ac:dyDescent="0.25">
      <c r="A123" s="251">
        <v>5077</v>
      </c>
      <c r="B123" s="251" t="s">
        <v>604</v>
      </c>
      <c r="C123" s="251" t="s">
        <v>561</v>
      </c>
      <c r="D123" s="251">
        <v>-90.774018100000006</v>
      </c>
      <c r="E123" s="251">
        <v>34.78295</v>
      </c>
      <c r="O123">
        <f t="shared" si="1"/>
        <v>374.32149908062502</v>
      </c>
    </row>
    <row r="124" spans="1:15" x14ac:dyDescent="0.25">
      <c r="A124" s="251">
        <v>5079</v>
      </c>
      <c r="B124" s="251" t="s">
        <v>604</v>
      </c>
      <c r="C124" s="251" t="s">
        <v>634</v>
      </c>
      <c r="D124" s="251">
        <v>-91.726097800000005</v>
      </c>
      <c r="E124" s="251">
        <v>33.963439999999999</v>
      </c>
      <c r="O124">
        <f t="shared" si="1"/>
        <v>302.87712742559989</v>
      </c>
    </row>
    <row r="125" spans="1:15" x14ac:dyDescent="0.25">
      <c r="A125" s="251">
        <v>5081</v>
      </c>
      <c r="B125" s="251" t="s">
        <v>604</v>
      </c>
      <c r="C125" s="251" t="s">
        <v>635</v>
      </c>
      <c r="D125" s="251">
        <v>-94.243168900000001</v>
      </c>
      <c r="E125" s="251">
        <v>33.709429999999998</v>
      </c>
      <c r="O125">
        <f t="shared" si="1"/>
        <v>281.34623458102482</v>
      </c>
    </row>
    <row r="126" spans="1:15" x14ac:dyDescent="0.25">
      <c r="A126" s="251">
        <v>5083</v>
      </c>
      <c r="B126" s="251" t="s">
        <v>604</v>
      </c>
      <c r="C126" s="251" t="s">
        <v>636</v>
      </c>
      <c r="D126" s="251">
        <v>-93.724287000000004</v>
      </c>
      <c r="E126" s="251">
        <v>35.210630000000002</v>
      </c>
      <c r="O126">
        <f t="shared" si="1"/>
        <v>412.80652124302514</v>
      </c>
    </row>
    <row r="127" spans="1:15" x14ac:dyDescent="0.25">
      <c r="A127" s="251">
        <v>5085</v>
      </c>
      <c r="B127" s="251" t="s">
        <v>604</v>
      </c>
      <c r="C127" s="251" t="s">
        <v>637</v>
      </c>
      <c r="D127" s="251">
        <v>-91.891133600000003</v>
      </c>
      <c r="E127" s="251">
        <v>34.756779999999999</v>
      </c>
      <c r="O127">
        <f t="shared" si="1"/>
        <v>371.99330092889994</v>
      </c>
    </row>
    <row r="128" spans="1:15" x14ac:dyDescent="0.25">
      <c r="A128" s="251">
        <v>5087</v>
      </c>
      <c r="B128" s="251" t="s">
        <v>604</v>
      </c>
      <c r="C128" s="251" t="s">
        <v>565</v>
      </c>
      <c r="D128" s="251">
        <v>-93.730861500000003</v>
      </c>
      <c r="E128" s="251">
        <v>36.003900000000002</v>
      </c>
      <c r="O128">
        <f t="shared" si="1"/>
        <v>486.36858422250015</v>
      </c>
    </row>
    <row r="129" spans="1:15" x14ac:dyDescent="0.25">
      <c r="A129" s="251">
        <v>5089</v>
      </c>
      <c r="B129" s="251" t="s">
        <v>604</v>
      </c>
      <c r="C129" s="251" t="s">
        <v>567</v>
      </c>
      <c r="D129" s="251">
        <v>-92.681893900000006</v>
      </c>
      <c r="E129" s="251">
        <v>36.263660000000002</v>
      </c>
      <c r="O129">
        <f t="shared" si="1"/>
        <v>511.07228234010017</v>
      </c>
    </row>
    <row r="130" spans="1:15" x14ac:dyDescent="0.25">
      <c r="A130" s="251">
        <v>5091</v>
      </c>
      <c r="B130" s="251" t="s">
        <v>604</v>
      </c>
      <c r="C130" s="251" t="s">
        <v>638</v>
      </c>
      <c r="D130" s="251">
        <v>-93.895720999999995</v>
      </c>
      <c r="E130" s="251">
        <v>33.318930000000002</v>
      </c>
      <c r="O130">
        <f t="shared" si="1"/>
        <v>248.81219177602514</v>
      </c>
    </row>
    <row r="131" spans="1:15" x14ac:dyDescent="0.25">
      <c r="A131" s="251">
        <v>5093</v>
      </c>
      <c r="B131" s="251" t="s">
        <v>604</v>
      </c>
      <c r="C131" s="251" t="s">
        <v>639</v>
      </c>
      <c r="D131" s="251">
        <v>-90.055401700000004</v>
      </c>
      <c r="E131" s="251">
        <v>35.755710000000001</v>
      </c>
      <c r="O131">
        <f t="shared" si="1"/>
        <v>463.04886960922511</v>
      </c>
    </row>
    <row r="132" spans="1:15" x14ac:dyDescent="0.25">
      <c r="A132" s="251">
        <v>5095</v>
      </c>
      <c r="B132" s="251" t="s">
        <v>604</v>
      </c>
      <c r="C132" s="251" t="s">
        <v>570</v>
      </c>
      <c r="D132" s="251">
        <v>-91.208567400000007</v>
      </c>
      <c r="E132" s="251">
        <v>34.675780000000003</v>
      </c>
      <c r="O132">
        <f t="shared" ref="O132:O195" si="2">E132*1.5^2*(E132-30)</f>
        <v>364.80671686890031</v>
      </c>
    </row>
    <row r="133" spans="1:15" x14ac:dyDescent="0.25">
      <c r="A133" s="251">
        <v>5097</v>
      </c>
      <c r="B133" s="251" t="s">
        <v>604</v>
      </c>
      <c r="C133" s="251" t="s">
        <v>571</v>
      </c>
      <c r="D133" s="251">
        <v>-93.658318600000001</v>
      </c>
      <c r="E133" s="251">
        <v>34.547730000000001</v>
      </c>
      <c r="O133">
        <f t="shared" si="2"/>
        <v>353.5059333440251</v>
      </c>
    </row>
    <row r="134" spans="1:15" x14ac:dyDescent="0.25">
      <c r="A134" s="251">
        <v>5099</v>
      </c>
      <c r="B134" s="251" t="s">
        <v>604</v>
      </c>
      <c r="C134" s="251" t="s">
        <v>640</v>
      </c>
      <c r="D134" s="251">
        <v>-93.307169400000006</v>
      </c>
      <c r="E134" s="251">
        <v>33.663719999999998</v>
      </c>
      <c r="O134">
        <f t="shared" si="2"/>
        <v>277.50249953639985</v>
      </c>
    </row>
    <row r="135" spans="1:15" x14ac:dyDescent="0.25">
      <c r="A135" s="251">
        <v>5101</v>
      </c>
      <c r="B135" s="251" t="s">
        <v>604</v>
      </c>
      <c r="C135" s="251" t="s">
        <v>641</v>
      </c>
      <c r="D135" s="251">
        <v>-93.220412699999997</v>
      </c>
      <c r="E135" s="251">
        <v>35.911239999999999</v>
      </c>
      <c r="O135">
        <f t="shared" si="2"/>
        <v>477.62990625959998</v>
      </c>
    </row>
    <row r="136" spans="1:15" x14ac:dyDescent="0.25">
      <c r="A136" s="251">
        <v>5103</v>
      </c>
      <c r="B136" s="251" t="s">
        <v>604</v>
      </c>
      <c r="C136" s="251" t="s">
        <v>642</v>
      </c>
      <c r="D136" s="251">
        <v>-92.887100000000004</v>
      </c>
      <c r="E136" s="251">
        <v>33.597589999999997</v>
      </c>
      <c r="O136">
        <f t="shared" si="2"/>
        <v>271.95829606822468</v>
      </c>
    </row>
    <row r="137" spans="1:15" x14ac:dyDescent="0.25">
      <c r="A137" s="251">
        <v>5105</v>
      </c>
      <c r="B137" s="251" t="s">
        <v>604</v>
      </c>
      <c r="C137" s="251" t="s">
        <v>573</v>
      </c>
      <c r="D137" s="251">
        <v>-92.941516300000004</v>
      </c>
      <c r="E137" s="251">
        <v>34.942349999999998</v>
      </c>
      <c r="O137">
        <f t="shared" si="2"/>
        <v>388.56897792562478</v>
      </c>
    </row>
    <row r="138" spans="1:15" x14ac:dyDescent="0.25">
      <c r="A138" s="251">
        <v>5107</v>
      </c>
      <c r="B138" s="251" t="s">
        <v>604</v>
      </c>
      <c r="C138" s="251" t="s">
        <v>643</v>
      </c>
      <c r="D138" s="251">
        <v>-90.850237899999996</v>
      </c>
      <c r="E138" s="251">
        <v>34.435929999999999</v>
      </c>
      <c r="O138">
        <f t="shared" si="2"/>
        <v>343.6995936710249</v>
      </c>
    </row>
    <row r="139" spans="1:15" x14ac:dyDescent="0.25">
      <c r="A139" s="251">
        <v>5109</v>
      </c>
      <c r="B139" s="251" t="s">
        <v>604</v>
      </c>
      <c r="C139" s="251" t="s">
        <v>575</v>
      </c>
      <c r="D139" s="251">
        <v>-93.658841699999996</v>
      </c>
      <c r="E139" s="251">
        <v>34.171309999999998</v>
      </c>
      <c r="O139">
        <f t="shared" si="2"/>
        <v>320.71303601122486</v>
      </c>
    </row>
    <row r="140" spans="1:15" x14ac:dyDescent="0.25">
      <c r="A140" s="251">
        <v>5111</v>
      </c>
      <c r="B140" s="251" t="s">
        <v>604</v>
      </c>
      <c r="C140" s="251" t="s">
        <v>644</v>
      </c>
      <c r="D140" s="251">
        <v>-90.667373600000005</v>
      </c>
      <c r="E140" s="251">
        <v>35.567839999999997</v>
      </c>
      <c r="O140">
        <f t="shared" si="2"/>
        <v>445.5810950975997</v>
      </c>
    </row>
    <row r="141" spans="1:15" x14ac:dyDescent="0.25">
      <c r="A141" s="251">
        <v>5113</v>
      </c>
      <c r="B141" s="251" t="s">
        <v>604</v>
      </c>
      <c r="C141" s="251" t="s">
        <v>645</v>
      </c>
      <c r="D141" s="251">
        <v>-94.237852700000005</v>
      </c>
      <c r="E141" s="251">
        <v>34.497010000000003</v>
      </c>
      <c r="O141">
        <f t="shared" si="2"/>
        <v>349.05014761522523</v>
      </c>
    </row>
    <row r="142" spans="1:15" x14ac:dyDescent="0.25">
      <c r="A142" s="251">
        <v>5115</v>
      </c>
      <c r="B142" s="251" t="s">
        <v>604</v>
      </c>
      <c r="C142" s="251" t="s">
        <v>646</v>
      </c>
      <c r="D142" s="251">
        <v>-93.033395999999996</v>
      </c>
      <c r="E142" s="251">
        <v>35.440820000000002</v>
      </c>
      <c r="O142">
        <f t="shared" si="2"/>
        <v>433.86102511290022</v>
      </c>
    </row>
    <row r="143" spans="1:15" x14ac:dyDescent="0.25">
      <c r="A143" s="251">
        <v>5117</v>
      </c>
      <c r="B143" s="251" t="s">
        <v>604</v>
      </c>
      <c r="C143" s="251" t="s">
        <v>647</v>
      </c>
      <c r="D143" s="251">
        <v>-91.553850600000004</v>
      </c>
      <c r="E143" s="251">
        <v>34.831740000000003</v>
      </c>
      <c r="O143">
        <f t="shared" si="2"/>
        <v>378.67030071210036</v>
      </c>
    </row>
    <row r="144" spans="1:15" x14ac:dyDescent="0.25">
      <c r="A144" s="251">
        <v>5119</v>
      </c>
      <c r="B144" s="251" t="s">
        <v>604</v>
      </c>
      <c r="C144" s="251" t="s">
        <v>648</v>
      </c>
      <c r="D144" s="251">
        <v>-92.312722899999997</v>
      </c>
      <c r="E144" s="251">
        <v>34.771830000000001</v>
      </c>
      <c r="O144">
        <f t="shared" si="2"/>
        <v>373.33183848502517</v>
      </c>
    </row>
    <row r="145" spans="1:15" x14ac:dyDescent="0.25">
      <c r="A145" s="251">
        <v>5121</v>
      </c>
      <c r="B145" s="251" t="s">
        <v>604</v>
      </c>
      <c r="C145" s="251" t="s">
        <v>576</v>
      </c>
      <c r="D145" s="251">
        <v>-91.040746900000002</v>
      </c>
      <c r="E145" s="251">
        <v>36.34581</v>
      </c>
      <c r="O145">
        <f t="shared" si="2"/>
        <v>518.9481102512251</v>
      </c>
    </row>
    <row r="146" spans="1:15" x14ac:dyDescent="0.25">
      <c r="A146" s="251">
        <v>5123</v>
      </c>
      <c r="B146" s="251" t="s">
        <v>604</v>
      </c>
      <c r="C146" s="251" t="s">
        <v>649</v>
      </c>
      <c r="D146" s="251">
        <v>-90.760629800000004</v>
      </c>
      <c r="E146" s="251">
        <v>35.01549</v>
      </c>
      <c r="O146">
        <f t="shared" si="2"/>
        <v>395.14463986522497</v>
      </c>
    </row>
    <row r="147" spans="1:15" x14ac:dyDescent="0.25">
      <c r="A147" s="251">
        <v>5125</v>
      </c>
      <c r="B147" s="251" t="s">
        <v>604</v>
      </c>
      <c r="C147" s="251" t="s">
        <v>650</v>
      </c>
      <c r="D147" s="251">
        <v>-92.672308000000001</v>
      </c>
      <c r="E147" s="251">
        <v>34.650080000000003</v>
      </c>
      <c r="O147">
        <f t="shared" si="2"/>
        <v>362.53269901440024</v>
      </c>
    </row>
    <row r="148" spans="1:15" x14ac:dyDescent="0.25">
      <c r="A148" s="251">
        <v>5127</v>
      </c>
      <c r="B148" s="251" t="s">
        <v>604</v>
      </c>
      <c r="C148" s="251" t="s">
        <v>651</v>
      </c>
      <c r="D148" s="251">
        <v>-94.074585900000002</v>
      </c>
      <c r="E148" s="251">
        <v>34.866540000000001</v>
      </c>
      <c r="O148">
        <f t="shared" si="2"/>
        <v>381.77867603610002</v>
      </c>
    </row>
    <row r="149" spans="1:15" x14ac:dyDescent="0.25">
      <c r="A149" s="251">
        <v>5129</v>
      </c>
      <c r="B149" s="251" t="s">
        <v>604</v>
      </c>
      <c r="C149" s="251" t="s">
        <v>652</v>
      </c>
      <c r="D149" s="251">
        <v>-92.698778899999994</v>
      </c>
      <c r="E149" s="251">
        <v>35.904420000000002</v>
      </c>
      <c r="O149">
        <f t="shared" si="2"/>
        <v>476.98824495690019</v>
      </c>
    </row>
    <row r="150" spans="1:15" x14ac:dyDescent="0.25">
      <c r="A150" s="251">
        <v>5131</v>
      </c>
      <c r="B150" s="251" t="s">
        <v>604</v>
      </c>
      <c r="C150" s="251" t="s">
        <v>653</v>
      </c>
      <c r="D150" s="251">
        <v>-94.280393099999998</v>
      </c>
      <c r="E150" s="251">
        <v>35.203830000000004</v>
      </c>
      <c r="O150">
        <f t="shared" si="2"/>
        <v>412.18818000502529</v>
      </c>
    </row>
    <row r="151" spans="1:15" x14ac:dyDescent="0.25">
      <c r="A151" s="251">
        <v>5133</v>
      </c>
      <c r="B151" s="251" t="s">
        <v>604</v>
      </c>
      <c r="C151" s="251" t="s">
        <v>654</v>
      </c>
      <c r="D151" s="251">
        <v>-94.252707400000006</v>
      </c>
      <c r="E151" s="251">
        <v>34.000889999999998</v>
      </c>
      <c r="O151">
        <f t="shared" si="2"/>
        <v>306.07609678222491</v>
      </c>
    </row>
    <row r="152" spans="1:15" x14ac:dyDescent="0.25">
      <c r="A152" s="251">
        <v>5135</v>
      </c>
      <c r="B152" s="251" t="s">
        <v>604</v>
      </c>
      <c r="C152" s="251" t="s">
        <v>655</v>
      </c>
      <c r="D152" s="251">
        <v>-91.493873399999998</v>
      </c>
      <c r="E152" s="251">
        <v>36.153089999999999</v>
      </c>
      <c r="O152">
        <f t="shared" si="2"/>
        <v>500.51973723322493</v>
      </c>
    </row>
    <row r="153" spans="1:15" x14ac:dyDescent="0.25">
      <c r="A153" s="251">
        <v>5137</v>
      </c>
      <c r="B153" s="251" t="s">
        <v>604</v>
      </c>
      <c r="C153" s="251" t="s">
        <v>656</v>
      </c>
      <c r="D153" s="251">
        <v>-92.160951299999994</v>
      </c>
      <c r="E153" s="251">
        <v>35.85322</v>
      </c>
      <c r="O153">
        <f t="shared" si="2"/>
        <v>472.17776482890008</v>
      </c>
    </row>
    <row r="154" spans="1:15" x14ac:dyDescent="0.25">
      <c r="A154" s="251">
        <v>5139</v>
      </c>
      <c r="B154" s="251" t="s">
        <v>604</v>
      </c>
      <c r="C154" s="251" t="s">
        <v>657</v>
      </c>
      <c r="D154" s="251">
        <v>-92.601133700000005</v>
      </c>
      <c r="E154" s="251">
        <v>33.1708</v>
      </c>
      <c r="O154">
        <f t="shared" si="2"/>
        <v>236.65043843999999</v>
      </c>
    </row>
    <row r="155" spans="1:15" x14ac:dyDescent="0.25">
      <c r="A155" s="251">
        <v>5141</v>
      </c>
      <c r="B155" s="251" t="s">
        <v>604</v>
      </c>
      <c r="C155" s="251" t="s">
        <v>658</v>
      </c>
      <c r="D155" s="251">
        <v>-92.526273399999994</v>
      </c>
      <c r="E155" s="251">
        <v>35.573650000000001</v>
      </c>
      <c r="O155">
        <f t="shared" si="2"/>
        <v>446.11891722562507</v>
      </c>
    </row>
    <row r="156" spans="1:15" x14ac:dyDescent="0.25">
      <c r="A156" s="251">
        <v>5143</v>
      </c>
      <c r="B156" s="251" t="s">
        <v>604</v>
      </c>
      <c r="C156" s="251" t="s">
        <v>585</v>
      </c>
      <c r="D156" s="251">
        <v>-94.221688799999995</v>
      </c>
      <c r="E156" s="251">
        <v>35.976089999999999</v>
      </c>
      <c r="O156">
        <f t="shared" si="2"/>
        <v>483.74179129822494</v>
      </c>
    </row>
    <row r="157" spans="1:15" x14ac:dyDescent="0.25">
      <c r="A157" s="251">
        <v>5145</v>
      </c>
      <c r="B157" s="251" t="s">
        <v>604</v>
      </c>
      <c r="C157" s="251" t="s">
        <v>659</v>
      </c>
      <c r="D157" s="251">
        <v>-91.745618199999996</v>
      </c>
      <c r="E157" s="251">
        <v>35.25271</v>
      </c>
      <c r="O157">
        <f t="shared" si="2"/>
        <v>416.63759027422503</v>
      </c>
    </row>
    <row r="158" spans="1:15" x14ac:dyDescent="0.25">
      <c r="A158" s="251">
        <v>5147</v>
      </c>
      <c r="B158" s="251" t="s">
        <v>604</v>
      </c>
      <c r="C158" s="251" t="s">
        <v>660</v>
      </c>
      <c r="D158" s="251">
        <v>-91.246392799999995</v>
      </c>
      <c r="E158" s="251">
        <v>35.181849999999997</v>
      </c>
      <c r="O158">
        <f t="shared" si="2"/>
        <v>410.19090620062474</v>
      </c>
    </row>
    <row r="159" spans="1:15" x14ac:dyDescent="0.25">
      <c r="A159" s="251">
        <v>5149</v>
      </c>
      <c r="B159" s="251" t="s">
        <v>604</v>
      </c>
      <c r="C159" s="251" t="s">
        <v>661</v>
      </c>
      <c r="D159" s="251">
        <v>-93.413702700000002</v>
      </c>
      <c r="E159" s="251">
        <v>35.004559999999998</v>
      </c>
      <c r="O159">
        <f t="shared" si="2"/>
        <v>394.16044678559979</v>
      </c>
    </row>
    <row r="160" spans="1:15" x14ac:dyDescent="0.25">
      <c r="A160" s="251">
        <v>6001</v>
      </c>
      <c r="B160" s="251" t="s">
        <v>662</v>
      </c>
      <c r="C160" s="251" t="s">
        <v>663</v>
      </c>
      <c r="D160" s="251">
        <v>-121.84949400000001</v>
      </c>
      <c r="E160" s="251">
        <v>37.646540000000002</v>
      </c>
      <c r="O160">
        <f t="shared" si="2"/>
        <v>647.69799143610021</v>
      </c>
    </row>
    <row r="161" spans="1:15" x14ac:dyDescent="0.25">
      <c r="A161" s="251">
        <v>6003</v>
      </c>
      <c r="B161" s="251" t="s">
        <v>662</v>
      </c>
      <c r="C161" s="251" t="s">
        <v>664</v>
      </c>
      <c r="D161" s="251">
        <v>-119.81766500000001</v>
      </c>
      <c r="E161" s="251">
        <v>38.595410000000001</v>
      </c>
      <c r="O161">
        <f t="shared" si="2"/>
        <v>746.42258940322517</v>
      </c>
    </row>
    <row r="162" spans="1:15" x14ac:dyDescent="0.25">
      <c r="A162" s="251">
        <v>6005</v>
      </c>
      <c r="B162" s="251" t="s">
        <v>662</v>
      </c>
      <c r="C162" s="251" t="s">
        <v>665</v>
      </c>
      <c r="D162" s="251">
        <v>-120.64086399999999</v>
      </c>
      <c r="E162" s="251">
        <v>38.452570000000001</v>
      </c>
      <c r="O162">
        <f t="shared" si="2"/>
        <v>731.30183911102506</v>
      </c>
    </row>
    <row r="163" spans="1:15" x14ac:dyDescent="0.25">
      <c r="A163" s="251">
        <v>6007</v>
      </c>
      <c r="B163" s="251" t="s">
        <v>662</v>
      </c>
      <c r="C163" s="251" t="s">
        <v>666</v>
      </c>
      <c r="D163" s="251">
        <v>-121.60077099999999</v>
      </c>
      <c r="E163" s="251">
        <v>39.667230000000004</v>
      </c>
      <c r="O163">
        <f t="shared" si="2"/>
        <v>862.81253071402546</v>
      </c>
    </row>
    <row r="164" spans="1:15" x14ac:dyDescent="0.25">
      <c r="A164" s="251">
        <v>6009</v>
      </c>
      <c r="B164" s="251" t="s">
        <v>662</v>
      </c>
      <c r="C164" s="251" t="s">
        <v>667</v>
      </c>
      <c r="D164" s="251">
        <v>-120.553017</v>
      </c>
      <c r="E164" s="251">
        <v>38.209209999999999</v>
      </c>
      <c r="O164">
        <f t="shared" si="2"/>
        <v>705.75171485422482</v>
      </c>
    </row>
    <row r="165" spans="1:15" x14ac:dyDescent="0.25">
      <c r="A165" s="251">
        <v>6011</v>
      </c>
      <c r="B165" s="251" t="s">
        <v>662</v>
      </c>
      <c r="C165" s="251" t="s">
        <v>668</v>
      </c>
      <c r="D165" s="251">
        <v>-122.241495</v>
      </c>
      <c r="E165" s="251">
        <v>39.182699999999997</v>
      </c>
      <c r="O165">
        <f t="shared" si="2"/>
        <v>809.55670340249969</v>
      </c>
    </row>
    <row r="166" spans="1:15" x14ac:dyDescent="0.25">
      <c r="A166" s="251">
        <v>6013</v>
      </c>
      <c r="B166" s="251" t="s">
        <v>662</v>
      </c>
      <c r="C166" s="251" t="s">
        <v>669</v>
      </c>
      <c r="D166" s="251">
        <v>-121.916679</v>
      </c>
      <c r="E166" s="251">
        <v>37.918610000000001</v>
      </c>
      <c r="O166">
        <f t="shared" si="2"/>
        <v>675.59103974722507</v>
      </c>
    </row>
    <row r="167" spans="1:15" x14ac:dyDescent="0.25">
      <c r="A167" s="251">
        <v>6015</v>
      </c>
      <c r="B167" s="251" t="s">
        <v>662</v>
      </c>
      <c r="C167" s="251" t="s">
        <v>670</v>
      </c>
      <c r="D167" s="251">
        <v>-123.903649</v>
      </c>
      <c r="E167" s="251">
        <v>41.760269999999998</v>
      </c>
      <c r="O167">
        <f t="shared" si="2"/>
        <v>1105.0021135640247</v>
      </c>
    </row>
    <row r="168" spans="1:15" x14ac:dyDescent="0.25">
      <c r="A168" s="251">
        <v>6017</v>
      </c>
      <c r="B168" s="251" t="s">
        <v>662</v>
      </c>
      <c r="C168" s="251" t="s">
        <v>671</v>
      </c>
      <c r="D168" s="251">
        <v>-120.52854499999999</v>
      </c>
      <c r="E168" s="251">
        <v>38.780760000000001</v>
      </c>
      <c r="O168">
        <f t="shared" si="2"/>
        <v>766.18022889960002</v>
      </c>
    </row>
    <row r="169" spans="1:15" x14ac:dyDescent="0.25">
      <c r="A169" s="251">
        <v>6019</v>
      </c>
      <c r="B169" s="251" t="s">
        <v>662</v>
      </c>
      <c r="C169" s="251" t="s">
        <v>672</v>
      </c>
      <c r="D169" s="251">
        <v>-119.641036</v>
      </c>
      <c r="E169" s="251">
        <v>36.753680000000003</v>
      </c>
      <c r="O169">
        <f t="shared" si="2"/>
        <v>558.50083547040038</v>
      </c>
    </row>
    <row r="170" spans="1:15" x14ac:dyDescent="0.25">
      <c r="A170" s="251">
        <v>6021</v>
      </c>
      <c r="B170" s="251" t="s">
        <v>662</v>
      </c>
      <c r="C170" s="251" t="s">
        <v>673</v>
      </c>
      <c r="D170" s="251">
        <v>-122.391279</v>
      </c>
      <c r="E170" s="251">
        <v>39.605119999999999</v>
      </c>
      <c r="O170">
        <f t="shared" si="2"/>
        <v>855.92684298239999</v>
      </c>
    </row>
    <row r="171" spans="1:15" x14ac:dyDescent="0.25">
      <c r="A171" s="251">
        <v>6023</v>
      </c>
      <c r="B171" s="251" t="s">
        <v>662</v>
      </c>
      <c r="C171" s="251" t="s">
        <v>674</v>
      </c>
      <c r="D171" s="251">
        <v>-123.875444</v>
      </c>
      <c r="E171" s="251">
        <v>40.707450000000001</v>
      </c>
      <c r="O171">
        <f t="shared" si="2"/>
        <v>980.7142173806252</v>
      </c>
    </row>
    <row r="172" spans="1:15" x14ac:dyDescent="0.25">
      <c r="A172" s="251">
        <v>6025</v>
      </c>
      <c r="B172" s="251" t="s">
        <v>662</v>
      </c>
      <c r="C172" s="251" t="s">
        <v>675</v>
      </c>
      <c r="D172" s="251">
        <v>-115.375141</v>
      </c>
      <c r="E172" s="251">
        <v>33.044719999999998</v>
      </c>
      <c r="O172">
        <f t="shared" si="2"/>
        <v>226.37681972639984</v>
      </c>
    </row>
    <row r="173" spans="1:15" x14ac:dyDescent="0.25">
      <c r="A173" s="251">
        <v>6027</v>
      </c>
      <c r="B173" s="251" t="s">
        <v>662</v>
      </c>
      <c r="C173" s="251" t="s">
        <v>676</v>
      </c>
      <c r="D173" s="251">
        <v>-117.418497</v>
      </c>
      <c r="E173" s="251">
        <v>36.516350000000003</v>
      </c>
      <c r="O173">
        <f t="shared" si="2"/>
        <v>535.39496397562527</v>
      </c>
    </row>
    <row r="174" spans="1:15" x14ac:dyDescent="0.25">
      <c r="A174" s="251">
        <v>6029</v>
      </c>
      <c r="B174" s="251" t="s">
        <v>662</v>
      </c>
      <c r="C174" s="251" t="s">
        <v>677</v>
      </c>
      <c r="D174" s="251">
        <v>-118.728692</v>
      </c>
      <c r="E174" s="251">
        <v>35.341630000000002</v>
      </c>
      <c r="O174">
        <f t="shared" si="2"/>
        <v>424.75929987802522</v>
      </c>
    </row>
    <row r="175" spans="1:15" x14ac:dyDescent="0.25">
      <c r="A175" s="251">
        <v>6031</v>
      </c>
      <c r="B175" s="251" t="s">
        <v>662</v>
      </c>
      <c r="C175" s="251" t="s">
        <v>678</v>
      </c>
      <c r="D175" s="251">
        <v>-119.805537</v>
      </c>
      <c r="E175" s="251">
        <v>36.06644</v>
      </c>
      <c r="O175">
        <f t="shared" si="2"/>
        <v>492.28851211559999</v>
      </c>
    </row>
    <row r="176" spans="1:15" x14ac:dyDescent="0.25">
      <c r="A176" s="251">
        <v>6033</v>
      </c>
      <c r="B176" s="251" t="s">
        <v>662</v>
      </c>
      <c r="C176" s="251" t="s">
        <v>679</v>
      </c>
      <c r="D176" s="251">
        <v>-122.76257099999999</v>
      </c>
      <c r="E176" s="251">
        <v>39.109079999999999</v>
      </c>
      <c r="O176">
        <f t="shared" si="2"/>
        <v>801.55741150439985</v>
      </c>
    </row>
    <row r="177" spans="1:15" x14ac:dyDescent="0.25">
      <c r="A177" s="251">
        <v>6035</v>
      </c>
      <c r="B177" s="251" t="s">
        <v>662</v>
      </c>
      <c r="C177" s="251" t="s">
        <v>680</v>
      </c>
      <c r="D177" s="251">
        <v>-120.600691</v>
      </c>
      <c r="E177" s="251">
        <v>40.687469999999998</v>
      </c>
      <c r="O177">
        <f t="shared" si="2"/>
        <v>978.40375875202483</v>
      </c>
    </row>
    <row r="178" spans="1:15" x14ac:dyDescent="0.25">
      <c r="A178" s="251">
        <v>6037</v>
      </c>
      <c r="B178" s="251" t="s">
        <v>662</v>
      </c>
      <c r="C178" s="251" t="s">
        <v>681</v>
      </c>
      <c r="D178" s="251">
        <v>-118.21274200000001</v>
      </c>
      <c r="E178" s="251">
        <v>34.369959999999999</v>
      </c>
      <c r="O178">
        <f t="shared" si="2"/>
        <v>337.9395384035999</v>
      </c>
    </row>
    <row r="179" spans="1:15" x14ac:dyDescent="0.25">
      <c r="A179" s="251">
        <v>6039</v>
      </c>
      <c r="B179" s="251" t="s">
        <v>662</v>
      </c>
      <c r="C179" s="251" t="s">
        <v>682</v>
      </c>
      <c r="D179" s="251">
        <v>-119.762413</v>
      </c>
      <c r="E179" s="251">
        <v>37.213569999999997</v>
      </c>
      <c r="O179">
        <f t="shared" si="2"/>
        <v>603.9960573260247</v>
      </c>
    </row>
    <row r="180" spans="1:15" x14ac:dyDescent="0.25">
      <c r="A180" s="251">
        <v>6041</v>
      </c>
      <c r="B180" s="251" t="s">
        <v>662</v>
      </c>
      <c r="C180" s="251" t="s">
        <v>683</v>
      </c>
      <c r="D180" s="251">
        <v>-122.69533199999999</v>
      </c>
      <c r="E180" s="251">
        <v>38.07105</v>
      </c>
      <c r="O180">
        <f t="shared" si="2"/>
        <v>691.36503323062504</v>
      </c>
    </row>
    <row r="181" spans="1:15" x14ac:dyDescent="0.25">
      <c r="A181" s="251">
        <v>6043</v>
      </c>
      <c r="B181" s="251" t="s">
        <v>662</v>
      </c>
      <c r="C181" s="251" t="s">
        <v>684</v>
      </c>
      <c r="D181" s="251">
        <v>-119.898357</v>
      </c>
      <c r="E181" s="251">
        <v>37.580559999999998</v>
      </c>
      <c r="O181">
        <f t="shared" si="2"/>
        <v>640.98380230559985</v>
      </c>
    </row>
    <row r="182" spans="1:15" x14ac:dyDescent="0.25">
      <c r="A182" s="251">
        <v>6045</v>
      </c>
      <c r="B182" s="251" t="s">
        <v>662</v>
      </c>
      <c r="C182" s="251" t="s">
        <v>685</v>
      </c>
      <c r="D182" s="251">
        <v>-123.384896</v>
      </c>
      <c r="E182" s="251">
        <v>39.456400000000002</v>
      </c>
      <c r="O182">
        <f t="shared" si="2"/>
        <v>839.50987716000031</v>
      </c>
    </row>
    <row r="183" spans="1:15" x14ac:dyDescent="0.25">
      <c r="A183" s="251">
        <v>6047</v>
      </c>
      <c r="B183" s="251" t="s">
        <v>662</v>
      </c>
      <c r="C183" s="251" t="s">
        <v>686</v>
      </c>
      <c r="D183" s="251">
        <v>-120.721091</v>
      </c>
      <c r="E183" s="251">
        <v>37.185229999999997</v>
      </c>
      <c r="O183">
        <f t="shared" si="2"/>
        <v>601.16496784402466</v>
      </c>
    </row>
    <row r="184" spans="1:15" x14ac:dyDescent="0.25">
      <c r="A184" s="251">
        <v>6049</v>
      </c>
      <c r="B184" s="251" t="s">
        <v>662</v>
      </c>
      <c r="C184" s="251" t="s">
        <v>687</v>
      </c>
      <c r="D184" s="251">
        <v>-120.738326</v>
      </c>
      <c r="E184" s="251">
        <v>41.608469999999997</v>
      </c>
      <c r="O184">
        <f t="shared" si="2"/>
        <v>1086.7740204170248</v>
      </c>
    </row>
    <row r="185" spans="1:15" x14ac:dyDescent="0.25">
      <c r="A185" s="251">
        <v>6051</v>
      </c>
      <c r="B185" s="251" t="s">
        <v>662</v>
      </c>
      <c r="C185" s="251" t="s">
        <v>688</v>
      </c>
      <c r="D185" s="251">
        <v>-118.88735</v>
      </c>
      <c r="E185" s="251">
        <v>37.938769999999998</v>
      </c>
      <c r="O185">
        <f t="shared" si="2"/>
        <v>677.67113050402475</v>
      </c>
    </row>
    <row r="186" spans="1:15" x14ac:dyDescent="0.25">
      <c r="A186" s="251">
        <v>6053</v>
      </c>
      <c r="B186" s="251" t="s">
        <v>662</v>
      </c>
      <c r="C186" s="251" t="s">
        <v>689</v>
      </c>
      <c r="D186" s="251">
        <v>-121.21236500000001</v>
      </c>
      <c r="E186" s="251">
        <v>36.208849999999998</v>
      </c>
      <c r="O186">
        <f t="shared" si="2"/>
        <v>505.83446622562479</v>
      </c>
    </row>
    <row r="187" spans="1:15" x14ac:dyDescent="0.25">
      <c r="A187" s="251">
        <v>6055</v>
      </c>
      <c r="B187" s="251" t="s">
        <v>662</v>
      </c>
      <c r="C187" s="251" t="s">
        <v>690</v>
      </c>
      <c r="D187" s="251">
        <v>-122.33823099999999</v>
      </c>
      <c r="E187" s="251">
        <v>38.509129999999999</v>
      </c>
      <c r="O187">
        <f t="shared" si="2"/>
        <v>737.27818505302491</v>
      </c>
    </row>
    <row r="188" spans="1:15" x14ac:dyDescent="0.25">
      <c r="A188" s="251">
        <v>6057</v>
      </c>
      <c r="B188" s="251" t="s">
        <v>662</v>
      </c>
      <c r="C188" s="251" t="s">
        <v>640</v>
      </c>
      <c r="D188" s="251">
        <v>-120.770387</v>
      </c>
      <c r="E188" s="251">
        <v>39.304070000000003</v>
      </c>
      <c r="O188">
        <f t="shared" si="2"/>
        <v>822.7975917710254</v>
      </c>
    </row>
    <row r="189" spans="1:15" x14ac:dyDescent="0.25">
      <c r="A189" s="251">
        <v>6059</v>
      </c>
      <c r="B189" s="251" t="s">
        <v>662</v>
      </c>
      <c r="C189" s="251" t="s">
        <v>691</v>
      </c>
      <c r="D189" s="251">
        <v>-117.753271</v>
      </c>
      <c r="E189" s="251">
        <v>33.71696</v>
      </c>
      <c r="O189">
        <f t="shared" si="2"/>
        <v>281.98033119360002</v>
      </c>
    </row>
    <row r="190" spans="1:15" x14ac:dyDescent="0.25">
      <c r="A190" s="251">
        <v>6061</v>
      </c>
      <c r="B190" s="251" t="s">
        <v>662</v>
      </c>
      <c r="C190" s="251" t="s">
        <v>692</v>
      </c>
      <c r="D190" s="251">
        <v>-120.716593</v>
      </c>
      <c r="E190" s="251">
        <v>39.066609999999997</v>
      </c>
      <c r="O190">
        <f t="shared" si="2"/>
        <v>796.95386300722464</v>
      </c>
    </row>
    <row r="191" spans="1:15" x14ac:dyDescent="0.25">
      <c r="A191" s="251">
        <v>6063</v>
      </c>
      <c r="B191" s="251" t="s">
        <v>662</v>
      </c>
      <c r="C191" s="251" t="s">
        <v>693</v>
      </c>
      <c r="D191" s="251">
        <v>-120.84965099999999</v>
      </c>
      <c r="E191" s="251">
        <v>40.015309999999999</v>
      </c>
      <c r="O191">
        <f t="shared" si="2"/>
        <v>901.72290239122492</v>
      </c>
    </row>
    <row r="192" spans="1:15" x14ac:dyDescent="0.25">
      <c r="A192" s="251">
        <v>6065</v>
      </c>
      <c r="B192" s="251" t="s">
        <v>662</v>
      </c>
      <c r="C192" s="251" t="s">
        <v>694</v>
      </c>
      <c r="D192" s="251">
        <v>-116.009319</v>
      </c>
      <c r="E192" s="251">
        <v>33.745620000000002</v>
      </c>
      <c r="O192">
        <f t="shared" si="2"/>
        <v>284.39610566490023</v>
      </c>
    </row>
    <row r="193" spans="1:15" x14ac:dyDescent="0.25">
      <c r="A193" s="251">
        <v>6067</v>
      </c>
      <c r="B193" s="251" t="s">
        <v>662</v>
      </c>
      <c r="C193" s="251" t="s">
        <v>695</v>
      </c>
      <c r="D193" s="251">
        <v>-121.33750999999999</v>
      </c>
      <c r="E193" s="251">
        <v>38.451360000000001</v>
      </c>
      <c r="O193">
        <f t="shared" si="2"/>
        <v>731.17414316160011</v>
      </c>
    </row>
    <row r="194" spans="1:15" x14ac:dyDescent="0.25">
      <c r="A194" s="251">
        <v>6069</v>
      </c>
      <c r="B194" s="251" t="s">
        <v>662</v>
      </c>
      <c r="C194" s="251" t="s">
        <v>696</v>
      </c>
      <c r="D194" s="251">
        <v>-121.069485</v>
      </c>
      <c r="E194" s="251">
        <v>36.602089999999997</v>
      </c>
      <c r="O194">
        <f t="shared" si="2"/>
        <v>543.71315782822467</v>
      </c>
    </row>
    <row r="195" spans="1:15" x14ac:dyDescent="0.25">
      <c r="A195" s="251">
        <v>6071</v>
      </c>
      <c r="B195" s="251" t="s">
        <v>662</v>
      </c>
      <c r="C195" s="251" t="s">
        <v>697</v>
      </c>
      <c r="D195" s="251">
        <v>-116.17293600000001</v>
      </c>
      <c r="E195" s="251">
        <v>34.845170000000003</v>
      </c>
      <c r="O195">
        <f t="shared" si="2"/>
        <v>379.86923774002526</v>
      </c>
    </row>
    <row r="196" spans="1:15" x14ac:dyDescent="0.25">
      <c r="A196" s="251">
        <v>6073</v>
      </c>
      <c r="B196" s="251" t="s">
        <v>662</v>
      </c>
      <c r="C196" s="251" t="s">
        <v>698</v>
      </c>
      <c r="D196" s="251">
        <v>-116.72018799999999</v>
      </c>
      <c r="E196" s="251">
        <v>33.040149999999997</v>
      </c>
      <c r="O196">
        <f t="shared" ref="O196:O259" si="3">E196*1.5^2*(E196-30)</f>
        <v>226.00577705062474</v>
      </c>
    </row>
    <row r="197" spans="1:15" x14ac:dyDescent="0.25">
      <c r="A197" s="251">
        <v>6075</v>
      </c>
      <c r="B197" s="251" t="s">
        <v>662</v>
      </c>
      <c r="C197" s="251" t="s">
        <v>699</v>
      </c>
      <c r="D197" s="251">
        <v>-122.406549</v>
      </c>
      <c r="E197" s="251">
        <v>37.753320000000002</v>
      </c>
      <c r="O197">
        <f t="shared" si="3"/>
        <v>658.60553480040028</v>
      </c>
    </row>
    <row r="198" spans="1:15" x14ac:dyDescent="0.25">
      <c r="A198" s="251">
        <v>6077</v>
      </c>
      <c r="B198" s="251" t="s">
        <v>662</v>
      </c>
      <c r="C198" s="251" t="s">
        <v>700</v>
      </c>
      <c r="D198" s="251">
        <v>-121.267813</v>
      </c>
      <c r="E198" s="251">
        <v>37.940719999999999</v>
      </c>
      <c r="O198">
        <f t="shared" si="3"/>
        <v>677.87242676639994</v>
      </c>
    </row>
    <row r="199" spans="1:15" x14ac:dyDescent="0.25">
      <c r="A199" s="251">
        <v>6079</v>
      </c>
      <c r="B199" s="251" t="s">
        <v>662</v>
      </c>
      <c r="C199" s="251" t="s">
        <v>701</v>
      </c>
      <c r="D199" s="251">
        <v>-120.37244200000001</v>
      </c>
      <c r="E199" s="251">
        <v>35.379309999999997</v>
      </c>
      <c r="O199">
        <f t="shared" si="3"/>
        <v>428.21162117122469</v>
      </c>
    </row>
    <row r="200" spans="1:15" x14ac:dyDescent="0.25">
      <c r="A200" s="251">
        <v>6081</v>
      </c>
      <c r="B200" s="251" t="s">
        <v>662</v>
      </c>
      <c r="C200" s="251" t="s">
        <v>702</v>
      </c>
      <c r="D200" s="251">
        <v>-122.298159</v>
      </c>
      <c r="E200" s="251">
        <v>37.43683</v>
      </c>
      <c r="O200">
        <f t="shared" si="3"/>
        <v>626.42551601002504</v>
      </c>
    </row>
    <row r="201" spans="1:15" x14ac:dyDescent="0.25">
      <c r="A201" s="251">
        <v>6083</v>
      </c>
      <c r="B201" s="251" t="s">
        <v>662</v>
      </c>
      <c r="C201" s="251" t="s">
        <v>703</v>
      </c>
      <c r="D201" s="251">
        <v>-120.010975</v>
      </c>
      <c r="E201" s="251">
        <v>34.733510000000003</v>
      </c>
      <c r="O201">
        <f t="shared" si="3"/>
        <v>369.92568807022525</v>
      </c>
    </row>
    <row r="202" spans="1:15" x14ac:dyDescent="0.25">
      <c r="A202" s="251">
        <v>6085</v>
      </c>
      <c r="B202" s="251" t="s">
        <v>662</v>
      </c>
      <c r="C202" s="251" t="s">
        <v>704</v>
      </c>
      <c r="D202" s="251">
        <v>-121.692274</v>
      </c>
      <c r="E202" s="251">
        <v>37.230020000000003</v>
      </c>
      <c r="O202">
        <f t="shared" si="3"/>
        <v>605.6410257009004</v>
      </c>
    </row>
    <row r="203" spans="1:15" x14ac:dyDescent="0.25">
      <c r="A203" s="251">
        <v>6087</v>
      </c>
      <c r="B203" s="251" t="s">
        <v>662</v>
      </c>
      <c r="C203" s="251" t="s">
        <v>601</v>
      </c>
      <c r="D203" s="251">
        <v>-121.99495400000001</v>
      </c>
      <c r="E203" s="251">
        <v>37.066029999999998</v>
      </c>
      <c r="O203">
        <f t="shared" si="3"/>
        <v>589.29677991202482</v>
      </c>
    </row>
    <row r="204" spans="1:15" x14ac:dyDescent="0.25">
      <c r="A204" s="251">
        <v>6089</v>
      </c>
      <c r="B204" s="251" t="s">
        <v>662</v>
      </c>
      <c r="C204" s="251" t="s">
        <v>705</v>
      </c>
      <c r="D204" s="251">
        <v>-122.054827</v>
      </c>
      <c r="E204" s="251">
        <v>40.78</v>
      </c>
      <c r="O204">
        <f t="shared" si="3"/>
        <v>989.11890000000005</v>
      </c>
    </row>
    <row r="205" spans="1:15" x14ac:dyDescent="0.25">
      <c r="A205" s="251">
        <v>6091</v>
      </c>
      <c r="B205" s="251" t="s">
        <v>662</v>
      </c>
      <c r="C205" s="251" t="s">
        <v>706</v>
      </c>
      <c r="D205" s="251">
        <v>-120.51121000000001</v>
      </c>
      <c r="E205" s="251">
        <v>39.58249</v>
      </c>
      <c r="O205">
        <f t="shared" si="3"/>
        <v>853.42233285022496</v>
      </c>
    </row>
    <row r="206" spans="1:15" x14ac:dyDescent="0.25">
      <c r="A206" s="251">
        <v>6093</v>
      </c>
      <c r="B206" s="251" t="s">
        <v>662</v>
      </c>
      <c r="C206" s="251" t="s">
        <v>707</v>
      </c>
      <c r="D206" s="251">
        <v>-122.56309</v>
      </c>
      <c r="E206" s="251">
        <v>41.603630000000003</v>
      </c>
      <c r="O206">
        <f t="shared" si="3"/>
        <v>1086.1945406480254</v>
      </c>
    </row>
    <row r="207" spans="1:15" x14ac:dyDescent="0.25">
      <c r="A207" s="251">
        <v>6095</v>
      </c>
      <c r="B207" s="251" t="s">
        <v>662</v>
      </c>
      <c r="C207" s="251" t="s">
        <v>708</v>
      </c>
      <c r="D207" s="251">
        <v>-121.921902</v>
      </c>
      <c r="E207" s="251">
        <v>38.278910000000003</v>
      </c>
      <c r="O207">
        <f t="shared" si="3"/>
        <v>713.04221427322534</v>
      </c>
    </row>
    <row r="208" spans="1:15" x14ac:dyDescent="0.25">
      <c r="A208" s="251">
        <v>6097</v>
      </c>
      <c r="B208" s="251" t="s">
        <v>662</v>
      </c>
      <c r="C208" s="251" t="s">
        <v>709</v>
      </c>
      <c r="D208" s="251">
        <v>-122.876329</v>
      </c>
      <c r="E208" s="251">
        <v>38.533079999999998</v>
      </c>
      <c r="O208">
        <f t="shared" si="3"/>
        <v>739.8131721443998</v>
      </c>
    </row>
    <row r="209" spans="1:15" x14ac:dyDescent="0.25">
      <c r="A209" s="251">
        <v>6099</v>
      </c>
      <c r="B209" s="251" t="s">
        <v>662</v>
      </c>
      <c r="C209" s="251" t="s">
        <v>710</v>
      </c>
      <c r="D209" s="251">
        <v>-120.997343</v>
      </c>
      <c r="E209" s="251">
        <v>37.5578</v>
      </c>
      <c r="O209">
        <f t="shared" si="3"/>
        <v>638.67226689000006</v>
      </c>
    </row>
    <row r="210" spans="1:15" x14ac:dyDescent="0.25">
      <c r="A210" s="251">
        <v>6101</v>
      </c>
      <c r="B210" s="251" t="s">
        <v>662</v>
      </c>
      <c r="C210" s="251" t="s">
        <v>711</v>
      </c>
      <c r="D210" s="251">
        <v>-121.690172</v>
      </c>
      <c r="E210" s="251">
        <v>39.034489999999998</v>
      </c>
      <c r="O210">
        <f t="shared" si="3"/>
        <v>793.47759651022477</v>
      </c>
    </row>
    <row r="211" spans="1:15" x14ac:dyDescent="0.25">
      <c r="A211" s="251">
        <v>6103</v>
      </c>
      <c r="B211" s="251" t="s">
        <v>662</v>
      </c>
      <c r="C211" s="251" t="s">
        <v>712</v>
      </c>
      <c r="D211" s="251">
        <v>-122.245791</v>
      </c>
      <c r="E211" s="251">
        <v>40.136479999999999</v>
      </c>
      <c r="O211">
        <f t="shared" si="3"/>
        <v>915.39591027839992</v>
      </c>
    </row>
    <row r="212" spans="1:15" x14ac:dyDescent="0.25">
      <c r="A212" s="251">
        <v>6105</v>
      </c>
      <c r="B212" s="251" t="s">
        <v>662</v>
      </c>
      <c r="C212" s="251" t="s">
        <v>713</v>
      </c>
      <c r="D212" s="251">
        <v>-123.12812700000001</v>
      </c>
      <c r="E212" s="251">
        <v>40.673650000000002</v>
      </c>
      <c r="O212">
        <f t="shared" si="3"/>
        <v>976.80668472562525</v>
      </c>
    </row>
    <row r="213" spans="1:15" x14ac:dyDescent="0.25">
      <c r="A213" s="251">
        <v>6107</v>
      </c>
      <c r="B213" s="251" t="s">
        <v>662</v>
      </c>
      <c r="C213" s="251" t="s">
        <v>714</v>
      </c>
      <c r="D213" s="251">
        <v>-118.79199300000001</v>
      </c>
      <c r="E213" s="251">
        <v>36.218130000000002</v>
      </c>
      <c r="O213">
        <f t="shared" si="3"/>
        <v>506.72034156802516</v>
      </c>
    </row>
    <row r="214" spans="1:15" x14ac:dyDescent="0.25">
      <c r="A214" s="251">
        <v>6109</v>
      </c>
      <c r="B214" s="251" t="s">
        <v>662</v>
      </c>
      <c r="C214" s="251" t="s">
        <v>715</v>
      </c>
      <c r="D214" s="251">
        <v>-119.955589</v>
      </c>
      <c r="E214" s="251">
        <v>38.028840000000002</v>
      </c>
      <c r="O214">
        <f t="shared" si="3"/>
        <v>686.98681142760029</v>
      </c>
    </row>
    <row r="215" spans="1:15" x14ac:dyDescent="0.25">
      <c r="A215" s="251">
        <v>6111</v>
      </c>
      <c r="B215" s="251" t="s">
        <v>662</v>
      </c>
      <c r="C215" s="251" t="s">
        <v>716</v>
      </c>
      <c r="D215" s="251">
        <v>-119.071524</v>
      </c>
      <c r="E215" s="251">
        <v>34.49015</v>
      </c>
      <c r="O215">
        <f t="shared" si="3"/>
        <v>348.44838080062493</v>
      </c>
    </row>
    <row r="216" spans="1:15" x14ac:dyDescent="0.25">
      <c r="A216" s="251">
        <v>6113</v>
      </c>
      <c r="B216" s="251" t="s">
        <v>662</v>
      </c>
      <c r="C216" s="251" t="s">
        <v>717</v>
      </c>
      <c r="D216" s="251">
        <v>-121.904841</v>
      </c>
      <c r="E216" s="251">
        <v>38.691679999999998</v>
      </c>
      <c r="O216">
        <f t="shared" si="3"/>
        <v>756.6653277503998</v>
      </c>
    </row>
    <row r="217" spans="1:15" x14ac:dyDescent="0.25">
      <c r="A217" s="251">
        <v>6115</v>
      </c>
      <c r="B217" s="251" t="s">
        <v>662</v>
      </c>
      <c r="C217" s="251" t="s">
        <v>718</v>
      </c>
      <c r="D217" s="251">
        <v>-121.352661</v>
      </c>
      <c r="E217" s="251">
        <v>39.26511</v>
      </c>
      <c r="O217">
        <f t="shared" si="3"/>
        <v>818.54001745222502</v>
      </c>
    </row>
    <row r="218" spans="1:15" x14ac:dyDescent="0.25">
      <c r="A218" s="251">
        <v>8001</v>
      </c>
      <c r="B218" s="251" t="s">
        <v>719</v>
      </c>
      <c r="C218" s="251" t="s">
        <v>720</v>
      </c>
      <c r="D218" s="251">
        <v>-104.336534</v>
      </c>
      <c r="E218" s="251">
        <v>39.880290000000002</v>
      </c>
      <c r="O218">
        <f t="shared" si="3"/>
        <v>886.56486858922528</v>
      </c>
    </row>
    <row r="219" spans="1:15" x14ac:dyDescent="0.25">
      <c r="A219" s="251">
        <v>8003</v>
      </c>
      <c r="B219" s="251" t="s">
        <v>719</v>
      </c>
      <c r="C219" s="251" t="s">
        <v>721</v>
      </c>
      <c r="D219" s="251">
        <v>-105.799755</v>
      </c>
      <c r="E219" s="251">
        <v>37.556899999999999</v>
      </c>
      <c r="O219">
        <f t="shared" si="3"/>
        <v>638.5809096224998</v>
      </c>
    </row>
    <row r="220" spans="1:15" x14ac:dyDescent="0.25">
      <c r="A220" s="251">
        <v>8005</v>
      </c>
      <c r="B220" s="251" t="s">
        <v>719</v>
      </c>
      <c r="C220" s="251" t="s">
        <v>722</v>
      </c>
      <c r="D220" s="251">
        <v>-104.33940800000001</v>
      </c>
      <c r="E220" s="251">
        <v>39.652679999999997</v>
      </c>
      <c r="O220">
        <f t="shared" si="3"/>
        <v>861.19792016039958</v>
      </c>
    </row>
    <row r="221" spans="1:15" x14ac:dyDescent="0.25">
      <c r="A221" s="251">
        <v>8007</v>
      </c>
      <c r="B221" s="251" t="s">
        <v>719</v>
      </c>
      <c r="C221" s="251" t="s">
        <v>723</v>
      </c>
      <c r="D221" s="251">
        <v>-107.032729</v>
      </c>
      <c r="E221" s="251">
        <v>37.184570000000001</v>
      </c>
      <c r="O221">
        <f t="shared" si="3"/>
        <v>601.09907869102506</v>
      </c>
    </row>
    <row r="222" spans="1:15" x14ac:dyDescent="0.25">
      <c r="A222" s="251">
        <v>8009</v>
      </c>
      <c r="B222" s="251" t="s">
        <v>719</v>
      </c>
      <c r="C222" s="251" t="s">
        <v>724</v>
      </c>
      <c r="D222" s="251">
        <v>-102.563986</v>
      </c>
      <c r="E222" s="251">
        <v>37.312690000000003</v>
      </c>
      <c r="O222">
        <f t="shared" si="3"/>
        <v>613.92630383122525</v>
      </c>
    </row>
    <row r="223" spans="1:15" x14ac:dyDescent="0.25">
      <c r="A223" s="251">
        <v>8011</v>
      </c>
      <c r="B223" s="251" t="s">
        <v>719</v>
      </c>
      <c r="C223" s="251" t="s">
        <v>725</v>
      </c>
      <c r="D223" s="251">
        <v>-103.079215</v>
      </c>
      <c r="E223" s="251">
        <v>37.942979999999999</v>
      </c>
      <c r="O223">
        <f t="shared" si="3"/>
        <v>678.10574538089986</v>
      </c>
    </row>
    <row r="224" spans="1:15" x14ac:dyDescent="0.25">
      <c r="A224" s="251">
        <v>8013</v>
      </c>
      <c r="B224" s="251" t="s">
        <v>719</v>
      </c>
      <c r="C224" s="251" t="s">
        <v>726</v>
      </c>
      <c r="D224" s="251">
        <v>-105.35422699999999</v>
      </c>
      <c r="E224" s="251">
        <v>40.093649999999997</v>
      </c>
      <c r="O224">
        <f t="shared" si="3"/>
        <v>910.55535822562467</v>
      </c>
    </row>
    <row r="225" spans="1:15" x14ac:dyDescent="0.25">
      <c r="A225" s="251">
        <v>8014</v>
      </c>
      <c r="B225" s="251" t="s">
        <v>719</v>
      </c>
      <c r="C225" s="251" t="s">
        <v>727</v>
      </c>
      <c r="D225" s="251">
        <v>-105.058542</v>
      </c>
      <c r="E225" s="251">
        <v>39.963039999999999</v>
      </c>
      <c r="O225">
        <f t="shared" si="3"/>
        <v>895.84507359359986</v>
      </c>
    </row>
    <row r="226" spans="1:15" x14ac:dyDescent="0.25">
      <c r="A226" s="251">
        <v>8015</v>
      </c>
      <c r="B226" s="251" t="s">
        <v>719</v>
      </c>
      <c r="C226" s="251" t="s">
        <v>728</v>
      </c>
      <c r="D226" s="251">
        <v>-106.203326</v>
      </c>
      <c r="E226" s="251">
        <v>38.748019999999997</v>
      </c>
      <c r="O226">
        <f t="shared" si="3"/>
        <v>762.67902132089966</v>
      </c>
    </row>
    <row r="227" spans="1:15" x14ac:dyDescent="0.25">
      <c r="A227" s="251">
        <v>8017</v>
      </c>
      <c r="B227" s="251" t="s">
        <v>719</v>
      </c>
      <c r="C227" s="251" t="s">
        <v>729</v>
      </c>
      <c r="D227" s="251">
        <v>-102.61159000000001</v>
      </c>
      <c r="E227" s="251">
        <v>38.826390000000004</v>
      </c>
      <c r="O227">
        <f t="shared" si="3"/>
        <v>771.06793597222543</v>
      </c>
    </row>
    <row r="228" spans="1:15" x14ac:dyDescent="0.25">
      <c r="A228" s="251">
        <v>8019</v>
      </c>
      <c r="B228" s="251" t="s">
        <v>719</v>
      </c>
      <c r="C228" s="251" t="s">
        <v>730</v>
      </c>
      <c r="D228" s="251">
        <v>-105.646782</v>
      </c>
      <c r="E228" s="251">
        <v>39.687060000000002</v>
      </c>
      <c r="O228">
        <f t="shared" si="3"/>
        <v>865.01459574810019</v>
      </c>
    </row>
    <row r="229" spans="1:15" x14ac:dyDescent="0.25">
      <c r="A229" s="251">
        <v>8021</v>
      </c>
      <c r="B229" s="251" t="s">
        <v>719</v>
      </c>
      <c r="C229" s="251" t="s">
        <v>731</v>
      </c>
      <c r="D229" s="251">
        <v>-106.19238300000001</v>
      </c>
      <c r="E229" s="251">
        <v>37.188699999999997</v>
      </c>
      <c r="O229">
        <f t="shared" si="3"/>
        <v>601.51141730249969</v>
      </c>
    </row>
    <row r="230" spans="1:15" x14ac:dyDescent="0.25">
      <c r="A230" s="251">
        <v>8023</v>
      </c>
      <c r="B230" s="251" t="s">
        <v>719</v>
      </c>
      <c r="C230" s="251" t="s">
        <v>732</v>
      </c>
      <c r="D230" s="251">
        <v>-105.43588800000001</v>
      </c>
      <c r="E230" s="251">
        <v>37.276310000000002</v>
      </c>
      <c r="O230">
        <f t="shared" si="3"/>
        <v>610.27647123622523</v>
      </c>
    </row>
    <row r="231" spans="1:15" x14ac:dyDescent="0.25">
      <c r="A231" s="251">
        <v>8025</v>
      </c>
      <c r="B231" s="251" t="s">
        <v>719</v>
      </c>
      <c r="C231" s="251" t="s">
        <v>733</v>
      </c>
      <c r="D231" s="251">
        <v>-103.78319</v>
      </c>
      <c r="E231" s="251">
        <v>38.32291</v>
      </c>
      <c r="O231">
        <f t="shared" si="3"/>
        <v>717.65579445322498</v>
      </c>
    </row>
    <row r="232" spans="1:15" x14ac:dyDescent="0.25">
      <c r="A232" s="251">
        <v>8027</v>
      </c>
      <c r="B232" s="251" t="s">
        <v>719</v>
      </c>
      <c r="C232" s="251" t="s">
        <v>734</v>
      </c>
      <c r="D232" s="251">
        <v>-105.370147</v>
      </c>
      <c r="E232" s="251">
        <v>38.103920000000002</v>
      </c>
      <c r="O232">
        <f t="shared" si="3"/>
        <v>694.78001857440029</v>
      </c>
    </row>
    <row r="233" spans="1:15" x14ac:dyDescent="0.25">
      <c r="A233" s="251">
        <v>8029</v>
      </c>
      <c r="B233" s="251" t="s">
        <v>719</v>
      </c>
      <c r="C233" s="251" t="s">
        <v>735</v>
      </c>
      <c r="D233" s="251">
        <v>-107.876665</v>
      </c>
      <c r="E233" s="251">
        <v>38.846469999999997</v>
      </c>
      <c r="O233">
        <f t="shared" si="3"/>
        <v>773.22179578702469</v>
      </c>
    </row>
    <row r="234" spans="1:15" x14ac:dyDescent="0.25">
      <c r="A234" s="251">
        <v>8031</v>
      </c>
      <c r="B234" s="251" t="s">
        <v>719</v>
      </c>
      <c r="C234" s="251" t="s">
        <v>736</v>
      </c>
      <c r="D234" s="251">
        <v>-104.87050600000001</v>
      </c>
      <c r="E234" s="251">
        <v>39.761009999999999</v>
      </c>
      <c r="O234">
        <f t="shared" si="3"/>
        <v>873.24213649522483</v>
      </c>
    </row>
    <row r="235" spans="1:15" x14ac:dyDescent="0.25">
      <c r="A235" s="251">
        <v>8033</v>
      </c>
      <c r="B235" s="251" t="s">
        <v>719</v>
      </c>
      <c r="C235" s="251" t="s">
        <v>737</v>
      </c>
      <c r="D235" s="251">
        <v>-108.50024500000001</v>
      </c>
      <c r="E235" s="251">
        <v>37.755540000000003</v>
      </c>
      <c r="O235">
        <f t="shared" si="3"/>
        <v>658.83285155610031</v>
      </c>
    </row>
    <row r="236" spans="1:15" x14ac:dyDescent="0.25">
      <c r="A236" s="251">
        <v>8035</v>
      </c>
      <c r="B236" s="251" t="s">
        <v>719</v>
      </c>
      <c r="C236" s="251" t="s">
        <v>738</v>
      </c>
      <c r="D236" s="251">
        <v>-104.925022</v>
      </c>
      <c r="E236" s="251">
        <v>39.324890000000003</v>
      </c>
      <c r="O236">
        <f t="shared" si="3"/>
        <v>825.07561540222537</v>
      </c>
    </row>
    <row r="237" spans="1:15" x14ac:dyDescent="0.25">
      <c r="A237" s="251">
        <v>8037</v>
      </c>
      <c r="B237" s="251" t="s">
        <v>719</v>
      </c>
      <c r="C237" s="251" t="s">
        <v>739</v>
      </c>
      <c r="D237" s="251">
        <v>-106.699941</v>
      </c>
      <c r="E237" s="251">
        <v>39.620080000000002</v>
      </c>
      <c r="O237">
        <f t="shared" si="3"/>
        <v>857.58376321440028</v>
      </c>
    </row>
    <row r="238" spans="1:15" x14ac:dyDescent="0.25">
      <c r="A238" s="251">
        <v>8039</v>
      </c>
      <c r="B238" s="251" t="s">
        <v>719</v>
      </c>
      <c r="C238" s="251" t="s">
        <v>740</v>
      </c>
      <c r="D238" s="251">
        <v>-104.133561</v>
      </c>
      <c r="E238" s="251">
        <v>39.287550000000003</v>
      </c>
      <c r="O238">
        <f t="shared" si="3"/>
        <v>820.99144125562532</v>
      </c>
    </row>
    <row r="239" spans="1:15" x14ac:dyDescent="0.25">
      <c r="A239" s="251">
        <v>8041</v>
      </c>
      <c r="B239" s="251" t="s">
        <v>719</v>
      </c>
      <c r="C239" s="251" t="s">
        <v>741</v>
      </c>
      <c r="D239" s="251">
        <v>-104.517458</v>
      </c>
      <c r="E239" s="251">
        <v>38.82499</v>
      </c>
      <c r="O239">
        <f t="shared" si="3"/>
        <v>770.917834125225</v>
      </c>
    </row>
    <row r="240" spans="1:15" x14ac:dyDescent="0.25">
      <c r="A240" s="251">
        <v>8043</v>
      </c>
      <c r="B240" s="251" t="s">
        <v>719</v>
      </c>
      <c r="C240" s="251" t="s">
        <v>742</v>
      </c>
      <c r="D240" s="251">
        <v>-105.439801</v>
      </c>
      <c r="E240" s="251">
        <v>38.467359999999999</v>
      </c>
      <c r="O240">
        <f t="shared" si="3"/>
        <v>732.86321708159994</v>
      </c>
    </row>
    <row r="241" spans="1:15" x14ac:dyDescent="0.25">
      <c r="A241" s="251">
        <v>8045</v>
      </c>
      <c r="B241" s="251" t="s">
        <v>719</v>
      </c>
      <c r="C241" s="251" t="s">
        <v>743</v>
      </c>
      <c r="D241" s="251">
        <v>-107.907918</v>
      </c>
      <c r="E241" s="251">
        <v>39.596629999999998</v>
      </c>
      <c r="O241">
        <f t="shared" si="3"/>
        <v>854.98696655302479</v>
      </c>
    </row>
    <row r="242" spans="1:15" x14ac:dyDescent="0.25">
      <c r="A242" s="251">
        <v>8047</v>
      </c>
      <c r="B242" s="251" t="s">
        <v>719</v>
      </c>
      <c r="C242" s="251" t="s">
        <v>744</v>
      </c>
      <c r="D242" s="251">
        <v>-105.525616</v>
      </c>
      <c r="E242" s="251">
        <v>39.860900000000001</v>
      </c>
      <c r="O242">
        <f t="shared" si="3"/>
        <v>884.39478482250013</v>
      </c>
    </row>
    <row r="243" spans="1:15" x14ac:dyDescent="0.25">
      <c r="A243" s="251">
        <v>8049</v>
      </c>
      <c r="B243" s="251" t="s">
        <v>719</v>
      </c>
      <c r="C243" s="251" t="s">
        <v>745</v>
      </c>
      <c r="D243" s="251">
        <v>-106.121661</v>
      </c>
      <c r="E243" s="251">
        <v>40.098269999999999</v>
      </c>
      <c r="O243">
        <f t="shared" si="3"/>
        <v>911.077103234025</v>
      </c>
    </row>
    <row r="244" spans="1:15" x14ac:dyDescent="0.25">
      <c r="A244" s="251">
        <v>8051</v>
      </c>
      <c r="B244" s="251" t="s">
        <v>719</v>
      </c>
      <c r="C244" s="251" t="s">
        <v>746</v>
      </c>
      <c r="D244" s="251">
        <v>-107.04109800000001</v>
      </c>
      <c r="E244" s="251">
        <v>38.661879999999996</v>
      </c>
      <c r="O244">
        <f t="shared" si="3"/>
        <v>753.49027155239958</v>
      </c>
    </row>
    <row r="245" spans="1:15" x14ac:dyDescent="0.25">
      <c r="A245" s="251">
        <v>8053</v>
      </c>
      <c r="B245" s="251" t="s">
        <v>719</v>
      </c>
      <c r="C245" s="251" t="s">
        <v>747</v>
      </c>
      <c r="D245" s="251">
        <v>-107.302577</v>
      </c>
      <c r="E245" s="251">
        <v>37.82837</v>
      </c>
      <c r="O245">
        <f t="shared" si="3"/>
        <v>666.30257292802503</v>
      </c>
    </row>
    <row r="246" spans="1:15" x14ac:dyDescent="0.25">
      <c r="A246" s="251">
        <v>8055</v>
      </c>
      <c r="B246" s="251" t="s">
        <v>719</v>
      </c>
      <c r="C246" s="251" t="s">
        <v>748</v>
      </c>
      <c r="D246" s="251">
        <v>-104.960914</v>
      </c>
      <c r="E246" s="251">
        <v>37.685420000000001</v>
      </c>
      <c r="O246">
        <f t="shared" si="3"/>
        <v>651.66363129690012</v>
      </c>
    </row>
    <row r="247" spans="1:15" x14ac:dyDescent="0.25">
      <c r="A247" s="251">
        <v>8057</v>
      </c>
      <c r="B247" s="251" t="s">
        <v>719</v>
      </c>
      <c r="C247" s="251" t="s">
        <v>556</v>
      </c>
      <c r="D247" s="251">
        <v>-106.352509</v>
      </c>
      <c r="E247" s="251">
        <v>40.667409999999997</v>
      </c>
      <c r="O247">
        <f t="shared" si="3"/>
        <v>976.08585624322473</v>
      </c>
    </row>
    <row r="248" spans="1:15" x14ac:dyDescent="0.25">
      <c r="A248" s="251">
        <v>8059</v>
      </c>
      <c r="B248" s="251" t="s">
        <v>719</v>
      </c>
      <c r="C248" s="251" t="s">
        <v>557</v>
      </c>
      <c r="D248" s="251">
        <v>-105.248553</v>
      </c>
      <c r="E248" s="251">
        <v>39.590530000000001</v>
      </c>
      <c r="O248">
        <f t="shared" si="3"/>
        <v>854.31187278202515</v>
      </c>
    </row>
    <row r="249" spans="1:15" x14ac:dyDescent="0.25">
      <c r="A249" s="251">
        <v>8061</v>
      </c>
      <c r="B249" s="251" t="s">
        <v>719</v>
      </c>
      <c r="C249" s="251" t="s">
        <v>749</v>
      </c>
      <c r="D249" s="251">
        <v>-102.74480200000001</v>
      </c>
      <c r="E249" s="251">
        <v>38.42212</v>
      </c>
      <c r="O249">
        <f t="shared" si="3"/>
        <v>728.09033691239995</v>
      </c>
    </row>
    <row r="250" spans="1:15" x14ac:dyDescent="0.25">
      <c r="A250" s="251">
        <v>8063</v>
      </c>
      <c r="B250" s="251" t="s">
        <v>719</v>
      </c>
      <c r="C250" s="251" t="s">
        <v>750</v>
      </c>
      <c r="D250" s="251">
        <v>-102.60703100000001</v>
      </c>
      <c r="E250" s="251">
        <v>39.310650000000003</v>
      </c>
      <c r="O250">
        <f t="shared" si="3"/>
        <v>823.51733270062527</v>
      </c>
    </row>
    <row r="251" spans="1:15" x14ac:dyDescent="0.25">
      <c r="A251" s="251">
        <v>8065</v>
      </c>
      <c r="B251" s="251" t="s">
        <v>719</v>
      </c>
      <c r="C251" s="251" t="s">
        <v>679</v>
      </c>
      <c r="D251" s="251">
        <v>-106.352012</v>
      </c>
      <c r="E251" s="251">
        <v>39.193770000000001</v>
      </c>
      <c r="O251">
        <f t="shared" si="3"/>
        <v>810.761640329025</v>
      </c>
    </row>
    <row r="252" spans="1:15" x14ac:dyDescent="0.25">
      <c r="A252" s="251">
        <v>8067</v>
      </c>
      <c r="B252" s="251" t="s">
        <v>719</v>
      </c>
      <c r="C252" s="251" t="s">
        <v>751</v>
      </c>
      <c r="D252" s="251">
        <v>-107.838297</v>
      </c>
      <c r="E252" s="251">
        <v>37.28275</v>
      </c>
      <c r="O252">
        <f t="shared" si="3"/>
        <v>610.92213201562504</v>
      </c>
    </row>
    <row r="253" spans="1:15" x14ac:dyDescent="0.25">
      <c r="A253" s="251">
        <v>8069</v>
      </c>
      <c r="B253" s="251" t="s">
        <v>719</v>
      </c>
      <c r="C253" s="251" t="s">
        <v>752</v>
      </c>
      <c r="D253" s="251">
        <v>-105.468762</v>
      </c>
      <c r="E253" s="251">
        <v>40.674489999999999</v>
      </c>
      <c r="O253">
        <f t="shared" si="3"/>
        <v>976.90373271022486</v>
      </c>
    </row>
    <row r="254" spans="1:15" x14ac:dyDescent="0.25">
      <c r="A254" s="251">
        <v>8071</v>
      </c>
      <c r="B254" s="251" t="s">
        <v>719</v>
      </c>
      <c r="C254" s="251" t="s">
        <v>753</v>
      </c>
      <c r="D254" s="251">
        <v>-104.049775</v>
      </c>
      <c r="E254" s="251">
        <v>37.303199999999997</v>
      </c>
      <c r="O254">
        <f t="shared" si="3"/>
        <v>612.97364303999973</v>
      </c>
    </row>
    <row r="255" spans="1:15" x14ac:dyDescent="0.25">
      <c r="A255" s="251">
        <v>8073</v>
      </c>
      <c r="B255" s="251" t="s">
        <v>719</v>
      </c>
      <c r="C255" s="251" t="s">
        <v>634</v>
      </c>
      <c r="D255" s="251">
        <v>-103.514965</v>
      </c>
      <c r="E255" s="251">
        <v>38.99024</v>
      </c>
      <c r="O255">
        <f t="shared" si="3"/>
        <v>788.69613432959989</v>
      </c>
    </row>
    <row r="256" spans="1:15" x14ac:dyDescent="0.25">
      <c r="A256" s="251">
        <v>8075</v>
      </c>
      <c r="B256" s="251" t="s">
        <v>719</v>
      </c>
      <c r="C256" s="251" t="s">
        <v>636</v>
      </c>
      <c r="D256" s="251">
        <v>-103.108924</v>
      </c>
      <c r="E256" s="251">
        <v>40.729999999999997</v>
      </c>
      <c r="O256">
        <f t="shared" si="3"/>
        <v>983.32402499999966</v>
      </c>
    </row>
    <row r="257" spans="1:15" x14ac:dyDescent="0.25">
      <c r="A257" s="251">
        <v>8077</v>
      </c>
      <c r="B257" s="251" t="s">
        <v>719</v>
      </c>
      <c r="C257" s="251" t="s">
        <v>754</v>
      </c>
      <c r="D257" s="251">
        <v>-108.465165</v>
      </c>
      <c r="E257" s="251">
        <v>39.018259999999998</v>
      </c>
      <c r="O257">
        <f t="shared" si="3"/>
        <v>791.72283021209978</v>
      </c>
    </row>
    <row r="258" spans="1:15" x14ac:dyDescent="0.25">
      <c r="A258" s="251">
        <v>8079</v>
      </c>
      <c r="B258" s="251" t="s">
        <v>719</v>
      </c>
      <c r="C258" s="251" t="s">
        <v>755</v>
      </c>
      <c r="D258" s="251">
        <v>-106.92958</v>
      </c>
      <c r="E258" s="251">
        <v>37.661239999999999</v>
      </c>
      <c r="O258">
        <f t="shared" si="3"/>
        <v>649.19654625959993</v>
      </c>
    </row>
    <row r="259" spans="1:15" x14ac:dyDescent="0.25">
      <c r="A259" s="251">
        <v>8081</v>
      </c>
      <c r="B259" s="251" t="s">
        <v>719</v>
      </c>
      <c r="C259" s="251" t="s">
        <v>756</v>
      </c>
      <c r="D259" s="251">
        <v>-108.20345500000001</v>
      </c>
      <c r="E259" s="251">
        <v>40.62238</v>
      </c>
      <c r="O259">
        <f t="shared" si="3"/>
        <v>970.88930294490001</v>
      </c>
    </row>
    <row r="260" spans="1:15" x14ac:dyDescent="0.25">
      <c r="A260" s="251">
        <v>8083</v>
      </c>
      <c r="B260" s="251" t="s">
        <v>719</v>
      </c>
      <c r="C260" s="251" t="s">
        <v>757</v>
      </c>
      <c r="D260" s="251">
        <v>-108.608594</v>
      </c>
      <c r="E260" s="251">
        <v>37.344360000000002</v>
      </c>
      <c r="O260">
        <f t="shared" ref="O260:O323" si="4">E260*1.5^2*(E260-30)</f>
        <v>617.10845357160019</v>
      </c>
    </row>
    <row r="261" spans="1:15" x14ac:dyDescent="0.25">
      <c r="A261" s="251">
        <v>8085</v>
      </c>
      <c r="B261" s="251" t="s">
        <v>719</v>
      </c>
      <c r="C261" s="251" t="s">
        <v>758</v>
      </c>
      <c r="D261" s="251">
        <v>-108.277237</v>
      </c>
      <c r="E261" s="251">
        <v>38.395220000000002</v>
      </c>
      <c r="O261">
        <f t="shared" si="4"/>
        <v>725.25671740890016</v>
      </c>
    </row>
    <row r="262" spans="1:15" x14ac:dyDescent="0.25">
      <c r="A262" s="251">
        <v>8087</v>
      </c>
      <c r="B262" s="251" t="s">
        <v>719</v>
      </c>
      <c r="C262" s="251" t="s">
        <v>572</v>
      </c>
      <c r="D262" s="251">
        <v>-103.805227</v>
      </c>
      <c r="E262" s="251">
        <v>40.272359999999999</v>
      </c>
      <c r="O262">
        <f t="shared" si="4"/>
        <v>930.80740493159988</v>
      </c>
    </row>
    <row r="263" spans="1:15" x14ac:dyDescent="0.25">
      <c r="A263" s="251">
        <v>8089</v>
      </c>
      <c r="B263" s="251" t="s">
        <v>719</v>
      </c>
      <c r="C263" s="251" t="s">
        <v>759</v>
      </c>
      <c r="D263" s="251">
        <v>-103.71992299999999</v>
      </c>
      <c r="E263" s="251">
        <v>37.895099999999999</v>
      </c>
      <c r="O263">
        <f t="shared" si="4"/>
        <v>673.16760902249996</v>
      </c>
    </row>
    <row r="264" spans="1:15" x14ac:dyDescent="0.25">
      <c r="A264" s="251">
        <v>8091</v>
      </c>
      <c r="B264" s="251" t="s">
        <v>719</v>
      </c>
      <c r="C264" s="251" t="s">
        <v>760</v>
      </c>
      <c r="D264" s="251">
        <v>-107.771472</v>
      </c>
      <c r="E264" s="251">
        <v>38.154730000000001</v>
      </c>
      <c r="O264">
        <f t="shared" si="4"/>
        <v>700.06842308902503</v>
      </c>
    </row>
    <row r="265" spans="1:15" x14ac:dyDescent="0.25">
      <c r="A265" s="251">
        <v>8093</v>
      </c>
      <c r="B265" s="251" t="s">
        <v>719</v>
      </c>
      <c r="C265" s="251" t="s">
        <v>761</v>
      </c>
      <c r="D265" s="251">
        <v>-105.72003100000001</v>
      </c>
      <c r="E265" s="251">
        <v>39.119459999999997</v>
      </c>
      <c r="O265">
        <f t="shared" si="4"/>
        <v>802.68378905609961</v>
      </c>
    </row>
    <row r="266" spans="1:15" x14ac:dyDescent="0.25">
      <c r="A266" s="251">
        <v>8095</v>
      </c>
      <c r="B266" s="251" t="s">
        <v>719</v>
      </c>
      <c r="C266" s="251" t="s">
        <v>643</v>
      </c>
      <c r="D266" s="251">
        <v>-102.366103</v>
      </c>
      <c r="E266" s="251">
        <v>40.596890000000002</v>
      </c>
      <c r="O266">
        <f t="shared" si="4"/>
        <v>967.95174976222529</v>
      </c>
    </row>
    <row r="267" spans="1:15" x14ac:dyDescent="0.25">
      <c r="A267" s="251">
        <v>8097</v>
      </c>
      <c r="B267" s="251" t="s">
        <v>719</v>
      </c>
      <c r="C267" s="251" t="s">
        <v>762</v>
      </c>
      <c r="D267" s="251">
        <v>-106.917075</v>
      </c>
      <c r="E267" s="251">
        <v>39.212510000000002</v>
      </c>
      <c r="O267">
        <f t="shared" si="4"/>
        <v>812.80269112522524</v>
      </c>
    </row>
    <row r="268" spans="1:15" x14ac:dyDescent="0.25">
      <c r="A268" s="251">
        <v>8099</v>
      </c>
      <c r="B268" s="251" t="s">
        <v>719</v>
      </c>
      <c r="C268" s="251" t="s">
        <v>763</v>
      </c>
      <c r="D268" s="251">
        <v>-102.397784</v>
      </c>
      <c r="E268" s="251">
        <v>37.945860000000003</v>
      </c>
      <c r="O268">
        <f t="shared" si="4"/>
        <v>678.40310506410026</v>
      </c>
    </row>
    <row r="269" spans="1:15" x14ac:dyDescent="0.25">
      <c r="A269" s="251">
        <v>8101</v>
      </c>
      <c r="B269" s="251" t="s">
        <v>719</v>
      </c>
      <c r="C269" s="251" t="s">
        <v>764</v>
      </c>
      <c r="D269" s="251">
        <v>-104.50698800000001</v>
      </c>
      <c r="E269" s="251">
        <v>38.168379999999999</v>
      </c>
      <c r="O269">
        <f t="shared" si="4"/>
        <v>701.49112160489994</v>
      </c>
    </row>
    <row r="270" spans="1:15" x14ac:dyDescent="0.25">
      <c r="A270" s="251">
        <v>8103</v>
      </c>
      <c r="B270" s="251" t="s">
        <v>719</v>
      </c>
      <c r="C270" s="251" t="s">
        <v>765</v>
      </c>
      <c r="D270" s="251">
        <v>-108.212333</v>
      </c>
      <c r="E270" s="251">
        <v>39.980539999999998</v>
      </c>
      <c r="O270">
        <f t="shared" si="4"/>
        <v>897.81160205609979</v>
      </c>
    </row>
    <row r="271" spans="1:15" x14ac:dyDescent="0.25">
      <c r="A271" s="251">
        <v>8105</v>
      </c>
      <c r="B271" s="251" t="s">
        <v>719</v>
      </c>
      <c r="C271" s="251" t="s">
        <v>766</v>
      </c>
      <c r="D271" s="251">
        <v>-106.391074</v>
      </c>
      <c r="E271" s="251">
        <v>37.572670000000002</v>
      </c>
      <c r="O271">
        <f t="shared" si="4"/>
        <v>640.18221959002528</v>
      </c>
    </row>
    <row r="272" spans="1:15" x14ac:dyDescent="0.25">
      <c r="A272" s="251">
        <v>8107</v>
      </c>
      <c r="B272" s="251" t="s">
        <v>719</v>
      </c>
      <c r="C272" s="251" t="s">
        <v>767</v>
      </c>
      <c r="D272" s="251">
        <v>-106.994665</v>
      </c>
      <c r="E272" s="251">
        <v>40.49306</v>
      </c>
      <c r="O272">
        <f t="shared" si="4"/>
        <v>956.01624336810005</v>
      </c>
    </row>
    <row r="273" spans="1:15" x14ac:dyDescent="0.25">
      <c r="A273" s="251">
        <v>8109</v>
      </c>
      <c r="B273" s="251" t="s">
        <v>719</v>
      </c>
      <c r="C273" s="251" t="s">
        <v>768</v>
      </c>
      <c r="D273" s="251">
        <v>-106.28138199999999</v>
      </c>
      <c r="E273" s="251">
        <v>38.072539999999996</v>
      </c>
      <c r="O273">
        <f t="shared" si="4"/>
        <v>691.51972961609965</v>
      </c>
    </row>
    <row r="274" spans="1:15" x14ac:dyDescent="0.25">
      <c r="A274" s="251">
        <v>8111</v>
      </c>
      <c r="B274" s="251" t="s">
        <v>719</v>
      </c>
      <c r="C274" s="251" t="s">
        <v>769</v>
      </c>
      <c r="D274" s="251">
        <v>-107.676552</v>
      </c>
      <c r="E274" s="251">
        <v>37.758650000000003</v>
      </c>
      <c r="O274">
        <f t="shared" si="4"/>
        <v>659.15133710062526</v>
      </c>
    </row>
    <row r="275" spans="1:15" x14ac:dyDescent="0.25">
      <c r="A275" s="251">
        <v>8113</v>
      </c>
      <c r="B275" s="251" t="s">
        <v>719</v>
      </c>
      <c r="C275" s="251" t="s">
        <v>770</v>
      </c>
      <c r="D275" s="251">
        <v>-108.414772</v>
      </c>
      <c r="E275" s="251">
        <v>37.999780000000001</v>
      </c>
      <c r="O275">
        <f t="shared" si="4"/>
        <v>683.97723010890013</v>
      </c>
    </row>
    <row r="276" spans="1:15" x14ac:dyDescent="0.25">
      <c r="A276" s="251">
        <v>8115</v>
      </c>
      <c r="B276" s="251" t="s">
        <v>719</v>
      </c>
      <c r="C276" s="251" t="s">
        <v>771</v>
      </c>
      <c r="D276" s="251">
        <v>-102.358971</v>
      </c>
      <c r="E276" s="251">
        <v>40.877769999999998</v>
      </c>
      <c r="O276">
        <f t="shared" si="4"/>
        <v>1000.4827053890248</v>
      </c>
    </row>
    <row r="277" spans="1:15" x14ac:dyDescent="0.25">
      <c r="A277" s="251">
        <v>8117</v>
      </c>
      <c r="B277" s="251" t="s">
        <v>719</v>
      </c>
      <c r="C277" s="251" t="s">
        <v>772</v>
      </c>
      <c r="D277" s="251">
        <v>-106.122038</v>
      </c>
      <c r="E277" s="251">
        <v>39.626379999999997</v>
      </c>
      <c r="O277">
        <f t="shared" si="4"/>
        <v>858.28183178489974</v>
      </c>
    </row>
    <row r="278" spans="1:15" x14ac:dyDescent="0.25">
      <c r="A278" s="251">
        <v>8119</v>
      </c>
      <c r="B278" s="251" t="s">
        <v>719</v>
      </c>
      <c r="C278" s="251" t="s">
        <v>773</v>
      </c>
      <c r="D278" s="251">
        <v>-105.15831300000001</v>
      </c>
      <c r="E278" s="251">
        <v>38.879399999999997</v>
      </c>
      <c r="O278">
        <f t="shared" si="4"/>
        <v>776.75792480999962</v>
      </c>
    </row>
    <row r="279" spans="1:15" x14ac:dyDescent="0.25">
      <c r="A279" s="251">
        <v>8121</v>
      </c>
      <c r="B279" s="251" t="s">
        <v>719</v>
      </c>
      <c r="C279" s="251" t="s">
        <v>585</v>
      </c>
      <c r="D279" s="251">
        <v>-103.19877</v>
      </c>
      <c r="E279" s="251">
        <v>39.977029999999999</v>
      </c>
      <c r="O279">
        <f t="shared" si="4"/>
        <v>897.41706214702492</v>
      </c>
    </row>
    <row r="280" spans="1:15" x14ac:dyDescent="0.25">
      <c r="A280" s="251">
        <v>8123</v>
      </c>
      <c r="B280" s="251" t="s">
        <v>719</v>
      </c>
      <c r="C280" s="251" t="s">
        <v>774</v>
      </c>
      <c r="D280" s="251">
        <v>-104.3899</v>
      </c>
      <c r="E280" s="251">
        <v>40.562350000000002</v>
      </c>
      <c r="O280">
        <f t="shared" si="4"/>
        <v>963.97590942562522</v>
      </c>
    </row>
    <row r="281" spans="1:15" x14ac:dyDescent="0.25">
      <c r="A281" s="251">
        <v>8125</v>
      </c>
      <c r="B281" s="251" t="s">
        <v>719</v>
      </c>
      <c r="C281" s="251" t="s">
        <v>603</v>
      </c>
      <c r="D281" s="251">
        <v>-102.424616</v>
      </c>
      <c r="E281" s="251">
        <v>40.006689999999999</v>
      </c>
      <c r="O281">
        <f t="shared" si="4"/>
        <v>900.7527257012249</v>
      </c>
    </row>
    <row r="282" spans="1:15" x14ac:dyDescent="0.25">
      <c r="A282" s="251">
        <v>9001</v>
      </c>
      <c r="B282" s="251" t="s">
        <v>775</v>
      </c>
      <c r="C282" s="251" t="s">
        <v>776</v>
      </c>
      <c r="D282" s="251">
        <v>-73.392313099999996</v>
      </c>
      <c r="E282" s="251">
        <v>41.281329999999997</v>
      </c>
      <c r="O282">
        <f t="shared" si="4"/>
        <v>1047.8436897800248</v>
      </c>
    </row>
    <row r="283" spans="1:15" x14ac:dyDescent="0.25">
      <c r="A283" s="251">
        <v>9003</v>
      </c>
      <c r="B283" s="251" t="s">
        <v>775</v>
      </c>
      <c r="C283" s="251" t="s">
        <v>777</v>
      </c>
      <c r="D283" s="251">
        <v>-72.732218799999998</v>
      </c>
      <c r="E283" s="251">
        <v>41.804920000000003</v>
      </c>
      <c r="O283">
        <f t="shared" si="4"/>
        <v>1110.3834064644002</v>
      </c>
    </row>
    <row r="284" spans="1:15" x14ac:dyDescent="0.25">
      <c r="A284" s="251">
        <v>9005</v>
      </c>
      <c r="B284" s="251" t="s">
        <v>775</v>
      </c>
      <c r="C284" s="251" t="s">
        <v>778</v>
      </c>
      <c r="D284" s="251">
        <v>-73.251505499999993</v>
      </c>
      <c r="E284" s="251">
        <v>41.795940000000002</v>
      </c>
      <c r="O284">
        <f t="shared" si="4"/>
        <v>1109.3004010881002</v>
      </c>
    </row>
    <row r="285" spans="1:15" x14ac:dyDescent="0.25">
      <c r="A285" s="251">
        <v>9007</v>
      </c>
      <c r="B285" s="251" t="s">
        <v>775</v>
      </c>
      <c r="C285" s="251" t="s">
        <v>779</v>
      </c>
      <c r="D285" s="251">
        <v>-72.532600799999997</v>
      </c>
      <c r="E285" s="251">
        <v>41.465609999999998</v>
      </c>
      <c r="O285">
        <f t="shared" si="4"/>
        <v>1069.7141535122246</v>
      </c>
    </row>
    <row r="286" spans="1:15" x14ac:dyDescent="0.25">
      <c r="A286" s="251">
        <v>9009</v>
      </c>
      <c r="B286" s="251" t="s">
        <v>775</v>
      </c>
      <c r="C286" s="251" t="s">
        <v>780</v>
      </c>
      <c r="D286" s="251">
        <v>-72.927431100000007</v>
      </c>
      <c r="E286" s="251">
        <v>41.411969999999997</v>
      </c>
      <c r="O286">
        <f t="shared" si="4"/>
        <v>1063.3323583820245</v>
      </c>
    </row>
    <row r="287" spans="1:15" x14ac:dyDescent="0.25">
      <c r="A287" s="251">
        <v>9011</v>
      </c>
      <c r="B287" s="251" t="s">
        <v>775</v>
      </c>
      <c r="C287" s="251" t="s">
        <v>781</v>
      </c>
      <c r="D287" s="251">
        <v>-72.098026399999995</v>
      </c>
      <c r="E287" s="251">
        <v>41.489280000000001</v>
      </c>
      <c r="O287">
        <f t="shared" si="4"/>
        <v>1072.5343985664001</v>
      </c>
    </row>
    <row r="288" spans="1:15" x14ac:dyDescent="0.25">
      <c r="A288" s="251">
        <v>9013</v>
      </c>
      <c r="B288" s="251" t="s">
        <v>775</v>
      </c>
      <c r="C288" s="251" t="s">
        <v>782</v>
      </c>
      <c r="D288" s="251">
        <v>-72.337070299999993</v>
      </c>
      <c r="E288" s="251">
        <v>41.859160000000003</v>
      </c>
      <c r="O288">
        <f t="shared" si="4"/>
        <v>1116.9325707876003</v>
      </c>
    </row>
    <row r="289" spans="1:15" x14ac:dyDescent="0.25">
      <c r="A289" s="251">
        <v>9015</v>
      </c>
      <c r="B289" s="251" t="s">
        <v>775</v>
      </c>
      <c r="C289" s="251" t="s">
        <v>783</v>
      </c>
      <c r="D289" s="251">
        <v>-71.982532199999994</v>
      </c>
      <c r="E289" s="251">
        <v>41.834220000000002</v>
      </c>
      <c r="O289">
        <f t="shared" si="4"/>
        <v>1113.9195667689003</v>
      </c>
    </row>
    <row r="290" spans="1:15" x14ac:dyDescent="0.25">
      <c r="A290" s="251">
        <v>10001</v>
      </c>
      <c r="B290" s="251" t="s">
        <v>784</v>
      </c>
      <c r="C290" s="251" t="s">
        <v>785</v>
      </c>
      <c r="D290" s="251">
        <v>-75.573876499999997</v>
      </c>
      <c r="E290" s="251">
        <v>39.087649999999996</v>
      </c>
      <c r="O290">
        <f t="shared" si="4"/>
        <v>799.23348567562459</v>
      </c>
    </row>
    <row r="291" spans="1:15" x14ac:dyDescent="0.25">
      <c r="A291" s="251">
        <v>10003</v>
      </c>
      <c r="B291" s="251" t="s">
        <v>784</v>
      </c>
      <c r="C291" s="251" t="s">
        <v>786</v>
      </c>
      <c r="D291" s="251">
        <v>-75.655191200000004</v>
      </c>
      <c r="E291" s="251">
        <v>39.583359999999999</v>
      </c>
      <c r="O291">
        <f t="shared" si="4"/>
        <v>853.51857500159986</v>
      </c>
    </row>
    <row r="292" spans="1:15" x14ac:dyDescent="0.25">
      <c r="A292" s="251">
        <v>10005</v>
      </c>
      <c r="B292" s="251" t="s">
        <v>784</v>
      </c>
      <c r="C292" s="251" t="s">
        <v>787</v>
      </c>
      <c r="D292" s="251">
        <v>-75.406689</v>
      </c>
      <c r="E292" s="251">
        <v>38.665730000000003</v>
      </c>
      <c r="O292">
        <f t="shared" si="4"/>
        <v>753.90024697402532</v>
      </c>
    </row>
    <row r="293" spans="1:15" x14ac:dyDescent="0.25">
      <c r="A293" s="251">
        <v>11001</v>
      </c>
      <c r="B293" s="251" t="s">
        <v>788</v>
      </c>
      <c r="C293" s="251" t="s">
        <v>789</v>
      </c>
      <c r="D293" s="251">
        <v>-77.0340992</v>
      </c>
      <c r="E293" s="251">
        <v>38.910789999999999</v>
      </c>
      <c r="O293">
        <f t="shared" si="4"/>
        <v>780.13322645422488</v>
      </c>
    </row>
    <row r="294" spans="1:15" x14ac:dyDescent="0.25">
      <c r="A294" s="251">
        <v>12001</v>
      </c>
      <c r="B294" s="251" t="s">
        <v>790</v>
      </c>
      <c r="C294" s="251" t="s">
        <v>791</v>
      </c>
      <c r="D294" s="251">
        <v>-82.357750999999993</v>
      </c>
      <c r="E294" s="251">
        <v>29.669180000000001</v>
      </c>
      <c r="O294">
        <f t="shared" si="4"/>
        <v>-22.084105787099951</v>
      </c>
    </row>
    <row r="295" spans="1:15" x14ac:dyDescent="0.25">
      <c r="A295" s="251">
        <v>12003</v>
      </c>
      <c r="B295" s="251" t="s">
        <v>790</v>
      </c>
      <c r="C295" s="251" t="s">
        <v>792</v>
      </c>
      <c r="D295" s="251">
        <v>-82.281342600000002</v>
      </c>
      <c r="E295" s="251">
        <v>30.324069999999999</v>
      </c>
      <c r="O295">
        <f t="shared" si="4"/>
        <v>22.111023071024931</v>
      </c>
    </row>
    <row r="296" spans="1:15" x14ac:dyDescent="0.25">
      <c r="A296" s="251">
        <v>12005</v>
      </c>
      <c r="B296" s="251" t="s">
        <v>790</v>
      </c>
      <c r="C296" s="251" t="s">
        <v>793</v>
      </c>
      <c r="D296" s="251">
        <v>-85.6243269</v>
      </c>
      <c r="E296" s="251">
        <v>30.29533</v>
      </c>
      <c r="O296">
        <f t="shared" si="4"/>
        <v>20.131019570024989</v>
      </c>
    </row>
    <row r="297" spans="1:15" x14ac:dyDescent="0.25">
      <c r="A297" s="251">
        <v>12007</v>
      </c>
      <c r="B297" s="251" t="s">
        <v>790</v>
      </c>
      <c r="C297" s="251" t="s">
        <v>794</v>
      </c>
      <c r="D297" s="251">
        <v>-82.170252099999999</v>
      </c>
      <c r="E297" s="251">
        <v>29.942530000000001</v>
      </c>
      <c r="O297">
        <f t="shared" si="4"/>
        <v>-3.8717936979749044</v>
      </c>
    </row>
    <row r="298" spans="1:15" x14ac:dyDescent="0.25">
      <c r="A298" s="251">
        <v>12009</v>
      </c>
      <c r="B298" s="251" t="s">
        <v>790</v>
      </c>
      <c r="C298" s="251" t="s">
        <v>795</v>
      </c>
      <c r="D298" s="251">
        <v>-80.757977400000001</v>
      </c>
      <c r="E298" s="251">
        <v>28.177569999999999</v>
      </c>
      <c r="O298">
        <f t="shared" si="4"/>
        <v>-115.54121001397505</v>
      </c>
    </row>
    <row r="299" spans="1:15" x14ac:dyDescent="0.25">
      <c r="A299" s="251">
        <v>12011</v>
      </c>
      <c r="B299" s="251" t="s">
        <v>790</v>
      </c>
      <c r="C299" s="251" t="s">
        <v>796</v>
      </c>
      <c r="D299" s="251">
        <v>-80.498686899999996</v>
      </c>
      <c r="E299" s="251">
        <v>26.14256</v>
      </c>
      <c r="O299">
        <f t="shared" si="4"/>
        <v>-226.89755245440003</v>
      </c>
    </row>
    <row r="300" spans="1:15" x14ac:dyDescent="0.25">
      <c r="A300" s="251">
        <v>12013</v>
      </c>
      <c r="B300" s="251" t="s">
        <v>790</v>
      </c>
      <c r="C300" s="251" t="s">
        <v>528</v>
      </c>
      <c r="D300" s="251">
        <v>-85.213587200000006</v>
      </c>
      <c r="E300" s="251">
        <v>30.414670000000001</v>
      </c>
      <c r="O300">
        <f t="shared" si="4"/>
        <v>28.377115220025068</v>
      </c>
    </row>
    <row r="301" spans="1:15" x14ac:dyDescent="0.25">
      <c r="A301" s="251">
        <v>12015</v>
      </c>
      <c r="B301" s="251" t="s">
        <v>790</v>
      </c>
      <c r="C301" s="251" t="s">
        <v>797</v>
      </c>
      <c r="D301" s="251">
        <v>-81.890227100000004</v>
      </c>
      <c r="E301" s="251">
        <v>26.904260000000001</v>
      </c>
      <c r="O301">
        <f t="shared" si="4"/>
        <v>-187.39933616789995</v>
      </c>
    </row>
    <row r="302" spans="1:15" x14ac:dyDescent="0.25">
      <c r="A302" s="251">
        <v>12017</v>
      </c>
      <c r="B302" s="251" t="s">
        <v>790</v>
      </c>
      <c r="C302" s="251" t="s">
        <v>798</v>
      </c>
      <c r="D302" s="251">
        <v>-82.457380999999998</v>
      </c>
      <c r="E302" s="251">
        <v>28.850249999999999</v>
      </c>
      <c r="O302">
        <f t="shared" si="4"/>
        <v>-74.633793609375061</v>
      </c>
    </row>
    <row r="303" spans="1:15" x14ac:dyDescent="0.25">
      <c r="A303" s="251">
        <v>12019</v>
      </c>
      <c r="B303" s="251" t="s">
        <v>790</v>
      </c>
      <c r="C303" s="251" t="s">
        <v>534</v>
      </c>
      <c r="D303" s="251">
        <v>-81.845422799999994</v>
      </c>
      <c r="E303" s="251">
        <v>29.97157</v>
      </c>
      <c r="O303">
        <f t="shared" si="4"/>
        <v>-1.9172064039750119</v>
      </c>
    </row>
    <row r="304" spans="1:15" x14ac:dyDescent="0.25">
      <c r="A304" s="251">
        <v>12021</v>
      </c>
      <c r="B304" s="251" t="s">
        <v>790</v>
      </c>
      <c r="C304" s="251" t="s">
        <v>799</v>
      </c>
      <c r="D304" s="251">
        <v>-81.3566754</v>
      </c>
      <c r="E304" s="251">
        <v>26.114000000000001</v>
      </c>
      <c r="O304">
        <f t="shared" si="4"/>
        <v>-228.32775899999996</v>
      </c>
    </row>
    <row r="305" spans="1:15" x14ac:dyDescent="0.25">
      <c r="A305" s="251">
        <v>12023</v>
      </c>
      <c r="B305" s="251" t="s">
        <v>790</v>
      </c>
      <c r="C305" s="251" t="s">
        <v>615</v>
      </c>
      <c r="D305" s="251">
        <v>-82.621155099999996</v>
      </c>
      <c r="E305" s="251">
        <v>30.212769999999999</v>
      </c>
      <c r="O305">
        <f t="shared" si="4"/>
        <v>14.463834914024931</v>
      </c>
    </row>
    <row r="306" spans="1:15" x14ac:dyDescent="0.25">
      <c r="A306" s="251">
        <v>12027</v>
      </c>
      <c r="B306" s="251" t="s">
        <v>790</v>
      </c>
      <c r="C306" s="251" t="s">
        <v>800</v>
      </c>
      <c r="D306" s="251">
        <v>-81.848041199999997</v>
      </c>
      <c r="E306" s="251">
        <v>27.182559999999999</v>
      </c>
      <c r="O306">
        <f t="shared" si="4"/>
        <v>-172.31677165440007</v>
      </c>
    </row>
    <row r="307" spans="1:15" x14ac:dyDescent="0.25">
      <c r="A307" s="251">
        <v>12029</v>
      </c>
      <c r="B307" s="251" t="s">
        <v>790</v>
      </c>
      <c r="C307" s="251" t="s">
        <v>801</v>
      </c>
      <c r="D307" s="251">
        <v>-83.156325899999999</v>
      </c>
      <c r="E307" s="251">
        <v>29.609190000000002</v>
      </c>
      <c r="O307">
        <f t="shared" si="4"/>
        <v>-26.036026973774888</v>
      </c>
    </row>
    <row r="308" spans="1:15" x14ac:dyDescent="0.25">
      <c r="A308" s="251">
        <v>12031</v>
      </c>
      <c r="B308" s="251" t="s">
        <v>790</v>
      </c>
      <c r="C308" s="251" t="s">
        <v>802</v>
      </c>
      <c r="D308" s="251">
        <v>-81.665833899999996</v>
      </c>
      <c r="E308" s="251">
        <v>30.315149999999999</v>
      </c>
      <c r="O308">
        <f t="shared" si="4"/>
        <v>21.49609392562494</v>
      </c>
    </row>
    <row r="309" spans="1:15" x14ac:dyDescent="0.25">
      <c r="A309" s="251">
        <v>12033</v>
      </c>
      <c r="B309" s="251" t="s">
        <v>790</v>
      </c>
      <c r="C309" s="251" t="s">
        <v>547</v>
      </c>
      <c r="D309" s="251">
        <v>-87.396574299999997</v>
      </c>
      <c r="E309" s="251">
        <v>30.720980000000001</v>
      </c>
      <c r="O309">
        <f t="shared" si="4"/>
        <v>49.835727360900066</v>
      </c>
    </row>
    <row r="310" spans="1:15" x14ac:dyDescent="0.25">
      <c r="A310" s="251">
        <v>12035</v>
      </c>
      <c r="B310" s="251" t="s">
        <v>790</v>
      </c>
      <c r="C310" s="251" t="s">
        <v>803</v>
      </c>
      <c r="D310" s="251">
        <v>-81.315430599999999</v>
      </c>
      <c r="E310" s="251">
        <v>29.459949999999999</v>
      </c>
      <c r="O310">
        <f t="shared" si="4"/>
        <v>-35.797153494375053</v>
      </c>
    </row>
    <row r="311" spans="1:15" x14ac:dyDescent="0.25">
      <c r="A311" s="251">
        <v>12037</v>
      </c>
      <c r="B311" s="251" t="s">
        <v>790</v>
      </c>
      <c r="C311" s="251" t="s">
        <v>550</v>
      </c>
      <c r="D311" s="251">
        <v>-84.800465099999997</v>
      </c>
      <c r="E311" s="251">
        <v>29.912310000000002</v>
      </c>
      <c r="O311">
        <f t="shared" si="4"/>
        <v>-5.9017735437748993</v>
      </c>
    </row>
    <row r="312" spans="1:15" x14ac:dyDescent="0.25">
      <c r="A312" s="251">
        <v>12039</v>
      </c>
      <c r="B312" s="251" t="s">
        <v>790</v>
      </c>
      <c r="C312" s="251" t="s">
        <v>804</v>
      </c>
      <c r="D312" s="251">
        <v>-84.620468599999995</v>
      </c>
      <c r="E312" s="251">
        <v>30.580110000000001</v>
      </c>
      <c r="O312">
        <f t="shared" si="4"/>
        <v>39.914612127225091</v>
      </c>
    </row>
    <row r="313" spans="1:15" x14ac:dyDescent="0.25">
      <c r="A313" s="251">
        <v>12041</v>
      </c>
      <c r="B313" s="251" t="s">
        <v>790</v>
      </c>
      <c r="C313" s="251" t="s">
        <v>805</v>
      </c>
      <c r="D313" s="251">
        <v>-82.803117799999995</v>
      </c>
      <c r="E313" s="251">
        <v>29.723780000000001</v>
      </c>
      <c r="O313">
        <f t="shared" si="4"/>
        <v>-18.473180651099906</v>
      </c>
    </row>
    <row r="314" spans="1:15" x14ac:dyDescent="0.25">
      <c r="A314" s="251">
        <v>12043</v>
      </c>
      <c r="B314" s="251" t="s">
        <v>790</v>
      </c>
      <c r="C314" s="251" t="s">
        <v>806</v>
      </c>
      <c r="D314" s="251">
        <v>-81.213480899999993</v>
      </c>
      <c r="E314" s="251">
        <v>26.947279999999999</v>
      </c>
      <c r="O314">
        <f t="shared" si="4"/>
        <v>-185.09062635360004</v>
      </c>
    </row>
    <row r="315" spans="1:15" x14ac:dyDescent="0.25">
      <c r="A315" s="251">
        <v>12045</v>
      </c>
      <c r="B315" s="251" t="s">
        <v>790</v>
      </c>
      <c r="C315" s="251" t="s">
        <v>807</v>
      </c>
      <c r="D315" s="251">
        <v>-85.247158499999998</v>
      </c>
      <c r="E315" s="251">
        <v>29.958500000000001</v>
      </c>
      <c r="O315">
        <f t="shared" si="4"/>
        <v>-2.7973749374999466</v>
      </c>
    </row>
    <row r="316" spans="1:15" x14ac:dyDescent="0.25">
      <c r="A316" s="251">
        <v>12047</v>
      </c>
      <c r="B316" s="251" t="s">
        <v>790</v>
      </c>
      <c r="C316" s="251" t="s">
        <v>808</v>
      </c>
      <c r="D316" s="251">
        <v>-82.935380699999996</v>
      </c>
      <c r="E316" s="251">
        <v>30.487279999999998</v>
      </c>
      <c r="O316">
        <f t="shared" si="4"/>
        <v>33.425644046399889</v>
      </c>
    </row>
    <row r="317" spans="1:15" x14ac:dyDescent="0.25">
      <c r="A317" s="251">
        <v>12049</v>
      </c>
      <c r="B317" s="251" t="s">
        <v>790</v>
      </c>
      <c r="C317" s="251" t="s">
        <v>809</v>
      </c>
      <c r="D317" s="251">
        <v>-81.811205999999999</v>
      </c>
      <c r="E317" s="251">
        <v>27.490220000000001</v>
      </c>
      <c r="O317">
        <f t="shared" si="4"/>
        <v>-155.23740979109996</v>
      </c>
    </row>
    <row r="318" spans="1:15" x14ac:dyDescent="0.25">
      <c r="A318" s="251">
        <v>12051</v>
      </c>
      <c r="B318" s="251" t="s">
        <v>790</v>
      </c>
      <c r="C318" s="251" t="s">
        <v>810</v>
      </c>
      <c r="D318" s="251">
        <v>-81.172602499999996</v>
      </c>
      <c r="E318" s="251">
        <v>26.538350000000001</v>
      </c>
      <c r="O318">
        <f t="shared" si="4"/>
        <v>-206.69957837437494</v>
      </c>
    </row>
    <row r="319" spans="1:15" x14ac:dyDescent="0.25">
      <c r="A319" s="251">
        <v>12053</v>
      </c>
      <c r="B319" s="251" t="s">
        <v>790</v>
      </c>
      <c r="C319" s="251" t="s">
        <v>811</v>
      </c>
      <c r="D319" s="251">
        <v>-82.432499800000002</v>
      </c>
      <c r="E319" s="251">
        <v>28.555700000000002</v>
      </c>
      <c r="O319">
        <f t="shared" si="4"/>
        <v>-92.796744397499907</v>
      </c>
    </row>
    <row r="320" spans="1:15" x14ac:dyDescent="0.25">
      <c r="A320" s="251">
        <v>12055</v>
      </c>
      <c r="B320" s="251" t="s">
        <v>790</v>
      </c>
      <c r="C320" s="251" t="s">
        <v>812</v>
      </c>
      <c r="D320" s="251">
        <v>-81.336228000000006</v>
      </c>
      <c r="E320" s="251">
        <v>27.34478</v>
      </c>
      <c r="O320">
        <f t="shared" si="4"/>
        <v>-163.36441519109999</v>
      </c>
    </row>
    <row r="321" spans="1:15" x14ac:dyDescent="0.25">
      <c r="A321" s="251">
        <v>12057</v>
      </c>
      <c r="B321" s="251" t="s">
        <v>790</v>
      </c>
      <c r="C321" s="251" t="s">
        <v>813</v>
      </c>
      <c r="D321" s="251">
        <v>-82.308235800000006</v>
      </c>
      <c r="E321" s="251">
        <v>27.928360000000001</v>
      </c>
      <c r="O321">
        <f t="shared" si="4"/>
        <v>-130.17939234839992</v>
      </c>
    </row>
    <row r="322" spans="1:15" x14ac:dyDescent="0.25">
      <c r="A322" s="251">
        <v>12059</v>
      </c>
      <c r="B322" s="251" t="s">
        <v>790</v>
      </c>
      <c r="C322" s="251" t="s">
        <v>814</v>
      </c>
      <c r="D322" s="251">
        <v>-85.826457099999999</v>
      </c>
      <c r="E322" s="251">
        <v>30.885680000000001</v>
      </c>
      <c r="O322">
        <f t="shared" si="4"/>
        <v>61.548365390400043</v>
      </c>
    </row>
    <row r="323" spans="1:15" x14ac:dyDescent="0.25">
      <c r="A323" s="251">
        <v>12061</v>
      </c>
      <c r="B323" s="251" t="s">
        <v>790</v>
      </c>
      <c r="C323" s="251" t="s">
        <v>815</v>
      </c>
      <c r="D323" s="251">
        <v>-80.615547300000003</v>
      </c>
      <c r="E323" s="251">
        <v>27.683060000000001</v>
      </c>
      <c r="O323">
        <f t="shared" si="4"/>
        <v>-144.31497533189994</v>
      </c>
    </row>
    <row r="324" spans="1:15" x14ac:dyDescent="0.25">
      <c r="A324" s="251">
        <v>12063</v>
      </c>
      <c r="B324" s="251" t="s">
        <v>790</v>
      </c>
      <c r="C324" s="251" t="s">
        <v>556</v>
      </c>
      <c r="D324" s="251">
        <v>-85.226999800000002</v>
      </c>
      <c r="E324" s="251">
        <v>30.799189999999999</v>
      </c>
      <c r="O324">
        <f t="shared" ref="O324:O387" si="5">E324*1.5^2*(E324-30)</f>
        <v>55.382410476224955</v>
      </c>
    </row>
    <row r="325" spans="1:15" x14ac:dyDescent="0.25">
      <c r="A325" s="251">
        <v>12065</v>
      </c>
      <c r="B325" s="251" t="s">
        <v>790</v>
      </c>
      <c r="C325" s="251" t="s">
        <v>557</v>
      </c>
      <c r="D325" s="251">
        <v>-83.888135500000004</v>
      </c>
      <c r="E325" s="251">
        <v>30.439430000000002</v>
      </c>
      <c r="O325">
        <f t="shared" si="5"/>
        <v>30.095997131025108</v>
      </c>
    </row>
    <row r="326" spans="1:15" x14ac:dyDescent="0.25">
      <c r="A326" s="251">
        <v>12067</v>
      </c>
      <c r="B326" s="251" t="s">
        <v>790</v>
      </c>
      <c r="C326" s="251" t="s">
        <v>633</v>
      </c>
      <c r="D326" s="251">
        <v>-83.181943599999997</v>
      </c>
      <c r="E326" s="251">
        <v>29.984929999999999</v>
      </c>
      <c r="O326">
        <f t="shared" si="5"/>
        <v>-1.0167140139750992</v>
      </c>
    </row>
    <row r="327" spans="1:15" x14ac:dyDescent="0.25">
      <c r="A327" s="251">
        <v>12069</v>
      </c>
      <c r="B327" s="251" t="s">
        <v>790</v>
      </c>
      <c r="C327" s="251" t="s">
        <v>679</v>
      </c>
      <c r="D327" s="251">
        <v>-81.6996556</v>
      </c>
      <c r="E327" s="251">
        <v>28.75018</v>
      </c>
      <c r="O327">
        <f t="shared" si="5"/>
        <v>-80.848237427099988</v>
      </c>
    </row>
    <row r="328" spans="1:15" x14ac:dyDescent="0.25">
      <c r="A328" s="251">
        <v>12071</v>
      </c>
      <c r="B328" s="251" t="s">
        <v>790</v>
      </c>
      <c r="C328" s="251" t="s">
        <v>561</v>
      </c>
      <c r="D328" s="251">
        <v>-81.803141999999994</v>
      </c>
      <c r="E328" s="251">
        <v>26.580110000000001</v>
      </c>
      <c r="O328">
        <f t="shared" si="5"/>
        <v>-204.52736787277493</v>
      </c>
    </row>
    <row r="329" spans="1:15" x14ac:dyDescent="0.25">
      <c r="A329" s="251">
        <v>12073</v>
      </c>
      <c r="B329" s="251" t="s">
        <v>790</v>
      </c>
      <c r="C329" s="251" t="s">
        <v>816</v>
      </c>
      <c r="D329" s="251">
        <v>-84.2734272</v>
      </c>
      <c r="E329" s="251">
        <v>30.460850000000001</v>
      </c>
      <c r="O329">
        <f t="shared" si="5"/>
        <v>31.585236125625045</v>
      </c>
    </row>
    <row r="330" spans="1:15" x14ac:dyDescent="0.25">
      <c r="A330" s="251">
        <v>12075</v>
      </c>
      <c r="B330" s="251" t="s">
        <v>790</v>
      </c>
      <c r="C330" s="251" t="s">
        <v>817</v>
      </c>
      <c r="D330" s="251">
        <v>-82.732552299999995</v>
      </c>
      <c r="E330" s="251">
        <v>29.324149999999999</v>
      </c>
      <c r="O330">
        <f t="shared" si="5"/>
        <v>-44.592135249375033</v>
      </c>
    </row>
    <row r="331" spans="1:15" x14ac:dyDescent="0.25">
      <c r="A331" s="251">
        <v>12077</v>
      </c>
      <c r="B331" s="251" t="s">
        <v>790</v>
      </c>
      <c r="C331" s="251" t="s">
        <v>818</v>
      </c>
      <c r="D331" s="251">
        <v>-84.894806299999999</v>
      </c>
      <c r="E331" s="251">
        <v>30.24905</v>
      </c>
      <c r="O331">
        <f t="shared" si="5"/>
        <v>16.950433280625028</v>
      </c>
    </row>
    <row r="332" spans="1:15" x14ac:dyDescent="0.25">
      <c r="A332" s="251">
        <v>12079</v>
      </c>
      <c r="B332" s="251" t="s">
        <v>790</v>
      </c>
      <c r="C332" s="251" t="s">
        <v>565</v>
      </c>
      <c r="D332" s="251">
        <v>-83.459890599999994</v>
      </c>
      <c r="E332" s="251">
        <v>30.440460000000002</v>
      </c>
      <c r="O332">
        <f t="shared" si="5"/>
        <v>30.167561276100116</v>
      </c>
    </row>
    <row r="333" spans="1:15" x14ac:dyDescent="0.25">
      <c r="A333" s="251">
        <v>12081</v>
      </c>
      <c r="B333" s="251" t="s">
        <v>790</v>
      </c>
      <c r="C333" s="251" t="s">
        <v>819</v>
      </c>
      <c r="D333" s="251">
        <v>-82.303526099999999</v>
      </c>
      <c r="E333" s="251">
        <v>27.472349999999999</v>
      </c>
      <c r="O333">
        <f t="shared" si="5"/>
        <v>-156.24109232437507</v>
      </c>
    </row>
    <row r="334" spans="1:15" x14ac:dyDescent="0.25">
      <c r="A334" s="251">
        <v>12083</v>
      </c>
      <c r="B334" s="251" t="s">
        <v>790</v>
      </c>
      <c r="C334" s="251" t="s">
        <v>567</v>
      </c>
      <c r="D334" s="251">
        <v>-82.054551799999999</v>
      </c>
      <c r="E334" s="251">
        <v>29.203240000000001</v>
      </c>
      <c r="O334">
        <f t="shared" si="5"/>
        <v>-52.352940380399936</v>
      </c>
    </row>
    <row r="335" spans="1:15" x14ac:dyDescent="0.25">
      <c r="A335" s="251">
        <v>12085</v>
      </c>
      <c r="B335" s="251" t="s">
        <v>790</v>
      </c>
      <c r="C335" s="251" t="s">
        <v>820</v>
      </c>
      <c r="D335" s="251">
        <v>-80.3862314</v>
      </c>
      <c r="E335" s="251">
        <v>27.077770000000001</v>
      </c>
      <c r="O335">
        <f t="shared" si="5"/>
        <v>-178.03681161097492</v>
      </c>
    </row>
    <row r="336" spans="1:15" x14ac:dyDescent="0.25">
      <c r="A336" s="251">
        <v>12086</v>
      </c>
      <c r="B336" s="251" t="s">
        <v>790</v>
      </c>
      <c r="C336" s="251" t="s">
        <v>821</v>
      </c>
      <c r="D336" s="251">
        <v>-80.587502000000001</v>
      </c>
      <c r="E336" s="251">
        <v>25.607890000000001</v>
      </c>
      <c r="O336">
        <f t="shared" si="5"/>
        <v>-253.06350693277494</v>
      </c>
    </row>
    <row r="337" spans="1:15" x14ac:dyDescent="0.25">
      <c r="A337" s="251">
        <v>12087</v>
      </c>
      <c r="B337" s="251" t="s">
        <v>790</v>
      </c>
      <c r="C337" s="251" t="s">
        <v>570</v>
      </c>
      <c r="D337" s="251">
        <v>-81.070249500000003</v>
      </c>
      <c r="E337" s="251">
        <v>25.533930000000002</v>
      </c>
      <c r="O337">
        <f t="shared" si="5"/>
        <v>-256.5817171989749</v>
      </c>
    </row>
    <row r="338" spans="1:15" x14ac:dyDescent="0.25">
      <c r="A338" s="251">
        <v>12089</v>
      </c>
      <c r="B338" s="251" t="s">
        <v>790</v>
      </c>
      <c r="C338" s="251" t="s">
        <v>822</v>
      </c>
      <c r="D338" s="251">
        <v>-81.823636300000004</v>
      </c>
      <c r="E338" s="251">
        <v>30.60042</v>
      </c>
      <c r="O338">
        <f t="shared" si="5"/>
        <v>41.339484396899977</v>
      </c>
    </row>
    <row r="339" spans="1:15" x14ac:dyDescent="0.25">
      <c r="A339" s="251">
        <v>12091</v>
      </c>
      <c r="B339" s="251" t="s">
        <v>790</v>
      </c>
      <c r="C339" s="251" t="s">
        <v>823</v>
      </c>
      <c r="D339" s="251">
        <v>-86.602794200000005</v>
      </c>
      <c r="E339" s="251">
        <v>30.739889999999999</v>
      </c>
      <c r="O339">
        <f t="shared" si="5"/>
        <v>51.174308727224926</v>
      </c>
    </row>
    <row r="340" spans="1:15" x14ac:dyDescent="0.25">
      <c r="A340" s="251">
        <v>12093</v>
      </c>
      <c r="B340" s="251" t="s">
        <v>790</v>
      </c>
      <c r="C340" s="251" t="s">
        <v>824</v>
      </c>
      <c r="D340" s="251">
        <v>-80.894218100000003</v>
      </c>
      <c r="E340" s="251">
        <v>27.428339999999999</v>
      </c>
      <c r="O340">
        <f t="shared" si="5"/>
        <v>-158.70682089990007</v>
      </c>
    </row>
    <row r="341" spans="1:15" x14ac:dyDescent="0.25">
      <c r="A341" s="251">
        <v>12095</v>
      </c>
      <c r="B341" s="251" t="s">
        <v>790</v>
      </c>
      <c r="C341" s="251" t="s">
        <v>691</v>
      </c>
      <c r="D341" s="251">
        <v>-81.307125499999998</v>
      </c>
      <c r="E341" s="251">
        <v>28.501580000000001</v>
      </c>
      <c r="O341">
        <f t="shared" si="5"/>
        <v>-96.091509383099975</v>
      </c>
    </row>
    <row r="342" spans="1:15" x14ac:dyDescent="0.25">
      <c r="A342" s="251">
        <v>12097</v>
      </c>
      <c r="B342" s="251" t="s">
        <v>790</v>
      </c>
      <c r="C342" s="251" t="s">
        <v>825</v>
      </c>
      <c r="D342" s="251">
        <v>-81.150039300000003</v>
      </c>
      <c r="E342" s="251">
        <v>28.057089999999999</v>
      </c>
      <c r="O342">
        <f t="shared" si="5"/>
        <v>-122.65290164677506</v>
      </c>
    </row>
    <row r="343" spans="1:15" x14ac:dyDescent="0.25">
      <c r="A343" s="251">
        <v>12099</v>
      </c>
      <c r="B343" s="251" t="s">
        <v>790</v>
      </c>
      <c r="C343" s="251" t="s">
        <v>826</v>
      </c>
      <c r="D343" s="251">
        <v>-80.513017199999993</v>
      </c>
      <c r="E343" s="251">
        <v>26.689039999999999</v>
      </c>
      <c r="O343">
        <f t="shared" si="5"/>
        <v>-198.82427372640009</v>
      </c>
    </row>
    <row r="344" spans="1:15" x14ac:dyDescent="0.25">
      <c r="A344" s="251">
        <v>12101</v>
      </c>
      <c r="B344" s="251" t="s">
        <v>790</v>
      </c>
      <c r="C344" s="251" t="s">
        <v>827</v>
      </c>
      <c r="D344" s="251">
        <v>-82.397470999999996</v>
      </c>
      <c r="E344" s="251">
        <v>28.309709999999999</v>
      </c>
      <c r="O344">
        <f t="shared" si="5"/>
        <v>-107.66614436077505</v>
      </c>
    </row>
    <row r="345" spans="1:15" x14ac:dyDescent="0.25">
      <c r="A345" s="251">
        <v>12103</v>
      </c>
      <c r="B345" s="251" t="s">
        <v>790</v>
      </c>
      <c r="C345" s="251" t="s">
        <v>828</v>
      </c>
      <c r="D345" s="251">
        <v>-82.731089400000002</v>
      </c>
      <c r="E345" s="251">
        <v>27.948599999999999</v>
      </c>
      <c r="O345">
        <f t="shared" si="5"/>
        <v>-129.00095559000005</v>
      </c>
    </row>
    <row r="346" spans="1:15" x14ac:dyDescent="0.25">
      <c r="A346" s="251">
        <v>12105</v>
      </c>
      <c r="B346" s="251" t="s">
        <v>790</v>
      </c>
      <c r="C346" s="251" t="s">
        <v>645</v>
      </c>
      <c r="D346" s="251">
        <v>-81.697468999999998</v>
      </c>
      <c r="E346" s="251">
        <v>27.943570000000001</v>
      </c>
      <c r="O346">
        <f t="shared" si="5"/>
        <v>-129.29399022397493</v>
      </c>
    </row>
    <row r="347" spans="1:15" x14ac:dyDescent="0.25">
      <c r="A347" s="251">
        <v>12107</v>
      </c>
      <c r="B347" s="251" t="s">
        <v>790</v>
      </c>
      <c r="C347" s="251" t="s">
        <v>829</v>
      </c>
      <c r="D347" s="251">
        <v>-81.7432333</v>
      </c>
      <c r="E347" s="251">
        <v>29.59928</v>
      </c>
      <c r="O347">
        <f t="shared" si="5"/>
        <v>-26.687302833599986</v>
      </c>
    </row>
    <row r="348" spans="1:15" x14ac:dyDescent="0.25">
      <c r="A348" s="251">
        <v>12109</v>
      </c>
      <c r="B348" s="251" t="s">
        <v>790</v>
      </c>
      <c r="C348" s="251" t="s">
        <v>830</v>
      </c>
      <c r="D348" s="251">
        <v>-81.428567299999997</v>
      </c>
      <c r="E348" s="251">
        <v>29.89378</v>
      </c>
      <c r="O348">
        <f t="shared" si="5"/>
        <v>-7.1444639511000281</v>
      </c>
    </row>
    <row r="349" spans="1:15" x14ac:dyDescent="0.25">
      <c r="A349" s="251">
        <v>12111</v>
      </c>
      <c r="B349" s="251" t="s">
        <v>790</v>
      </c>
      <c r="C349" s="251" t="s">
        <v>831</v>
      </c>
      <c r="D349" s="251">
        <v>-80.480226299999998</v>
      </c>
      <c r="E349" s="251">
        <v>27.370429999999999</v>
      </c>
      <c r="O349">
        <f t="shared" si="5"/>
        <v>-161.93803863397505</v>
      </c>
    </row>
    <row r="350" spans="1:15" x14ac:dyDescent="0.25">
      <c r="A350" s="251">
        <v>12113</v>
      </c>
      <c r="B350" s="251" t="s">
        <v>790</v>
      </c>
      <c r="C350" s="251" t="s">
        <v>832</v>
      </c>
      <c r="D350" s="251">
        <v>-87.030138899999997</v>
      </c>
      <c r="E350" s="251">
        <v>30.745629999999998</v>
      </c>
      <c r="O350">
        <f t="shared" si="5"/>
        <v>51.580944218024889</v>
      </c>
    </row>
    <row r="351" spans="1:15" x14ac:dyDescent="0.25">
      <c r="A351" s="251">
        <v>12115</v>
      </c>
      <c r="B351" s="251" t="s">
        <v>790</v>
      </c>
      <c r="C351" s="251" t="s">
        <v>833</v>
      </c>
      <c r="D351" s="251">
        <v>-82.350440800000001</v>
      </c>
      <c r="E351" s="251">
        <v>27.17783</v>
      </c>
      <c r="O351">
        <f t="shared" si="5"/>
        <v>-172.576027104975</v>
      </c>
    </row>
    <row r="352" spans="1:15" x14ac:dyDescent="0.25">
      <c r="A352" s="251">
        <v>12117</v>
      </c>
      <c r="B352" s="251" t="s">
        <v>790</v>
      </c>
      <c r="C352" s="251" t="s">
        <v>834</v>
      </c>
      <c r="D352" s="251">
        <v>-81.220828100000006</v>
      </c>
      <c r="E352" s="251">
        <v>28.7028</v>
      </c>
      <c r="O352">
        <f t="shared" si="5"/>
        <v>-83.77486236</v>
      </c>
    </row>
    <row r="353" spans="1:15" x14ac:dyDescent="0.25">
      <c r="A353" s="251">
        <v>12119</v>
      </c>
      <c r="B353" s="251" t="s">
        <v>790</v>
      </c>
      <c r="C353" s="251" t="s">
        <v>580</v>
      </c>
      <c r="D353" s="251">
        <v>-82.077237299999993</v>
      </c>
      <c r="E353" s="251">
        <v>28.691320000000001</v>
      </c>
      <c r="O353">
        <f t="shared" si="5"/>
        <v>-84.482452479599928</v>
      </c>
    </row>
    <row r="354" spans="1:15" x14ac:dyDescent="0.25">
      <c r="A354" s="251">
        <v>12121</v>
      </c>
      <c r="B354" s="251" t="s">
        <v>790</v>
      </c>
      <c r="C354" s="251" t="s">
        <v>835</v>
      </c>
      <c r="D354" s="251">
        <v>-82.985429699999997</v>
      </c>
      <c r="E354" s="251">
        <v>30.189769999999999</v>
      </c>
      <c r="O354">
        <f t="shared" si="5"/>
        <v>12.890503469024953</v>
      </c>
    </row>
    <row r="355" spans="1:15" x14ac:dyDescent="0.25">
      <c r="A355" s="251">
        <v>12123</v>
      </c>
      <c r="B355" s="251" t="s">
        <v>790</v>
      </c>
      <c r="C355" s="251" t="s">
        <v>836</v>
      </c>
      <c r="D355" s="251">
        <v>-83.6008961</v>
      </c>
      <c r="E355" s="251">
        <v>30.049330000000001</v>
      </c>
      <c r="O355">
        <f t="shared" si="5"/>
        <v>3.3352502600250822</v>
      </c>
    </row>
    <row r="356" spans="1:15" x14ac:dyDescent="0.25">
      <c r="A356" s="251">
        <v>12125</v>
      </c>
      <c r="B356" s="251" t="s">
        <v>790</v>
      </c>
      <c r="C356" s="251" t="s">
        <v>657</v>
      </c>
      <c r="D356" s="251">
        <v>-82.370314100000002</v>
      </c>
      <c r="E356" s="251">
        <v>30.041630000000001</v>
      </c>
      <c r="O356">
        <f t="shared" si="5"/>
        <v>2.8139243780250944</v>
      </c>
    </row>
    <row r="357" spans="1:15" x14ac:dyDescent="0.25">
      <c r="A357" s="251">
        <v>12127</v>
      </c>
      <c r="B357" s="251" t="s">
        <v>790</v>
      </c>
      <c r="C357" s="251" t="s">
        <v>837</v>
      </c>
      <c r="D357" s="251">
        <v>-81.189450300000004</v>
      </c>
      <c r="E357" s="251">
        <v>29.052479999999999</v>
      </c>
      <c r="O357">
        <f t="shared" si="5"/>
        <v>-61.937563161600046</v>
      </c>
    </row>
    <row r="358" spans="1:15" x14ac:dyDescent="0.25">
      <c r="A358" s="251">
        <v>12129</v>
      </c>
      <c r="B358" s="251" t="s">
        <v>790</v>
      </c>
      <c r="C358" s="251" t="s">
        <v>838</v>
      </c>
      <c r="D358" s="251">
        <v>-84.409454699999998</v>
      </c>
      <c r="E358" s="251">
        <v>30.17558</v>
      </c>
      <c r="O358">
        <f t="shared" si="5"/>
        <v>11.921013756900004</v>
      </c>
    </row>
    <row r="359" spans="1:15" x14ac:dyDescent="0.25">
      <c r="A359" s="251">
        <v>12131</v>
      </c>
      <c r="B359" s="251" t="s">
        <v>790</v>
      </c>
      <c r="C359" s="251" t="s">
        <v>839</v>
      </c>
      <c r="D359" s="251">
        <v>-86.171778799999998</v>
      </c>
      <c r="E359" s="251">
        <v>30.672170000000001</v>
      </c>
      <c r="O359">
        <f t="shared" si="5"/>
        <v>46.38805314502509</v>
      </c>
    </row>
    <row r="360" spans="1:15" x14ac:dyDescent="0.25">
      <c r="A360" s="251">
        <v>12133</v>
      </c>
      <c r="B360" s="251" t="s">
        <v>790</v>
      </c>
      <c r="C360" s="251" t="s">
        <v>585</v>
      </c>
      <c r="D360" s="251">
        <v>-85.683668900000001</v>
      </c>
      <c r="E360" s="251">
        <v>30.626719999999999</v>
      </c>
      <c r="O360">
        <f t="shared" si="5"/>
        <v>43.187350406399915</v>
      </c>
    </row>
    <row r="361" spans="1:15" x14ac:dyDescent="0.25">
      <c r="A361" s="251">
        <v>13001</v>
      </c>
      <c r="B361" s="251" t="s">
        <v>840</v>
      </c>
      <c r="C361" s="251" t="s">
        <v>841</v>
      </c>
      <c r="D361" s="251">
        <v>-82.310257800000002</v>
      </c>
      <c r="E361" s="251">
        <v>31.744119999999999</v>
      </c>
      <c r="O361">
        <f t="shared" si="5"/>
        <v>124.5724977923999</v>
      </c>
    </row>
    <row r="362" spans="1:15" x14ac:dyDescent="0.25">
      <c r="A362" s="251">
        <v>13003</v>
      </c>
      <c r="B362" s="251" t="s">
        <v>840</v>
      </c>
      <c r="C362" s="251" t="s">
        <v>842</v>
      </c>
      <c r="D362" s="251">
        <v>-82.900324299999994</v>
      </c>
      <c r="E362" s="251">
        <v>31.277999999999999</v>
      </c>
      <c r="O362">
        <f t="shared" si="5"/>
        <v>89.939888999999908</v>
      </c>
    </row>
    <row r="363" spans="1:15" x14ac:dyDescent="0.25">
      <c r="A363" s="251">
        <v>13005</v>
      </c>
      <c r="B363" s="251" t="s">
        <v>840</v>
      </c>
      <c r="C363" s="251" t="s">
        <v>843</v>
      </c>
      <c r="D363" s="251">
        <v>-82.479974299999995</v>
      </c>
      <c r="E363" s="251">
        <v>31.54316</v>
      </c>
      <c r="O363">
        <f t="shared" si="5"/>
        <v>109.52132126760003</v>
      </c>
    </row>
    <row r="364" spans="1:15" x14ac:dyDescent="0.25">
      <c r="A364" s="251">
        <v>13007</v>
      </c>
      <c r="B364" s="251" t="s">
        <v>840</v>
      </c>
      <c r="C364" s="251" t="s">
        <v>792</v>
      </c>
      <c r="D364" s="251">
        <v>-84.465344599999995</v>
      </c>
      <c r="E364" s="251">
        <v>31.310189999999999</v>
      </c>
      <c r="O364">
        <f t="shared" si="5"/>
        <v>92.300170131224888</v>
      </c>
    </row>
    <row r="365" spans="1:15" x14ac:dyDescent="0.25">
      <c r="A365" s="251">
        <v>13009</v>
      </c>
      <c r="B365" s="251" t="s">
        <v>840</v>
      </c>
      <c r="C365" s="251" t="s">
        <v>522</v>
      </c>
      <c r="D365" s="251">
        <v>-83.254068899999993</v>
      </c>
      <c r="E365" s="251">
        <v>33.068959999999997</v>
      </c>
      <c r="O365">
        <f t="shared" si="5"/>
        <v>228.34645983359977</v>
      </c>
    </row>
    <row r="366" spans="1:15" x14ac:dyDescent="0.25">
      <c r="A366" s="251">
        <v>13011</v>
      </c>
      <c r="B366" s="251" t="s">
        <v>840</v>
      </c>
      <c r="C366" s="251" t="s">
        <v>844</v>
      </c>
      <c r="D366" s="251">
        <v>-83.4941484</v>
      </c>
      <c r="E366" s="251">
        <v>34.352589999999999</v>
      </c>
      <c r="O366">
        <f t="shared" si="5"/>
        <v>336.42616434322497</v>
      </c>
    </row>
    <row r="367" spans="1:15" x14ac:dyDescent="0.25">
      <c r="A367" s="251">
        <v>13013</v>
      </c>
      <c r="B367" s="251" t="s">
        <v>840</v>
      </c>
      <c r="C367" s="251" t="s">
        <v>845</v>
      </c>
      <c r="D367" s="251">
        <v>-83.721806099999995</v>
      </c>
      <c r="E367" s="251">
        <v>33.991399999999999</v>
      </c>
      <c r="O367">
        <f t="shared" si="5"/>
        <v>305.26486640999991</v>
      </c>
    </row>
    <row r="368" spans="1:15" x14ac:dyDescent="0.25">
      <c r="A368" s="251">
        <v>13015</v>
      </c>
      <c r="B368" s="251" t="s">
        <v>840</v>
      </c>
      <c r="C368" s="251" t="s">
        <v>846</v>
      </c>
      <c r="D368" s="251">
        <v>-84.855252899999996</v>
      </c>
      <c r="E368" s="251">
        <v>34.229770000000002</v>
      </c>
      <c r="O368">
        <f t="shared" si="5"/>
        <v>325.76412206902523</v>
      </c>
    </row>
    <row r="369" spans="1:15" x14ac:dyDescent="0.25">
      <c r="A369" s="251">
        <v>13017</v>
      </c>
      <c r="B369" s="251" t="s">
        <v>840</v>
      </c>
      <c r="C369" s="251" t="s">
        <v>847</v>
      </c>
      <c r="D369" s="251">
        <v>-83.2547462</v>
      </c>
      <c r="E369" s="251">
        <v>31.760629999999999</v>
      </c>
      <c r="O369">
        <f t="shared" si="5"/>
        <v>125.81711549302493</v>
      </c>
    </row>
    <row r="370" spans="1:15" x14ac:dyDescent="0.25">
      <c r="A370" s="251">
        <v>13019</v>
      </c>
      <c r="B370" s="251" t="s">
        <v>840</v>
      </c>
      <c r="C370" s="251" t="s">
        <v>848</v>
      </c>
      <c r="D370" s="251">
        <v>-83.243223299999997</v>
      </c>
      <c r="E370" s="251">
        <v>31.266960000000001</v>
      </c>
      <c r="O370">
        <f t="shared" si="5"/>
        <v>89.131472193600075</v>
      </c>
    </row>
    <row r="371" spans="1:15" x14ac:dyDescent="0.25">
      <c r="A371" s="251">
        <v>13021</v>
      </c>
      <c r="B371" s="251" t="s">
        <v>840</v>
      </c>
      <c r="C371" s="251" t="s">
        <v>524</v>
      </c>
      <c r="D371" s="251">
        <v>-83.717426900000007</v>
      </c>
      <c r="E371" s="251">
        <v>32.813760000000002</v>
      </c>
      <c r="O371">
        <f t="shared" si="5"/>
        <v>207.74260200960018</v>
      </c>
    </row>
    <row r="372" spans="1:15" x14ac:dyDescent="0.25">
      <c r="A372" s="251">
        <v>13023</v>
      </c>
      <c r="B372" s="251" t="s">
        <v>840</v>
      </c>
      <c r="C372" s="251" t="s">
        <v>849</v>
      </c>
      <c r="D372" s="251">
        <v>-83.358415100000002</v>
      </c>
      <c r="E372" s="251">
        <v>32.43553</v>
      </c>
      <c r="O372">
        <f t="shared" si="5"/>
        <v>177.74483935702497</v>
      </c>
    </row>
    <row r="373" spans="1:15" x14ac:dyDescent="0.25">
      <c r="A373" s="251">
        <v>13025</v>
      </c>
      <c r="B373" s="251" t="s">
        <v>840</v>
      </c>
      <c r="C373" s="251" t="s">
        <v>850</v>
      </c>
      <c r="D373" s="251">
        <v>-81.999895199999997</v>
      </c>
      <c r="E373" s="251">
        <v>31.192170000000001</v>
      </c>
      <c r="O373">
        <f t="shared" si="5"/>
        <v>83.669330945025067</v>
      </c>
    </row>
    <row r="374" spans="1:15" x14ac:dyDescent="0.25">
      <c r="A374" s="251">
        <v>13027</v>
      </c>
      <c r="B374" s="251" t="s">
        <v>840</v>
      </c>
      <c r="C374" s="251" t="s">
        <v>851</v>
      </c>
      <c r="D374" s="251">
        <v>-83.600144099999994</v>
      </c>
      <c r="E374" s="251">
        <v>30.837910000000001</v>
      </c>
      <c r="O374">
        <f t="shared" si="5"/>
        <v>58.138634628225063</v>
      </c>
    </row>
    <row r="375" spans="1:15" x14ac:dyDescent="0.25">
      <c r="A375" s="251">
        <v>13029</v>
      </c>
      <c r="B375" s="251" t="s">
        <v>840</v>
      </c>
      <c r="C375" s="251" t="s">
        <v>852</v>
      </c>
      <c r="D375" s="251">
        <v>-81.448749100000001</v>
      </c>
      <c r="E375" s="251">
        <v>32.019869999999997</v>
      </c>
      <c r="O375">
        <f t="shared" si="5"/>
        <v>145.52094333802478</v>
      </c>
    </row>
    <row r="376" spans="1:15" x14ac:dyDescent="0.25">
      <c r="A376" s="251">
        <v>13031</v>
      </c>
      <c r="B376" s="251" t="s">
        <v>840</v>
      </c>
      <c r="C376" s="251" t="s">
        <v>853</v>
      </c>
      <c r="D376" s="251">
        <v>-81.748233600000006</v>
      </c>
      <c r="E376" s="251">
        <v>32.402520000000003</v>
      </c>
      <c r="O376">
        <f t="shared" si="5"/>
        <v>175.1573302884002</v>
      </c>
    </row>
    <row r="377" spans="1:15" x14ac:dyDescent="0.25">
      <c r="A377" s="251">
        <v>13033</v>
      </c>
      <c r="B377" s="251" t="s">
        <v>840</v>
      </c>
      <c r="C377" s="251" t="s">
        <v>854</v>
      </c>
      <c r="D377" s="251">
        <v>-82.005414099999996</v>
      </c>
      <c r="E377" s="251">
        <v>33.062289999999997</v>
      </c>
      <c r="O377">
        <f t="shared" si="5"/>
        <v>227.80422009922481</v>
      </c>
    </row>
    <row r="378" spans="1:15" x14ac:dyDescent="0.25">
      <c r="A378" s="251">
        <v>13035</v>
      </c>
      <c r="B378" s="251" t="s">
        <v>840</v>
      </c>
      <c r="C378" s="251" t="s">
        <v>855</v>
      </c>
      <c r="D378" s="251">
        <v>-83.961892899999995</v>
      </c>
      <c r="E378" s="251">
        <v>33.283830000000002</v>
      </c>
      <c r="O378">
        <f t="shared" si="5"/>
        <v>245.92148880502518</v>
      </c>
    </row>
    <row r="379" spans="1:15" x14ac:dyDescent="0.25">
      <c r="A379" s="251">
        <v>13037</v>
      </c>
      <c r="B379" s="251" t="s">
        <v>840</v>
      </c>
      <c r="C379" s="251" t="s">
        <v>528</v>
      </c>
      <c r="D379" s="251">
        <v>-84.641989600000002</v>
      </c>
      <c r="E379" s="251">
        <v>31.516120000000001</v>
      </c>
      <c r="O379">
        <f t="shared" si="5"/>
        <v>107.50999467240005</v>
      </c>
    </row>
    <row r="380" spans="1:15" x14ac:dyDescent="0.25">
      <c r="A380" s="251">
        <v>13039</v>
      </c>
      <c r="B380" s="251" t="s">
        <v>840</v>
      </c>
      <c r="C380" s="251" t="s">
        <v>856</v>
      </c>
      <c r="D380" s="251">
        <v>-81.693462400000001</v>
      </c>
      <c r="E380" s="251">
        <v>30.94021</v>
      </c>
      <c r="O380">
        <f t="shared" si="5"/>
        <v>65.453163399225019</v>
      </c>
    </row>
    <row r="381" spans="1:15" x14ac:dyDescent="0.25">
      <c r="A381" s="251">
        <v>13043</v>
      </c>
      <c r="B381" s="251" t="s">
        <v>840</v>
      </c>
      <c r="C381" s="251" t="s">
        <v>857</v>
      </c>
      <c r="D381" s="251">
        <v>-82.087609400000005</v>
      </c>
      <c r="E381" s="251">
        <v>32.405209999999997</v>
      </c>
      <c r="O381">
        <f t="shared" si="5"/>
        <v>175.36800407422476</v>
      </c>
    </row>
    <row r="382" spans="1:15" x14ac:dyDescent="0.25">
      <c r="A382" s="251">
        <v>13045</v>
      </c>
      <c r="B382" s="251" t="s">
        <v>840</v>
      </c>
      <c r="C382" s="251" t="s">
        <v>611</v>
      </c>
      <c r="D382" s="251">
        <v>-85.085667299999997</v>
      </c>
      <c r="E382" s="251">
        <v>33.575980000000001</v>
      </c>
      <c r="O382">
        <f t="shared" si="5"/>
        <v>270.15082416090013</v>
      </c>
    </row>
    <row r="383" spans="1:15" x14ac:dyDescent="0.25">
      <c r="A383" s="251">
        <v>13047</v>
      </c>
      <c r="B383" s="251" t="s">
        <v>840</v>
      </c>
      <c r="C383" s="251" t="s">
        <v>858</v>
      </c>
      <c r="D383" s="251">
        <v>-85.144714300000004</v>
      </c>
      <c r="E383" s="251">
        <v>34.889420000000001</v>
      </c>
      <c r="O383">
        <f t="shared" si="5"/>
        <v>383.8253128569001</v>
      </c>
    </row>
    <row r="384" spans="1:15" x14ac:dyDescent="0.25">
      <c r="A384" s="251">
        <v>13049</v>
      </c>
      <c r="B384" s="251" t="s">
        <v>840</v>
      </c>
      <c r="C384" s="251" t="s">
        <v>859</v>
      </c>
      <c r="D384" s="251">
        <v>-82.161194100000003</v>
      </c>
      <c r="E384" s="251">
        <v>30.792149999999999</v>
      </c>
      <c r="O384">
        <f t="shared" si="5"/>
        <v>54.882003650624959</v>
      </c>
    </row>
    <row r="385" spans="1:15" x14ac:dyDescent="0.25">
      <c r="A385" s="251">
        <v>13051</v>
      </c>
      <c r="B385" s="251" t="s">
        <v>840</v>
      </c>
      <c r="C385" s="251" t="s">
        <v>860</v>
      </c>
      <c r="D385" s="251">
        <v>-81.135959299999996</v>
      </c>
      <c r="E385" s="251">
        <v>32.004770000000001</v>
      </c>
      <c r="O385">
        <f t="shared" si="5"/>
        <v>144.36495619402504</v>
      </c>
    </row>
    <row r="386" spans="1:15" x14ac:dyDescent="0.25">
      <c r="A386" s="251">
        <v>13053</v>
      </c>
      <c r="B386" s="251" t="s">
        <v>840</v>
      </c>
      <c r="C386" s="251" t="s">
        <v>861</v>
      </c>
      <c r="D386" s="251">
        <v>-84.783553800000007</v>
      </c>
      <c r="E386" s="251">
        <v>32.342660000000002</v>
      </c>
      <c r="O386">
        <f t="shared" si="5"/>
        <v>170.47767572010019</v>
      </c>
    </row>
    <row r="387" spans="1:15" x14ac:dyDescent="0.25">
      <c r="A387" s="251">
        <v>13055</v>
      </c>
      <c r="B387" s="251" t="s">
        <v>840</v>
      </c>
      <c r="C387" s="251" t="s">
        <v>862</v>
      </c>
      <c r="D387" s="251">
        <v>-85.349862599999994</v>
      </c>
      <c r="E387" s="251">
        <v>34.46255</v>
      </c>
      <c r="O387">
        <f t="shared" si="5"/>
        <v>346.02941813062506</v>
      </c>
    </row>
    <row r="388" spans="1:15" x14ac:dyDescent="0.25">
      <c r="A388" s="251">
        <v>13057</v>
      </c>
      <c r="B388" s="251" t="s">
        <v>840</v>
      </c>
      <c r="C388" s="251" t="s">
        <v>530</v>
      </c>
      <c r="D388" s="251">
        <v>-84.483716000000001</v>
      </c>
      <c r="E388" s="251">
        <v>34.24</v>
      </c>
      <c r="O388">
        <f t="shared" ref="O388:O451" si="6">E388*1.5^2*(E388-30)</f>
        <v>326.64960000000019</v>
      </c>
    </row>
    <row r="389" spans="1:15" x14ac:dyDescent="0.25">
      <c r="A389" s="251">
        <v>13059</v>
      </c>
      <c r="B389" s="251" t="s">
        <v>840</v>
      </c>
      <c r="C389" s="251" t="s">
        <v>533</v>
      </c>
      <c r="D389" s="251">
        <v>-83.369021399999994</v>
      </c>
      <c r="E389" s="251">
        <v>33.949170000000002</v>
      </c>
      <c r="O389">
        <f t="shared" si="6"/>
        <v>301.65984830002515</v>
      </c>
    </row>
    <row r="390" spans="1:15" x14ac:dyDescent="0.25">
      <c r="A390" s="251">
        <v>13061</v>
      </c>
      <c r="B390" s="251" t="s">
        <v>840</v>
      </c>
      <c r="C390" s="251" t="s">
        <v>534</v>
      </c>
      <c r="D390" s="251">
        <v>-84.990730200000002</v>
      </c>
      <c r="E390" s="251">
        <v>31.61523</v>
      </c>
      <c r="O390">
        <f t="shared" si="6"/>
        <v>114.89820289402503</v>
      </c>
    </row>
    <row r="391" spans="1:15" x14ac:dyDescent="0.25">
      <c r="A391" s="251">
        <v>13063</v>
      </c>
      <c r="B391" s="251" t="s">
        <v>840</v>
      </c>
      <c r="C391" s="251" t="s">
        <v>863</v>
      </c>
      <c r="D391" s="251">
        <v>-84.369303700000003</v>
      </c>
      <c r="E391" s="251">
        <v>33.535939999999997</v>
      </c>
      <c r="O391">
        <f t="shared" si="6"/>
        <v>266.80741128809967</v>
      </c>
    </row>
    <row r="392" spans="1:15" x14ac:dyDescent="0.25">
      <c r="A392" s="251">
        <v>13065</v>
      </c>
      <c r="B392" s="251" t="s">
        <v>840</v>
      </c>
      <c r="C392" s="251" t="s">
        <v>864</v>
      </c>
      <c r="D392" s="251">
        <v>-82.734136199999995</v>
      </c>
      <c r="E392" s="251">
        <v>30.904789999999998</v>
      </c>
      <c r="O392">
        <f t="shared" si="6"/>
        <v>62.915276124224889</v>
      </c>
    </row>
    <row r="393" spans="1:15" x14ac:dyDescent="0.25">
      <c r="A393" s="251">
        <v>13067</v>
      </c>
      <c r="B393" s="251" t="s">
        <v>840</v>
      </c>
      <c r="C393" s="251" t="s">
        <v>865</v>
      </c>
      <c r="D393" s="251">
        <v>-84.592042399999997</v>
      </c>
      <c r="E393" s="251">
        <v>33.93685</v>
      </c>
      <c r="O393">
        <f t="shared" si="6"/>
        <v>300.60964782562496</v>
      </c>
    </row>
    <row r="394" spans="1:15" x14ac:dyDescent="0.25">
      <c r="A394" s="251">
        <v>13069</v>
      </c>
      <c r="B394" s="251" t="s">
        <v>840</v>
      </c>
      <c r="C394" s="251" t="s">
        <v>536</v>
      </c>
      <c r="D394" s="251">
        <v>-82.887469300000006</v>
      </c>
      <c r="E394" s="251">
        <v>31.537179999999999</v>
      </c>
      <c r="O394">
        <f t="shared" si="6"/>
        <v>109.07622529289993</v>
      </c>
    </row>
    <row r="395" spans="1:15" x14ac:dyDescent="0.25">
      <c r="A395" s="251">
        <v>13071</v>
      </c>
      <c r="B395" s="251" t="s">
        <v>840</v>
      </c>
      <c r="C395" s="251" t="s">
        <v>866</v>
      </c>
      <c r="D395" s="251">
        <v>-83.790288000000004</v>
      </c>
      <c r="E395" s="251">
        <v>31.171869999999998</v>
      </c>
      <c r="O395">
        <f t="shared" si="6"/>
        <v>82.191103418024895</v>
      </c>
    </row>
    <row r="396" spans="1:15" x14ac:dyDescent="0.25">
      <c r="A396" s="251">
        <v>13073</v>
      </c>
      <c r="B396" s="251" t="s">
        <v>840</v>
      </c>
      <c r="C396" s="251" t="s">
        <v>615</v>
      </c>
      <c r="D396" s="251">
        <v>-82.274059199999996</v>
      </c>
      <c r="E396" s="251">
        <v>33.545749999999998</v>
      </c>
      <c r="O396">
        <f t="shared" si="6"/>
        <v>267.62589689062486</v>
      </c>
    </row>
    <row r="397" spans="1:15" x14ac:dyDescent="0.25">
      <c r="A397" s="251">
        <v>13075</v>
      </c>
      <c r="B397" s="251" t="s">
        <v>840</v>
      </c>
      <c r="C397" s="251" t="s">
        <v>867</v>
      </c>
      <c r="D397" s="251">
        <v>-83.446711199999996</v>
      </c>
      <c r="E397" s="251">
        <v>31.148879999999998</v>
      </c>
      <c r="O397">
        <f t="shared" si="6"/>
        <v>80.519231822399888</v>
      </c>
    </row>
    <row r="398" spans="1:15" x14ac:dyDescent="0.25">
      <c r="A398" s="251">
        <v>13077</v>
      </c>
      <c r="B398" s="251" t="s">
        <v>840</v>
      </c>
      <c r="C398" s="251" t="s">
        <v>868</v>
      </c>
      <c r="D398" s="251">
        <v>-84.777442600000001</v>
      </c>
      <c r="E398" s="251">
        <v>33.343679999999999</v>
      </c>
      <c r="O398">
        <f t="shared" si="6"/>
        <v>250.85384087039992</v>
      </c>
    </row>
    <row r="399" spans="1:15" x14ac:dyDescent="0.25">
      <c r="A399" s="251">
        <v>13079</v>
      </c>
      <c r="B399" s="251" t="s">
        <v>840</v>
      </c>
      <c r="C399" s="251" t="s">
        <v>618</v>
      </c>
      <c r="D399" s="251">
        <v>-83.993981000000005</v>
      </c>
      <c r="E399" s="251">
        <v>32.723939999999999</v>
      </c>
      <c r="O399">
        <f t="shared" si="6"/>
        <v>200.56061052809989</v>
      </c>
    </row>
    <row r="400" spans="1:15" x14ac:dyDescent="0.25">
      <c r="A400" s="251">
        <v>13081</v>
      </c>
      <c r="B400" s="251" t="s">
        <v>840</v>
      </c>
      <c r="C400" s="251" t="s">
        <v>869</v>
      </c>
      <c r="D400" s="251">
        <v>-83.808347600000005</v>
      </c>
      <c r="E400" s="251">
        <v>31.916620000000002</v>
      </c>
      <c r="O400">
        <f t="shared" si="6"/>
        <v>137.63707250490015</v>
      </c>
    </row>
    <row r="401" spans="1:15" x14ac:dyDescent="0.25">
      <c r="A401" s="251">
        <v>13083</v>
      </c>
      <c r="B401" s="251" t="s">
        <v>840</v>
      </c>
      <c r="C401" s="251" t="s">
        <v>870</v>
      </c>
      <c r="D401" s="251">
        <v>-85.503516099999999</v>
      </c>
      <c r="E401" s="251">
        <v>34.840719999999997</v>
      </c>
      <c r="O401">
        <f t="shared" si="6"/>
        <v>379.47188276639974</v>
      </c>
    </row>
    <row r="402" spans="1:15" x14ac:dyDescent="0.25">
      <c r="A402" s="251">
        <v>13085</v>
      </c>
      <c r="B402" s="251" t="s">
        <v>840</v>
      </c>
      <c r="C402" s="251" t="s">
        <v>871</v>
      </c>
      <c r="D402" s="251">
        <v>-84.177809499999995</v>
      </c>
      <c r="E402" s="251">
        <v>34.432850000000002</v>
      </c>
      <c r="O402">
        <f t="shared" si="6"/>
        <v>343.43023302562523</v>
      </c>
    </row>
    <row r="403" spans="1:15" x14ac:dyDescent="0.25">
      <c r="A403" s="251">
        <v>13087</v>
      </c>
      <c r="B403" s="251" t="s">
        <v>840</v>
      </c>
      <c r="C403" s="251" t="s">
        <v>872</v>
      </c>
      <c r="D403" s="251">
        <v>-84.584413900000001</v>
      </c>
      <c r="E403" s="251">
        <v>30.874220000000001</v>
      </c>
      <c r="O403">
        <f t="shared" si="6"/>
        <v>60.729436368900075</v>
      </c>
    </row>
    <row r="404" spans="1:15" x14ac:dyDescent="0.25">
      <c r="A404" s="251">
        <v>13089</v>
      </c>
      <c r="B404" s="251" t="s">
        <v>840</v>
      </c>
      <c r="C404" s="251" t="s">
        <v>545</v>
      </c>
      <c r="D404" s="251">
        <v>-84.234349399999999</v>
      </c>
      <c r="E404" s="251">
        <v>33.765970000000003</v>
      </c>
      <c r="O404">
        <f t="shared" si="6"/>
        <v>286.11366759202525</v>
      </c>
    </row>
    <row r="405" spans="1:15" x14ac:dyDescent="0.25">
      <c r="A405" s="251">
        <v>13091</v>
      </c>
      <c r="B405" s="251" t="s">
        <v>840</v>
      </c>
      <c r="C405" s="251" t="s">
        <v>873</v>
      </c>
      <c r="D405" s="251">
        <v>-83.197408899999999</v>
      </c>
      <c r="E405" s="251">
        <v>32.169150000000002</v>
      </c>
      <c r="O405">
        <f t="shared" si="6"/>
        <v>157.00435137562513</v>
      </c>
    </row>
    <row r="406" spans="1:15" x14ac:dyDescent="0.25">
      <c r="A406" s="251">
        <v>13093</v>
      </c>
      <c r="B406" s="251" t="s">
        <v>840</v>
      </c>
      <c r="C406" s="251" t="s">
        <v>874</v>
      </c>
      <c r="D406" s="251">
        <v>-83.829433300000005</v>
      </c>
      <c r="E406" s="251">
        <v>32.148069999999997</v>
      </c>
      <c r="O406">
        <f t="shared" si="6"/>
        <v>155.37668563102477</v>
      </c>
    </row>
    <row r="407" spans="1:15" x14ac:dyDescent="0.25">
      <c r="A407" s="251">
        <v>13095</v>
      </c>
      <c r="B407" s="251" t="s">
        <v>840</v>
      </c>
      <c r="C407" s="251" t="s">
        <v>875</v>
      </c>
      <c r="D407" s="251">
        <v>-84.235789600000004</v>
      </c>
      <c r="E407" s="251">
        <v>31.5184</v>
      </c>
      <c r="O407">
        <f t="shared" si="6"/>
        <v>107.67946175999998</v>
      </c>
    </row>
    <row r="408" spans="1:15" x14ac:dyDescent="0.25">
      <c r="A408" s="251">
        <v>13097</v>
      </c>
      <c r="B408" s="251" t="s">
        <v>840</v>
      </c>
      <c r="C408" s="251" t="s">
        <v>738</v>
      </c>
      <c r="D408" s="251">
        <v>-84.771095500000001</v>
      </c>
      <c r="E408" s="251">
        <v>33.687739999999998</v>
      </c>
      <c r="O408">
        <f t="shared" si="6"/>
        <v>279.52115919209984</v>
      </c>
    </row>
    <row r="409" spans="1:15" x14ac:dyDescent="0.25">
      <c r="A409" s="251">
        <v>13099</v>
      </c>
      <c r="B409" s="251" t="s">
        <v>840</v>
      </c>
      <c r="C409" s="251" t="s">
        <v>876</v>
      </c>
      <c r="D409" s="251">
        <v>-84.918937400000004</v>
      </c>
      <c r="E409" s="251">
        <v>31.314330000000002</v>
      </c>
      <c r="O409">
        <f t="shared" si="6"/>
        <v>92.604067535025138</v>
      </c>
    </row>
    <row r="410" spans="1:15" x14ac:dyDescent="0.25">
      <c r="A410" s="251">
        <v>13101</v>
      </c>
      <c r="B410" s="251" t="s">
        <v>840</v>
      </c>
      <c r="C410" s="251" t="s">
        <v>877</v>
      </c>
      <c r="D410" s="251">
        <v>-82.902095099999997</v>
      </c>
      <c r="E410" s="251">
        <v>30.70186</v>
      </c>
      <c r="O410">
        <f t="shared" si="6"/>
        <v>48.483916784099989</v>
      </c>
    </row>
    <row r="411" spans="1:15" x14ac:dyDescent="0.25">
      <c r="A411" s="251">
        <v>13103</v>
      </c>
      <c r="B411" s="251" t="s">
        <v>840</v>
      </c>
      <c r="C411" s="251" t="s">
        <v>878</v>
      </c>
      <c r="D411" s="251">
        <v>-81.340249600000007</v>
      </c>
      <c r="E411" s="251">
        <v>32.371810000000004</v>
      </c>
      <c r="O411">
        <f t="shared" si="6"/>
        <v>172.75451102122526</v>
      </c>
    </row>
    <row r="412" spans="1:15" x14ac:dyDescent="0.25">
      <c r="A412" s="251">
        <v>13105</v>
      </c>
      <c r="B412" s="251" t="s">
        <v>840</v>
      </c>
      <c r="C412" s="251" t="s">
        <v>740</v>
      </c>
      <c r="D412" s="251">
        <v>-82.838635300000007</v>
      </c>
      <c r="E412" s="251">
        <v>34.112209999999997</v>
      </c>
      <c r="O412">
        <f t="shared" si="6"/>
        <v>315.62228493922481</v>
      </c>
    </row>
    <row r="413" spans="1:15" x14ac:dyDescent="0.25">
      <c r="A413" s="251">
        <v>13107</v>
      </c>
      <c r="B413" s="251" t="s">
        <v>840</v>
      </c>
      <c r="C413" s="251" t="s">
        <v>879</v>
      </c>
      <c r="D413" s="251">
        <v>-82.320177000000001</v>
      </c>
      <c r="E413" s="251">
        <v>32.60248</v>
      </c>
      <c r="O413">
        <f t="shared" si="6"/>
        <v>190.90642983840002</v>
      </c>
    </row>
    <row r="414" spans="1:15" x14ac:dyDescent="0.25">
      <c r="A414" s="251">
        <v>13109</v>
      </c>
      <c r="B414" s="251" t="s">
        <v>840</v>
      </c>
      <c r="C414" s="251" t="s">
        <v>880</v>
      </c>
      <c r="D414" s="251">
        <v>-81.891527300000007</v>
      </c>
      <c r="E414" s="251">
        <v>32.162300000000002</v>
      </c>
      <c r="O414">
        <f t="shared" si="6"/>
        <v>156.47521790250016</v>
      </c>
    </row>
    <row r="415" spans="1:15" x14ac:dyDescent="0.25">
      <c r="A415" s="251">
        <v>13111</v>
      </c>
      <c r="B415" s="251" t="s">
        <v>840</v>
      </c>
      <c r="C415" s="251" t="s">
        <v>881</v>
      </c>
      <c r="D415" s="251">
        <v>-84.336043799999999</v>
      </c>
      <c r="E415" s="251">
        <v>34.856250000000003</v>
      </c>
      <c r="O415">
        <f t="shared" si="6"/>
        <v>380.85899414062521</v>
      </c>
    </row>
    <row r="416" spans="1:15" x14ac:dyDescent="0.25">
      <c r="A416" s="251">
        <v>13113</v>
      </c>
      <c r="B416" s="251" t="s">
        <v>840</v>
      </c>
      <c r="C416" s="251" t="s">
        <v>549</v>
      </c>
      <c r="D416" s="251">
        <v>-84.511464200000006</v>
      </c>
      <c r="E416" s="251">
        <v>33.402189999999997</v>
      </c>
      <c r="O416">
        <f t="shared" si="6"/>
        <v>255.6913427912248</v>
      </c>
    </row>
    <row r="417" spans="1:15" x14ac:dyDescent="0.25">
      <c r="A417" s="251">
        <v>13115</v>
      </c>
      <c r="B417" s="251" t="s">
        <v>840</v>
      </c>
      <c r="C417" s="251" t="s">
        <v>882</v>
      </c>
      <c r="D417" s="251">
        <v>-85.225453000000002</v>
      </c>
      <c r="E417" s="251">
        <v>34.247450000000001</v>
      </c>
      <c r="O417">
        <f t="shared" si="6"/>
        <v>327.29474588062504</v>
      </c>
    </row>
    <row r="418" spans="1:15" x14ac:dyDescent="0.25">
      <c r="A418" s="251">
        <v>13117</v>
      </c>
      <c r="B418" s="251" t="s">
        <v>840</v>
      </c>
      <c r="C418" s="251" t="s">
        <v>883</v>
      </c>
      <c r="D418" s="251">
        <v>-84.135727299999999</v>
      </c>
      <c r="E418" s="251">
        <v>34.226419999999997</v>
      </c>
      <c r="O418">
        <f t="shared" si="6"/>
        <v>325.47425853689981</v>
      </c>
    </row>
    <row r="419" spans="1:15" x14ac:dyDescent="0.25">
      <c r="A419" s="251">
        <v>13119</v>
      </c>
      <c r="B419" s="251" t="s">
        <v>840</v>
      </c>
      <c r="C419" s="251" t="s">
        <v>550</v>
      </c>
      <c r="D419" s="251">
        <v>-83.229423600000004</v>
      </c>
      <c r="E419" s="251">
        <v>34.376669999999997</v>
      </c>
      <c r="O419">
        <f t="shared" si="6"/>
        <v>338.52451565002474</v>
      </c>
    </row>
    <row r="420" spans="1:15" x14ac:dyDescent="0.25">
      <c r="A420" s="251">
        <v>13121</v>
      </c>
      <c r="B420" s="251" t="s">
        <v>840</v>
      </c>
      <c r="C420" s="251" t="s">
        <v>624</v>
      </c>
      <c r="D420" s="251">
        <v>-84.467529600000006</v>
      </c>
      <c r="E420" s="251">
        <v>33.794840000000001</v>
      </c>
      <c r="O420">
        <f t="shared" si="6"/>
        <v>288.55352390760009</v>
      </c>
    </row>
    <row r="421" spans="1:15" x14ac:dyDescent="0.25">
      <c r="A421" s="251">
        <v>13123</v>
      </c>
      <c r="B421" s="251" t="s">
        <v>840</v>
      </c>
      <c r="C421" s="251" t="s">
        <v>884</v>
      </c>
      <c r="D421" s="251">
        <v>-84.464897899999997</v>
      </c>
      <c r="E421" s="251">
        <v>34.675750000000001</v>
      </c>
      <c r="O421">
        <f t="shared" si="6"/>
        <v>364.80406064062504</v>
      </c>
    </row>
    <row r="422" spans="1:15" x14ac:dyDescent="0.25">
      <c r="A422" s="251">
        <v>13125</v>
      </c>
      <c r="B422" s="251" t="s">
        <v>840</v>
      </c>
      <c r="C422" s="251" t="s">
        <v>885</v>
      </c>
      <c r="D422" s="251">
        <v>-82.626746600000004</v>
      </c>
      <c r="E422" s="251">
        <v>33.224829999999997</v>
      </c>
      <c r="O422">
        <f t="shared" si="6"/>
        <v>241.07496419002476</v>
      </c>
    </row>
    <row r="423" spans="1:15" x14ac:dyDescent="0.25">
      <c r="A423" s="251">
        <v>13127</v>
      </c>
      <c r="B423" s="251" t="s">
        <v>840</v>
      </c>
      <c r="C423" s="251" t="s">
        <v>886</v>
      </c>
      <c r="D423" s="251">
        <v>-81.592168400000006</v>
      </c>
      <c r="E423" s="251">
        <v>31.242380000000001</v>
      </c>
      <c r="O423">
        <f t="shared" si="6"/>
        <v>87.333543144900048</v>
      </c>
    </row>
    <row r="424" spans="1:15" x14ac:dyDescent="0.25">
      <c r="A424" s="251">
        <v>13129</v>
      </c>
      <c r="B424" s="251" t="s">
        <v>840</v>
      </c>
      <c r="C424" s="251" t="s">
        <v>887</v>
      </c>
      <c r="D424" s="251">
        <v>-84.8919329</v>
      </c>
      <c r="E424" s="251">
        <v>34.491720000000001</v>
      </c>
      <c r="O424">
        <f t="shared" si="6"/>
        <v>348.58608425640006</v>
      </c>
    </row>
    <row r="425" spans="1:15" x14ac:dyDescent="0.25">
      <c r="A425" s="251">
        <v>13131</v>
      </c>
      <c r="B425" s="251" t="s">
        <v>840</v>
      </c>
      <c r="C425" s="251" t="s">
        <v>888</v>
      </c>
      <c r="D425" s="251">
        <v>-84.243045800000004</v>
      </c>
      <c r="E425" s="251">
        <v>30.870149999999999</v>
      </c>
      <c r="O425">
        <f t="shared" si="6"/>
        <v>60.438737300624915</v>
      </c>
    </row>
    <row r="426" spans="1:15" x14ac:dyDescent="0.25">
      <c r="A426" s="251">
        <v>13133</v>
      </c>
      <c r="B426" s="251" t="s">
        <v>840</v>
      </c>
      <c r="C426" s="251" t="s">
        <v>552</v>
      </c>
      <c r="D426" s="251">
        <v>-83.170513600000007</v>
      </c>
      <c r="E426" s="251">
        <v>33.57358</v>
      </c>
      <c r="O426">
        <f t="shared" si="6"/>
        <v>269.95021653689997</v>
      </c>
    </row>
    <row r="427" spans="1:15" x14ac:dyDescent="0.25">
      <c r="A427" s="251">
        <v>13135</v>
      </c>
      <c r="B427" s="251" t="s">
        <v>840</v>
      </c>
      <c r="C427" s="251" t="s">
        <v>889</v>
      </c>
      <c r="D427" s="251">
        <v>-84.033399099999997</v>
      </c>
      <c r="E427" s="251">
        <v>33.949159999999999</v>
      </c>
      <c r="O427">
        <f t="shared" si="6"/>
        <v>301.65899558759992</v>
      </c>
    </row>
    <row r="428" spans="1:15" x14ac:dyDescent="0.25">
      <c r="A428" s="251">
        <v>13137</v>
      </c>
      <c r="B428" s="251" t="s">
        <v>840</v>
      </c>
      <c r="C428" s="251" t="s">
        <v>890</v>
      </c>
      <c r="D428" s="251">
        <v>-83.5345868</v>
      </c>
      <c r="E428" s="251">
        <v>34.625570000000003</v>
      </c>
      <c r="O428">
        <f t="shared" si="6"/>
        <v>360.36674510602529</v>
      </c>
    </row>
    <row r="429" spans="1:15" x14ac:dyDescent="0.25">
      <c r="A429" s="251">
        <v>13139</v>
      </c>
      <c r="B429" s="251" t="s">
        <v>840</v>
      </c>
      <c r="C429" s="251" t="s">
        <v>891</v>
      </c>
      <c r="D429" s="251">
        <v>-83.829342999999994</v>
      </c>
      <c r="E429" s="251">
        <v>34.30856</v>
      </c>
      <c r="O429">
        <f t="shared" si="6"/>
        <v>332.59610086560002</v>
      </c>
    </row>
    <row r="430" spans="1:15" x14ac:dyDescent="0.25">
      <c r="A430" s="251">
        <v>13141</v>
      </c>
      <c r="B430" s="251" t="s">
        <v>840</v>
      </c>
      <c r="C430" s="251" t="s">
        <v>892</v>
      </c>
      <c r="D430" s="251">
        <v>-83.009019199999997</v>
      </c>
      <c r="E430" s="251">
        <v>33.26634</v>
      </c>
      <c r="O430">
        <f t="shared" si="6"/>
        <v>244.48314824009998</v>
      </c>
    </row>
    <row r="431" spans="1:15" x14ac:dyDescent="0.25">
      <c r="A431" s="251">
        <v>13143</v>
      </c>
      <c r="B431" s="251" t="s">
        <v>840</v>
      </c>
      <c r="C431" s="251" t="s">
        <v>893</v>
      </c>
      <c r="D431" s="251">
        <v>-85.219874899999994</v>
      </c>
      <c r="E431" s="251">
        <v>33.790790000000001</v>
      </c>
      <c r="O431">
        <f t="shared" si="6"/>
        <v>288.21102485422512</v>
      </c>
    </row>
    <row r="432" spans="1:15" x14ac:dyDescent="0.25">
      <c r="A432" s="251">
        <v>13145</v>
      </c>
      <c r="B432" s="251" t="s">
        <v>840</v>
      </c>
      <c r="C432" s="251" t="s">
        <v>894</v>
      </c>
      <c r="D432" s="251">
        <v>-84.915663600000002</v>
      </c>
      <c r="E432" s="251">
        <v>32.730939999999997</v>
      </c>
      <c r="O432">
        <f t="shared" si="6"/>
        <v>201.11902488809974</v>
      </c>
    </row>
    <row r="433" spans="1:15" x14ac:dyDescent="0.25">
      <c r="A433" s="251">
        <v>13147</v>
      </c>
      <c r="B433" s="251" t="s">
        <v>840</v>
      </c>
      <c r="C433" s="251" t="s">
        <v>895</v>
      </c>
      <c r="D433" s="251">
        <v>-82.965784099999993</v>
      </c>
      <c r="E433" s="251">
        <v>34.350769999999997</v>
      </c>
      <c r="O433">
        <f t="shared" si="6"/>
        <v>336.26767408402475</v>
      </c>
    </row>
    <row r="434" spans="1:15" x14ac:dyDescent="0.25">
      <c r="A434" s="251">
        <v>13149</v>
      </c>
      <c r="B434" s="251" t="s">
        <v>840</v>
      </c>
      <c r="C434" s="251" t="s">
        <v>896</v>
      </c>
      <c r="D434" s="251">
        <v>-85.136686999999995</v>
      </c>
      <c r="E434" s="251">
        <v>33.288760000000003</v>
      </c>
      <c r="O434">
        <f t="shared" si="6"/>
        <v>246.32717025960031</v>
      </c>
    </row>
    <row r="435" spans="1:15" x14ac:dyDescent="0.25">
      <c r="A435" s="251">
        <v>13151</v>
      </c>
      <c r="B435" s="251" t="s">
        <v>840</v>
      </c>
      <c r="C435" s="251" t="s">
        <v>554</v>
      </c>
      <c r="D435" s="251">
        <v>-84.159861100000001</v>
      </c>
      <c r="E435" s="251">
        <v>33.449080000000002</v>
      </c>
      <c r="O435">
        <f t="shared" si="6"/>
        <v>259.57924390440019</v>
      </c>
    </row>
    <row r="436" spans="1:15" x14ac:dyDescent="0.25">
      <c r="A436" s="251">
        <v>13153</v>
      </c>
      <c r="B436" s="251" t="s">
        <v>840</v>
      </c>
      <c r="C436" s="251" t="s">
        <v>555</v>
      </c>
      <c r="D436" s="251">
        <v>-83.692902000000004</v>
      </c>
      <c r="E436" s="251">
        <v>32.45937</v>
      </c>
      <c r="O436">
        <f t="shared" si="6"/>
        <v>179.61660179302498</v>
      </c>
    </row>
    <row r="437" spans="1:15" x14ac:dyDescent="0.25">
      <c r="A437" s="251">
        <v>13155</v>
      </c>
      <c r="B437" s="251" t="s">
        <v>840</v>
      </c>
      <c r="C437" s="251" t="s">
        <v>897</v>
      </c>
      <c r="D437" s="251">
        <v>-83.308949799999994</v>
      </c>
      <c r="E437" s="251">
        <v>31.600529999999999</v>
      </c>
      <c r="O437">
        <f t="shared" si="6"/>
        <v>113.79959163202493</v>
      </c>
    </row>
    <row r="438" spans="1:15" x14ac:dyDescent="0.25">
      <c r="A438" s="251">
        <v>13157</v>
      </c>
      <c r="B438" s="251" t="s">
        <v>840</v>
      </c>
      <c r="C438" s="251" t="s">
        <v>556</v>
      </c>
      <c r="D438" s="251">
        <v>-83.563801299999994</v>
      </c>
      <c r="E438" s="251">
        <v>34.128880000000002</v>
      </c>
      <c r="O438">
        <f t="shared" si="6"/>
        <v>317.05661262240017</v>
      </c>
    </row>
    <row r="439" spans="1:15" x14ac:dyDescent="0.25">
      <c r="A439" s="251">
        <v>13159</v>
      </c>
      <c r="B439" s="251" t="s">
        <v>840</v>
      </c>
      <c r="C439" s="251" t="s">
        <v>898</v>
      </c>
      <c r="D439" s="251">
        <v>-83.694635300000002</v>
      </c>
      <c r="E439" s="251">
        <v>33.314100000000003</v>
      </c>
      <c r="O439">
        <f t="shared" si="6"/>
        <v>248.41408232250026</v>
      </c>
    </row>
    <row r="440" spans="1:15" x14ac:dyDescent="0.25">
      <c r="A440" s="251">
        <v>13161</v>
      </c>
      <c r="B440" s="251" t="s">
        <v>840</v>
      </c>
      <c r="C440" s="251" t="s">
        <v>899</v>
      </c>
      <c r="D440" s="251">
        <v>-82.653136000000003</v>
      </c>
      <c r="E440" s="251">
        <v>31.79541</v>
      </c>
      <c r="O440">
        <f t="shared" si="6"/>
        <v>128.443043403225</v>
      </c>
    </row>
    <row r="441" spans="1:15" x14ac:dyDescent="0.25">
      <c r="A441" s="251">
        <v>13163</v>
      </c>
      <c r="B441" s="251" t="s">
        <v>840</v>
      </c>
      <c r="C441" s="251" t="s">
        <v>557</v>
      </c>
      <c r="D441" s="251">
        <v>-82.427113700000007</v>
      </c>
      <c r="E441" s="251">
        <v>33.060360000000003</v>
      </c>
      <c r="O441">
        <f t="shared" si="6"/>
        <v>227.64735749160025</v>
      </c>
    </row>
    <row r="442" spans="1:15" x14ac:dyDescent="0.25">
      <c r="A442" s="251">
        <v>13165</v>
      </c>
      <c r="B442" s="251" t="s">
        <v>840</v>
      </c>
      <c r="C442" s="251" t="s">
        <v>900</v>
      </c>
      <c r="D442" s="251">
        <v>-81.972637500000005</v>
      </c>
      <c r="E442" s="251">
        <v>32.796619999999997</v>
      </c>
      <c r="O442">
        <f t="shared" si="6"/>
        <v>206.36928770489979</v>
      </c>
    </row>
    <row r="443" spans="1:15" x14ac:dyDescent="0.25">
      <c r="A443" s="251">
        <v>13167</v>
      </c>
      <c r="B443" s="251" t="s">
        <v>840</v>
      </c>
      <c r="C443" s="251" t="s">
        <v>632</v>
      </c>
      <c r="D443" s="251">
        <v>-82.683336999999995</v>
      </c>
      <c r="E443" s="251">
        <v>32.709490000000002</v>
      </c>
      <c r="O443">
        <f t="shared" si="6"/>
        <v>199.40858113522521</v>
      </c>
    </row>
    <row r="444" spans="1:15" x14ac:dyDescent="0.25">
      <c r="A444" s="251">
        <v>13169</v>
      </c>
      <c r="B444" s="251" t="s">
        <v>840</v>
      </c>
      <c r="C444" s="251" t="s">
        <v>901</v>
      </c>
      <c r="D444" s="251">
        <v>-83.567150600000005</v>
      </c>
      <c r="E444" s="251">
        <v>33.030369999999998</v>
      </c>
      <c r="O444">
        <f t="shared" si="6"/>
        <v>225.21204525802483</v>
      </c>
    </row>
    <row r="445" spans="1:15" x14ac:dyDescent="0.25">
      <c r="A445" s="251">
        <v>13171</v>
      </c>
      <c r="B445" s="251" t="s">
        <v>840</v>
      </c>
      <c r="C445" s="251" t="s">
        <v>558</v>
      </c>
      <c r="D445" s="251">
        <v>-84.162271799999999</v>
      </c>
      <c r="E445" s="251">
        <v>33.067900000000002</v>
      </c>
      <c r="O445">
        <f t="shared" si="6"/>
        <v>228.26027342250015</v>
      </c>
    </row>
    <row r="446" spans="1:15" x14ac:dyDescent="0.25">
      <c r="A446" s="251">
        <v>13173</v>
      </c>
      <c r="B446" s="251" t="s">
        <v>840</v>
      </c>
      <c r="C446" s="251" t="s">
        <v>902</v>
      </c>
      <c r="D446" s="251">
        <v>-83.061781300000007</v>
      </c>
      <c r="E446" s="251">
        <v>31.018550000000001</v>
      </c>
      <c r="O446">
        <f t="shared" si="6"/>
        <v>71.086374230625083</v>
      </c>
    </row>
    <row r="447" spans="1:15" x14ac:dyDescent="0.25">
      <c r="A447" s="251">
        <v>13175</v>
      </c>
      <c r="B447" s="251" t="s">
        <v>840</v>
      </c>
      <c r="C447" s="251" t="s">
        <v>903</v>
      </c>
      <c r="D447" s="251">
        <v>-82.943524199999999</v>
      </c>
      <c r="E447" s="251">
        <v>32.463120000000004</v>
      </c>
      <c r="O447">
        <f t="shared" si="6"/>
        <v>179.91126030240028</v>
      </c>
    </row>
    <row r="448" spans="1:15" x14ac:dyDescent="0.25">
      <c r="A448" s="251">
        <v>13177</v>
      </c>
      <c r="B448" s="251" t="s">
        <v>840</v>
      </c>
      <c r="C448" s="251" t="s">
        <v>561</v>
      </c>
      <c r="D448" s="251">
        <v>-84.173830800000005</v>
      </c>
      <c r="E448" s="251">
        <v>31.772559999999999</v>
      </c>
      <c r="O448">
        <f t="shared" si="6"/>
        <v>126.7172301455999</v>
      </c>
    </row>
    <row r="449" spans="1:15" x14ac:dyDescent="0.25">
      <c r="A449" s="251">
        <v>13179</v>
      </c>
      <c r="B449" s="251" t="s">
        <v>840</v>
      </c>
      <c r="C449" s="251" t="s">
        <v>818</v>
      </c>
      <c r="D449" s="251">
        <v>-81.495869999999996</v>
      </c>
      <c r="E449" s="251">
        <v>31.829730000000001</v>
      </c>
      <c r="O449">
        <f t="shared" si="6"/>
        <v>131.03957671402512</v>
      </c>
    </row>
    <row r="450" spans="1:15" x14ac:dyDescent="0.25">
      <c r="A450" s="251">
        <v>13181</v>
      </c>
      <c r="B450" s="251" t="s">
        <v>840</v>
      </c>
      <c r="C450" s="251" t="s">
        <v>634</v>
      </c>
      <c r="D450" s="251">
        <v>-82.456553099999994</v>
      </c>
      <c r="E450" s="251">
        <v>33.788690000000003</v>
      </c>
      <c r="O450">
        <f t="shared" si="6"/>
        <v>288.03346181122521</v>
      </c>
    </row>
    <row r="451" spans="1:15" x14ac:dyDescent="0.25">
      <c r="A451" s="251">
        <v>13183</v>
      </c>
      <c r="B451" s="251" t="s">
        <v>840</v>
      </c>
      <c r="C451" s="251" t="s">
        <v>904</v>
      </c>
      <c r="D451" s="251">
        <v>-81.760169500000003</v>
      </c>
      <c r="E451" s="251">
        <v>31.764420000000001</v>
      </c>
      <c r="O451">
        <f t="shared" si="6"/>
        <v>126.10300035690008</v>
      </c>
    </row>
    <row r="452" spans="1:15" x14ac:dyDescent="0.25">
      <c r="A452" s="251">
        <v>13185</v>
      </c>
      <c r="B452" s="251" t="s">
        <v>840</v>
      </c>
      <c r="C452" s="251" t="s">
        <v>563</v>
      </c>
      <c r="D452" s="251">
        <v>-83.278775300000007</v>
      </c>
      <c r="E452" s="251">
        <v>30.828109999999999</v>
      </c>
      <c r="O452">
        <f t="shared" ref="O452:O515" si="7">E452*1.5^2*(E452-30)</f>
        <v>57.440398887224916</v>
      </c>
    </row>
    <row r="453" spans="1:15" x14ac:dyDescent="0.25">
      <c r="A453" s="251">
        <v>13187</v>
      </c>
      <c r="B453" s="251" t="s">
        <v>840</v>
      </c>
      <c r="C453" s="251" t="s">
        <v>905</v>
      </c>
      <c r="D453" s="251">
        <v>-84.011308799999995</v>
      </c>
      <c r="E453" s="251">
        <v>34.565159999999999</v>
      </c>
      <c r="O453">
        <f t="shared" si="7"/>
        <v>355.03984310759989</v>
      </c>
    </row>
    <row r="454" spans="1:15" x14ac:dyDescent="0.25">
      <c r="A454" s="251">
        <v>13189</v>
      </c>
      <c r="B454" s="251" t="s">
        <v>840</v>
      </c>
      <c r="C454" s="251" t="s">
        <v>906</v>
      </c>
      <c r="D454" s="251">
        <v>-82.493003799999997</v>
      </c>
      <c r="E454" s="251">
        <v>33.483359999999998</v>
      </c>
      <c r="O454">
        <f t="shared" si="7"/>
        <v>262.4278430015998</v>
      </c>
    </row>
    <row r="455" spans="1:15" x14ac:dyDescent="0.25">
      <c r="A455" s="251">
        <v>13191</v>
      </c>
      <c r="B455" s="251" t="s">
        <v>840</v>
      </c>
      <c r="C455" s="251" t="s">
        <v>907</v>
      </c>
      <c r="D455" s="251">
        <v>-81.425065000000004</v>
      </c>
      <c r="E455" s="251">
        <v>31.51613</v>
      </c>
      <c r="O455">
        <f t="shared" si="7"/>
        <v>107.51073789802503</v>
      </c>
    </row>
    <row r="456" spans="1:15" x14ac:dyDescent="0.25">
      <c r="A456" s="251">
        <v>13193</v>
      </c>
      <c r="B456" s="251" t="s">
        <v>840</v>
      </c>
      <c r="C456" s="251" t="s">
        <v>564</v>
      </c>
      <c r="D456" s="251">
        <v>-84.057538500000007</v>
      </c>
      <c r="E456" s="251">
        <v>32.345820000000003</v>
      </c>
      <c r="O456">
        <f t="shared" si="7"/>
        <v>170.72431081290026</v>
      </c>
    </row>
    <row r="457" spans="1:15" x14ac:dyDescent="0.25">
      <c r="A457" s="251">
        <v>13195</v>
      </c>
      <c r="B457" s="251" t="s">
        <v>840</v>
      </c>
      <c r="C457" s="251" t="s">
        <v>565</v>
      </c>
      <c r="D457" s="251">
        <v>-83.208859399999994</v>
      </c>
      <c r="E457" s="251">
        <v>34.12923</v>
      </c>
      <c r="O457">
        <f t="shared" si="7"/>
        <v>317.08674088402501</v>
      </c>
    </row>
    <row r="458" spans="1:15" x14ac:dyDescent="0.25">
      <c r="A458" s="251">
        <v>13197</v>
      </c>
      <c r="B458" s="251" t="s">
        <v>840</v>
      </c>
      <c r="C458" s="251" t="s">
        <v>567</v>
      </c>
      <c r="D458" s="251">
        <v>-84.533906999999999</v>
      </c>
      <c r="E458" s="251">
        <v>32.34563</v>
      </c>
      <c r="O458">
        <f t="shared" si="7"/>
        <v>170.70948021802502</v>
      </c>
    </row>
    <row r="459" spans="1:15" x14ac:dyDescent="0.25">
      <c r="A459" s="251">
        <v>13199</v>
      </c>
      <c r="B459" s="251" t="s">
        <v>840</v>
      </c>
      <c r="C459" s="251" t="s">
        <v>908</v>
      </c>
      <c r="D459" s="251">
        <v>-84.699775900000006</v>
      </c>
      <c r="E459" s="251">
        <v>33.035330000000002</v>
      </c>
      <c r="O459">
        <f t="shared" si="7"/>
        <v>225.61453847002514</v>
      </c>
    </row>
    <row r="460" spans="1:15" x14ac:dyDescent="0.25">
      <c r="A460" s="251">
        <v>13201</v>
      </c>
      <c r="B460" s="251" t="s">
        <v>840</v>
      </c>
      <c r="C460" s="251" t="s">
        <v>638</v>
      </c>
      <c r="D460" s="251">
        <v>-84.742432800000003</v>
      </c>
      <c r="E460" s="251">
        <v>31.153880000000001</v>
      </c>
      <c r="O460">
        <f t="shared" si="7"/>
        <v>80.882637872400068</v>
      </c>
    </row>
    <row r="461" spans="1:15" x14ac:dyDescent="0.25">
      <c r="A461" s="251">
        <v>13205</v>
      </c>
      <c r="B461" s="251" t="s">
        <v>840</v>
      </c>
      <c r="C461" s="251" t="s">
        <v>909</v>
      </c>
      <c r="D461" s="251">
        <v>-84.213202800000005</v>
      </c>
      <c r="E461" s="251">
        <v>31.21219</v>
      </c>
      <c r="O461">
        <f t="shared" si="7"/>
        <v>85.128985341224976</v>
      </c>
    </row>
    <row r="462" spans="1:15" x14ac:dyDescent="0.25">
      <c r="A462" s="251">
        <v>13207</v>
      </c>
      <c r="B462" s="251" t="s">
        <v>840</v>
      </c>
      <c r="C462" s="251" t="s">
        <v>570</v>
      </c>
      <c r="D462" s="251">
        <v>-83.933845599999998</v>
      </c>
      <c r="E462" s="251">
        <v>33.015500000000003</v>
      </c>
      <c r="O462">
        <f t="shared" si="7"/>
        <v>224.00604056250023</v>
      </c>
    </row>
    <row r="463" spans="1:15" x14ac:dyDescent="0.25">
      <c r="A463" s="251">
        <v>13209</v>
      </c>
      <c r="B463" s="251" t="s">
        <v>840</v>
      </c>
      <c r="C463" s="251" t="s">
        <v>571</v>
      </c>
      <c r="D463" s="251">
        <v>-82.540790299999998</v>
      </c>
      <c r="E463" s="251">
        <v>32.171909999999997</v>
      </c>
      <c r="O463">
        <f t="shared" si="7"/>
        <v>157.21760935822476</v>
      </c>
    </row>
    <row r="464" spans="1:15" x14ac:dyDescent="0.25">
      <c r="A464" s="251">
        <v>13211</v>
      </c>
      <c r="B464" s="251" t="s">
        <v>840</v>
      </c>
      <c r="C464" s="251" t="s">
        <v>572</v>
      </c>
      <c r="D464" s="251">
        <v>-83.4973928</v>
      </c>
      <c r="E464" s="251">
        <v>33.587220000000002</v>
      </c>
      <c r="O464">
        <f t="shared" si="7"/>
        <v>271.09068148890015</v>
      </c>
    </row>
    <row r="465" spans="1:15" x14ac:dyDescent="0.25">
      <c r="A465" s="251">
        <v>13213</v>
      </c>
      <c r="B465" s="251" t="s">
        <v>840</v>
      </c>
      <c r="C465" s="251" t="s">
        <v>910</v>
      </c>
      <c r="D465" s="251">
        <v>-84.763189600000004</v>
      </c>
      <c r="E465" s="251">
        <v>34.780180000000001</v>
      </c>
      <c r="O465">
        <f t="shared" si="7"/>
        <v>374.07492187290012</v>
      </c>
    </row>
    <row r="466" spans="1:15" x14ac:dyDescent="0.25">
      <c r="A466" s="251">
        <v>13215</v>
      </c>
      <c r="B466" s="251" t="s">
        <v>840</v>
      </c>
      <c r="C466" s="251" t="s">
        <v>911</v>
      </c>
      <c r="D466" s="251">
        <v>-84.877151999999995</v>
      </c>
      <c r="E466" s="251">
        <v>32.503700000000002</v>
      </c>
      <c r="O466">
        <f t="shared" si="7"/>
        <v>183.10390580250015</v>
      </c>
    </row>
    <row r="467" spans="1:15" x14ac:dyDescent="0.25">
      <c r="A467" s="251">
        <v>13217</v>
      </c>
      <c r="B467" s="251" t="s">
        <v>840</v>
      </c>
      <c r="C467" s="251" t="s">
        <v>641</v>
      </c>
      <c r="D467" s="251">
        <v>-83.856456499999993</v>
      </c>
      <c r="E467" s="251">
        <v>33.555660000000003</v>
      </c>
      <c r="O467">
        <f t="shared" si="7"/>
        <v>268.45316558010023</v>
      </c>
    </row>
    <row r="468" spans="1:15" x14ac:dyDescent="0.25">
      <c r="A468" s="251">
        <v>13219</v>
      </c>
      <c r="B468" s="251" t="s">
        <v>840</v>
      </c>
      <c r="C468" s="251" t="s">
        <v>912</v>
      </c>
      <c r="D468" s="251">
        <v>-83.444363699999997</v>
      </c>
      <c r="E468" s="251">
        <v>33.830159999999999</v>
      </c>
      <c r="O468">
        <f t="shared" si="7"/>
        <v>291.54358265759993</v>
      </c>
    </row>
    <row r="469" spans="1:15" x14ac:dyDescent="0.25">
      <c r="A469" s="251">
        <v>13221</v>
      </c>
      <c r="B469" s="251" t="s">
        <v>840</v>
      </c>
      <c r="C469" s="251" t="s">
        <v>913</v>
      </c>
      <c r="D469" s="251">
        <v>-83.091728700000004</v>
      </c>
      <c r="E469" s="251">
        <v>33.877290000000002</v>
      </c>
      <c r="O469">
        <f t="shared" si="7"/>
        <v>295.54217492422521</v>
      </c>
    </row>
    <row r="470" spans="1:15" x14ac:dyDescent="0.25">
      <c r="A470" s="251">
        <v>13223</v>
      </c>
      <c r="B470" s="251" t="s">
        <v>840</v>
      </c>
      <c r="C470" s="251" t="s">
        <v>914</v>
      </c>
      <c r="D470" s="251">
        <v>-84.877675699999998</v>
      </c>
      <c r="E470" s="251">
        <v>33.91093</v>
      </c>
      <c r="O470">
        <f t="shared" si="7"/>
        <v>298.40236529602504</v>
      </c>
    </row>
    <row r="471" spans="1:15" x14ac:dyDescent="0.25">
      <c r="A471" s="251">
        <v>13225</v>
      </c>
      <c r="B471" s="251" t="s">
        <v>840</v>
      </c>
      <c r="C471" s="251" t="s">
        <v>915</v>
      </c>
      <c r="D471" s="251">
        <v>-83.833660199999997</v>
      </c>
      <c r="E471" s="251">
        <v>32.574289999999998</v>
      </c>
      <c r="O471">
        <f t="shared" si="7"/>
        <v>188.67525525922483</v>
      </c>
    </row>
    <row r="472" spans="1:15" x14ac:dyDescent="0.25">
      <c r="A472" s="251">
        <v>13227</v>
      </c>
      <c r="B472" s="251" t="s">
        <v>840</v>
      </c>
      <c r="C472" s="251" t="s">
        <v>574</v>
      </c>
      <c r="D472" s="251">
        <v>-84.478805100000002</v>
      </c>
      <c r="E472" s="251">
        <v>34.456890000000001</v>
      </c>
      <c r="O472">
        <f t="shared" si="7"/>
        <v>345.53377906222511</v>
      </c>
    </row>
    <row r="473" spans="1:15" x14ac:dyDescent="0.25">
      <c r="A473" s="251">
        <v>13229</v>
      </c>
      <c r="B473" s="251" t="s">
        <v>840</v>
      </c>
      <c r="C473" s="251" t="s">
        <v>916</v>
      </c>
      <c r="D473" s="251">
        <v>-82.237952000000007</v>
      </c>
      <c r="E473" s="251">
        <v>31.353850000000001</v>
      </c>
      <c r="O473">
        <f t="shared" si="7"/>
        <v>95.508922100625099</v>
      </c>
    </row>
    <row r="474" spans="1:15" x14ac:dyDescent="0.25">
      <c r="A474" s="251">
        <v>13231</v>
      </c>
      <c r="B474" s="251" t="s">
        <v>840</v>
      </c>
      <c r="C474" s="251" t="s">
        <v>575</v>
      </c>
      <c r="D474" s="251">
        <v>-84.405194100000003</v>
      </c>
      <c r="E474" s="251">
        <v>33.079889999999999</v>
      </c>
      <c r="O474">
        <f t="shared" si="7"/>
        <v>229.23545042722489</v>
      </c>
    </row>
    <row r="475" spans="1:15" x14ac:dyDescent="0.25">
      <c r="A475" s="251">
        <v>13233</v>
      </c>
      <c r="B475" s="251" t="s">
        <v>840</v>
      </c>
      <c r="C475" s="251" t="s">
        <v>645</v>
      </c>
      <c r="D475" s="251">
        <v>-85.195455800000005</v>
      </c>
      <c r="E475" s="251">
        <v>33.996769999999998</v>
      </c>
      <c r="O475">
        <f t="shared" si="7"/>
        <v>305.72385847402478</v>
      </c>
    </row>
    <row r="476" spans="1:15" x14ac:dyDescent="0.25">
      <c r="A476" s="251">
        <v>13235</v>
      </c>
      <c r="B476" s="251" t="s">
        <v>840</v>
      </c>
      <c r="C476" s="251" t="s">
        <v>648</v>
      </c>
      <c r="D476" s="251">
        <v>-83.5173621</v>
      </c>
      <c r="E476" s="251">
        <v>32.228000000000002</v>
      </c>
      <c r="O476">
        <f t="shared" si="7"/>
        <v>161.55896400000012</v>
      </c>
    </row>
    <row r="477" spans="1:15" x14ac:dyDescent="0.25">
      <c r="A477" s="251">
        <v>13237</v>
      </c>
      <c r="B477" s="251" t="s">
        <v>840</v>
      </c>
      <c r="C477" s="251" t="s">
        <v>829</v>
      </c>
      <c r="D477" s="251">
        <v>-83.377544299999997</v>
      </c>
      <c r="E477" s="251">
        <v>33.321539999999999</v>
      </c>
      <c r="O477">
        <f t="shared" si="7"/>
        <v>249.02736293609993</v>
      </c>
    </row>
    <row r="478" spans="1:15" x14ac:dyDescent="0.25">
      <c r="A478" s="251">
        <v>13239</v>
      </c>
      <c r="B478" s="251" t="s">
        <v>840</v>
      </c>
      <c r="C478" s="251" t="s">
        <v>917</v>
      </c>
      <c r="D478" s="251">
        <v>-85.028075400000006</v>
      </c>
      <c r="E478" s="251">
        <v>31.854710000000001</v>
      </c>
      <c r="O478">
        <f t="shared" si="7"/>
        <v>132.93281066422506</v>
      </c>
    </row>
    <row r="479" spans="1:15" x14ac:dyDescent="0.25">
      <c r="A479" s="251">
        <v>13241</v>
      </c>
      <c r="B479" s="251" t="s">
        <v>840</v>
      </c>
      <c r="C479" s="251" t="s">
        <v>918</v>
      </c>
      <c r="D479" s="251">
        <v>-83.414379699999998</v>
      </c>
      <c r="E479" s="251">
        <v>34.87885</v>
      </c>
      <c r="O479">
        <f t="shared" si="7"/>
        <v>382.87952397562498</v>
      </c>
    </row>
    <row r="480" spans="1:15" x14ac:dyDescent="0.25">
      <c r="A480" s="251">
        <v>13243</v>
      </c>
      <c r="B480" s="251" t="s">
        <v>840</v>
      </c>
      <c r="C480" s="251" t="s">
        <v>576</v>
      </c>
      <c r="D480" s="251">
        <v>-84.760423799999998</v>
      </c>
      <c r="E480" s="251">
        <v>31.75271</v>
      </c>
      <c r="O480">
        <f t="shared" si="7"/>
        <v>125.21990777422502</v>
      </c>
    </row>
    <row r="481" spans="1:15" x14ac:dyDescent="0.25">
      <c r="A481" s="251">
        <v>13245</v>
      </c>
      <c r="B481" s="251" t="s">
        <v>840</v>
      </c>
      <c r="C481" s="251" t="s">
        <v>919</v>
      </c>
      <c r="D481" s="251">
        <v>-82.083290399999996</v>
      </c>
      <c r="E481" s="251">
        <v>33.360010000000003</v>
      </c>
      <c r="O481">
        <f t="shared" si="7"/>
        <v>252.2024262002252</v>
      </c>
    </row>
    <row r="482" spans="1:15" x14ac:dyDescent="0.25">
      <c r="A482" s="251">
        <v>13247</v>
      </c>
      <c r="B482" s="251" t="s">
        <v>840</v>
      </c>
      <c r="C482" s="251" t="s">
        <v>920</v>
      </c>
      <c r="D482" s="251">
        <v>-84.034896900000007</v>
      </c>
      <c r="E482" s="251">
        <v>33.649729999999998</v>
      </c>
      <c r="O482">
        <f t="shared" si="7"/>
        <v>276.32796541402485</v>
      </c>
    </row>
    <row r="483" spans="1:15" x14ac:dyDescent="0.25">
      <c r="A483" s="251">
        <v>13249</v>
      </c>
      <c r="B483" s="251" t="s">
        <v>840</v>
      </c>
      <c r="C483" s="251" t="s">
        <v>921</v>
      </c>
      <c r="D483" s="251">
        <v>-84.339140999999998</v>
      </c>
      <c r="E483" s="251">
        <v>32.254620000000003</v>
      </c>
      <c r="O483">
        <f t="shared" si="7"/>
        <v>163.62430052490021</v>
      </c>
    </row>
    <row r="484" spans="1:15" x14ac:dyDescent="0.25">
      <c r="A484" s="251">
        <v>13251</v>
      </c>
      <c r="B484" s="251" t="s">
        <v>840</v>
      </c>
      <c r="C484" s="251" t="s">
        <v>922</v>
      </c>
      <c r="D484" s="251">
        <v>-81.617148700000001</v>
      </c>
      <c r="E484" s="251">
        <v>32.756909999999998</v>
      </c>
      <c r="O484">
        <f t="shared" si="7"/>
        <v>203.19266868322484</v>
      </c>
    </row>
    <row r="485" spans="1:15" x14ac:dyDescent="0.25">
      <c r="A485" s="251">
        <v>13253</v>
      </c>
      <c r="B485" s="251" t="s">
        <v>840</v>
      </c>
      <c r="C485" s="251" t="s">
        <v>834</v>
      </c>
      <c r="D485" s="251">
        <v>-84.880193899999995</v>
      </c>
      <c r="E485" s="251">
        <v>30.93366</v>
      </c>
      <c r="O485">
        <f t="shared" si="7"/>
        <v>64.983422240099983</v>
      </c>
    </row>
    <row r="486" spans="1:15" x14ac:dyDescent="0.25">
      <c r="A486" s="251">
        <v>13255</v>
      </c>
      <c r="B486" s="251" t="s">
        <v>840</v>
      </c>
      <c r="C486" s="251" t="s">
        <v>923</v>
      </c>
      <c r="D486" s="251">
        <v>-84.296456500000005</v>
      </c>
      <c r="E486" s="251">
        <v>33.253869999999999</v>
      </c>
      <c r="O486">
        <f t="shared" si="7"/>
        <v>243.45848244802494</v>
      </c>
    </row>
    <row r="487" spans="1:15" x14ac:dyDescent="0.25">
      <c r="A487" s="251">
        <v>13257</v>
      </c>
      <c r="B487" s="251" t="s">
        <v>840</v>
      </c>
      <c r="C487" s="251" t="s">
        <v>924</v>
      </c>
      <c r="D487" s="251">
        <v>-83.294122999999999</v>
      </c>
      <c r="E487" s="251">
        <v>34.554400000000001</v>
      </c>
      <c r="O487">
        <f t="shared" si="7"/>
        <v>354.09275856000011</v>
      </c>
    </row>
    <row r="488" spans="1:15" x14ac:dyDescent="0.25">
      <c r="A488" s="251">
        <v>13259</v>
      </c>
      <c r="B488" s="251" t="s">
        <v>840</v>
      </c>
      <c r="C488" s="251" t="s">
        <v>925</v>
      </c>
      <c r="D488" s="251">
        <v>-84.850703199999998</v>
      </c>
      <c r="E488" s="251">
        <v>32.070599999999999</v>
      </c>
      <c r="O488">
        <f t="shared" si="7"/>
        <v>149.41211480999993</v>
      </c>
    </row>
    <row r="489" spans="1:15" x14ac:dyDescent="0.25">
      <c r="A489" s="251">
        <v>13261</v>
      </c>
      <c r="B489" s="251" t="s">
        <v>840</v>
      </c>
      <c r="C489" s="251" t="s">
        <v>580</v>
      </c>
      <c r="D489" s="251">
        <v>-84.226081300000004</v>
      </c>
      <c r="E489" s="251">
        <v>32.039319999999996</v>
      </c>
      <c r="O489">
        <f t="shared" si="7"/>
        <v>147.01145864039972</v>
      </c>
    </row>
    <row r="490" spans="1:15" x14ac:dyDescent="0.25">
      <c r="A490" s="251">
        <v>13263</v>
      </c>
      <c r="B490" s="251" t="s">
        <v>840</v>
      </c>
      <c r="C490" s="251" t="s">
        <v>926</v>
      </c>
      <c r="D490" s="251">
        <v>-84.541236999999995</v>
      </c>
      <c r="E490" s="251">
        <v>32.69753</v>
      </c>
      <c r="O490">
        <f t="shared" si="7"/>
        <v>198.45577822702506</v>
      </c>
    </row>
    <row r="491" spans="1:15" x14ac:dyDescent="0.25">
      <c r="A491" s="251">
        <v>13265</v>
      </c>
      <c r="B491" s="251" t="s">
        <v>840</v>
      </c>
      <c r="C491" s="251" t="s">
        <v>927</v>
      </c>
      <c r="D491" s="251">
        <v>-82.886680799999993</v>
      </c>
      <c r="E491" s="251">
        <v>33.562890000000003</v>
      </c>
      <c r="O491">
        <f t="shared" si="7"/>
        <v>269.05699159222524</v>
      </c>
    </row>
    <row r="492" spans="1:15" x14ac:dyDescent="0.25">
      <c r="A492" s="251">
        <v>13267</v>
      </c>
      <c r="B492" s="251" t="s">
        <v>840</v>
      </c>
      <c r="C492" s="251" t="s">
        <v>928</v>
      </c>
      <c r="D492" s="251">
        <v>-82.070564099999999</v>
      </c>
      <c r="E492" s="251">
        <v>32.04551</v>
      </c>
      <c r="O492">
        <f t="shared" si="7"/>
        <v>147.48617511022499</v>
      </c>
    </row>
    <row r="493" spans="1:15" x14ac:dyDescent="0.25">
      <c r="A493" s="251">
        <v>13269</v>
      </c>
      <c r="B493" s="251" t="s">
        <v>840</v>
      </c>
      <c r="C493" s="251" t="s">
        <v>836</v>
      </c>
      <c r="D493" s="251">
        <v>-84.248693299999999</v>
      </c>
      <c r="E493" s="251">
        <v>32.551180000000002</v>
      </c>
      <c r="O493">
        <f t="shared" si="7"/>
        <v>186.84881863290016</v>
      </c>
    </row>
    <row r="494" spans="1:15" x14ac:dyDescent="0.25">
      <c r="A494" s="251">
        <v>13271</v>
      </c>
      <c r="B494" s="251" t="s">
        <v>840</v>
      </c>
      <c r="C494" s="251" t="s">
        <v>929</v>
      </c>
      <c r="D494" s="251">
        <v>-82.963843699999998</v>
      </c>
      <c r="E494" s="251">
        <v>31.921410000000002</v>
      </c>
      <c r="O494">
        <f t="shared" si="7"/>
        <v>138.00176187322512</v>
      </c>
    </row>
    <row r="495" spans="1:15" x14ac:dyDescent="0.25">
      <c r="A495" s="251">
        <v>13273</v>
      </c>
      <c r="B495" s="251" t="s">
        <v>840</v>
      </c>
      <c r="C495" s="251" t="s">
        <v>930</v>
      </c>
      <c r="D495" s="251">
        <v>-84.451694599999996</v>
      </c>
      <c r="E495" s="251">
        <v>31.769909999999999</v>
      </c>
      <c r="O495">
        <f t="shared" si="7"/>
        <v>126.51723316822496</v>
      </c>
    </row>
    <row r="496" spans="1:15" x14ac:dyDescent="0.25">
      <c r="A496" s="251">
        <v>13275</v>
      </c>
      <c r="B496" s="251" t="s">
        <v>840</v>
      </c>
      <c r="C496" s="251" t="s">
        <v>931</v>
      </c>
      <c r="D496" s="251">
        <v>-83.936413999999999</v>
      </c>
      <c r="E496" s="251">
        <v>30.858789999999999</v>
      </c>
      <c r="O496">
        <f t="shared" si="7"/>
        <v>59.627745594224933</v>
      </c>
    </row>
    <row r="497" spans="1:15" x14ac:dyDescent="0.25">
      <c r="A497" s="251">
        <v>13277</v>
      </c>
      <c r="B497" s="251" t="s">
        <v>840</v>
      </c>
      <c r="C497" s="251" t="s">
        <v>932</v>
      </c>
      <c r="D497" s="251">
        <v>-83.549971400000004</v>
      </c>
      <c r="E497" s="251">
        <v>31.451560000000001</v>
      </c>
      <c r="O497">
        <f t="shared" si="7"/>
        <v>102.72110947560003</v>
      </c>
    </row>
    <row r="498" spans="1:15" x14ac:dyDescent="0.25">
      <c r="A498" s="251">
        <v>13279</v>
      </c>
      <c r="B498" s="251" t="s">
        <v>840</v>
      </c>
      <c r="C498" s="251" t="s">
        <v>933</v>
      </c>
      <c r="D498" s="251">
        <v>-82.347680100000005</v>
      </c>
      <c r="E498" s="251">
        <v>32.104509999999998</v>
      </c>
      <c r="O498">
        <f t="shared" si="7"/>
        <v>152.01959026522482</v>
      </c>
    </row>
    <row r="499" spans="1:15" x14ac:dyDescent="0.25">
      <c r="A499" s="251">
        <v>13281</v>
      </c>
      <c r="B499" s="251" t="s">
        <v>840</v>
      </c>
      <c r="C499" s="251" t="s">
        <v>934</v>
      </c>
      <c r="D499" s="251">
        <v>-83.749881000000002</v>
      </c>
      <c r="E499" s="251">
        <v>34.907609999999998</v>
      </c>
      <c r="O499">
        <f t="shared" si="7"/>
        <v>385.45410580222483</v>
      </c>
    </row>
    <row r="500" spans="1:15" x14ac:dyDescent="0.25">
      <c r="A500" s="251">
        <v>13283</v>
      </c>
      <c r="B500" s="251" t="s">
        <v>840</v>
      </c>
      <c r="C500" s="251" t="s">
        <v>935</v>
      </c>
      <c r="D500" s="251">
        <v>-82.571631100000005</v>
      </c>
      <c r="E500" s="251">
        <v>32.397599999999997</v>
      </c>
      <c r="O500">
        <f t="shared" si="7"/>
        <v>174.77209295999978</v>
      </c>
    </row>
    <row r="501" spans="1:15" x14ac:dyDescent="0.25">
      <c r="A501" s="251">
        <v>13285</v>
      </c>
      <c r="B501" s="251" t="s">
        <v>840</v>
      </c>
      <c r="C501" s="251" t="s">
        <v>936</v>
      </c>
      <c r="D501" s="251">
        <v>-85.034502799999999</v>
      </c>
      <c r="E501" s="251">
        <v>33.02413</v>
      </c>
      <c r="O501">
        <f t="shared" si="7"/>
        <v>224.70584007802498</v>
      </c>
    </row>
    <row r="502" spans="1:15" x14ac:dyDescent="0.25">
      <c r="A502" s="251">
        <v>13287</v>
      </c>
      <c r="B502" s="251" t="s">
        <v>840</v>
      </c>
      <c r="C502" s="251" t="s">
        <v>937</v>
      </c>
      <c r="D502" s="251">
        <v>-83.656501800000001</v>
      </c>
      <c r="E502" s="251">
        <v>31.715879999999999</v>
      </c>
      <c r="O502">
        <f t="shared" si="7"/>
        <v>122.44644939239987</v>
      </c>
    </row>
    <row r="503" spans="1:15" x14ac:dyDescent="0.25">
      <c r="A503" s="251">
        <v>13289</v>
      </c>
      <c r="B503" s="251" t="s">
        <v>840</v>
      </c>
      <c r="C503" s="251" t="s">
        <v>938</v>
      </c>
      <c r="D503" s="251">
        <v>-83.452032000000003</v>
      </c>
      <c r="E503" s="251">
        <v>32.673279999999998</v>
      </c>
      <c r="O503">
        <f t="shared" si="7"/>
        <v>196.52585840639986</v>
      </c>
    </row>
    <row r="504" spans="1:15" x14ac:dyDescent="0.25">
      <c r="A504" s="251">
        <v>13291</v>
      </c>
      <c r="B504" s="251" t="s">
        <v>840</v>
      </c>
      <c r="C504" s="251" t="s">
        <v>657</v>
      </c>
      <c r="D504" s="251">
        <v>-84.003022099999995</v>
      </c>
      <c r="E504" s="251">
        <v>34.828789999999998</v>
      </c>
      <c r="O504">
        <f t="shared" si="7"/>
        <v>378.40705394422486</v>
      </c>
    </row>
    <row r="505" spans="1:15" x14ac:dyDescent="0.25">
      <c r="A505" s="251">
        <v>13293</v>
      </c>
      <c r="B505" s="251" t="s">
        <v>840</v>
      </c>
      <c r="C505" s="251" t="s">
        <v>939</v>
      </c>
      <c r="D505" s="251">
        <v>-84.308317799999998</v>
      </c>
      <c r="E505" s="251">
        <v>32.877589999999998</v>
      </c>
      <c r="O505">
        <f t="shared" si="7"/>
        <v>212.86850446822484</v>
      </c>
    </row>
    <row r="506" spans="1:15" x14ac:dyDescent="0.25">
      <c r="A506" s="251">
        <v>13295</v>
      </c>
      <c r="B506" s="251" t="s">
        <v>840</v>
      </c>
      <c r="C506" s="251" t="s">
        <v>584</v>
      </c>
      <c r="D506" s="251">
        <v>-85.2984115</v>
      </c>
      <c r="E506" s="251">
        <v>34.72316</v>
      </c>
      <c r="O506">
        <f t="shared" si="7"/>
        <v>369.00684086760003</v>
      </c>
    </row>
    <row r="507" spans="1:15" x14ac:dyDescent="0.25">
      <c r="A507" s="251">
        <v>13297</v>
      </c>
      <c r="B507" s="251" t="s">
        <v>840</v>
      </c>
      <c r="C507" s="251" t="s">
        <v>839</v>
      </c>
      <c r="D507" s="251">
        <v>-83.738883200000004</v>
      </c>
      <c r="E507" s="251">
        <v>33.774819999999998</v>
      </c>
      <c r="O507">
        <f t="shared" si="7"/>
        <v>286.86119857289981</v>
      </c>
    </row>
    <row r="508" spans="1:15" x14ac:dyDescent="0.25">
      <c r="A508" s="251">
        <v>13299</v>
      </c>
      <c r="B508" s="251" t="s">
        <v>840</v>
      </c>
      <c r="C508" s="251" t="s">
        <v>940</v>
      </c>
      <c r="D508" s="251">
        <v>-82.457389300000003</v>
      </c>
      <c r="E508" s="251">
        <v>31.030259999999998</v>
      </c>
      <c r="O508">
        <f t="shared" si="7"/>
        <v>71.930780252099879</v>
      </c>
    </row>
    <row r="509" spans="1:15" x14ac:dyDescent="0.25">
      <c r="A509" s="251">
        <v>13301</v>
      </c>
      <c r="B509" s="251" t="s">
        <v>840</v>
      </c>
      <c r="C509" s="251" t="s">
        <v>941</v>
      </c>
      <c r="D509" s="251">
        <v>-82.688459600000002</v>
      </c>
      <c r="E509" s="251">
        <v>33.407400000000003</v>
      </c>
      <c r="O509">
        <f t="shared" si="7"/>
        <v>256.12284321000021</v>
      </c>
    </row>
    <row r="510" spans="1:15" x14ac:dyDescent="0.25">
      <c r="A510" s="251">
        <v>13303</v>
      </c>
      <c r="B510" s="251" t="s">
        <v>840</v>
      </c>
      <c r="C510" s="251" t="s">
        <v>585</v>
      </c>
      <c r="D510" s="251">
        <v>-82.8116536</v>
      </c>
      <c r="E510" s="251">
        <v>32.973280000000003</v>
      </c>
      <c r="O510">
        <f t="shared" si="7"/>
        <v>220.58728640640021</v>
      </c>
    </row>
    <row r="511" spans="1:15" x14ac:dyDescent="0.25">
      <c r="A511" s="251">
        <v>13305</v>
      </c>
      <c r="B511" s="251" t="s">
        <v>840</v>
      </c>
      <c r="C511" s="251" t="s">
        <v>942</v>
      </c>
      <c r="D511" s="251">
        <v>-81.930840000000003</v>
      </c>
      <c r="E511" s="251">
        <v>31.552350000000001</v>
      </c>
      <c r="O511">
        <f t="shared" si="7"/>
        <v>110.20565367562504</v>
      </c>
    </row>
    <row r="512" spans="1:15" x14ac:dyDescent="0.25">
      <c r="A512" s="251">
        <v>13307</v>
      </c>
      <c r="B512" s="251" t="s">
        <v>840</v>
      </c>
      <c r="C512" s="251" t="s">
        <v>943</v>
      </c>
      <c r="D512" s="251">
        <v>-84.574322100000003</v>
      </c>
      <c r="E512" s="251">
        <v>32.039079999999998</v>
      </c>
      <c r="O512">
        <f t="shared" si="7"/>
        <v>146.99305630439989</v>
      </c>
    </row>
    <row r="513" spans="1:15" x14ac:dyDescent="0.25">
      <c r="A513" s="251">
        <v>13309</v>
      </c>
      <c r="B513" s="251" t="s">
        <v>840</v>
      </c>
      <c r="C513" s="251" t="s">
        <v>944</v>
      </c>
      <c r="D513" s="251">
        <v>-82.745517100000001</v>
      </c>
      <c r="E513" s="251">
        <v>32.111539999999998</v>
      </c>
      <c r="O513">
        <f t="shared" si="7"/>
        <v>152.56080263609985</v>
      </c>
    </row>
    <row r="514" spans="1:15" x14ac:dyDescent="0.25">
      <c r="A514" s="251">
        <v>13311</v>
      </c>
      <c r="B514" s="251" t="s">
        <v>840</v>
      </c>
      <c r="C514" s="251" t="s">
        <v>659</v>
      </c>
      <c r="D514" s="251">
        <v>-83.751731800000002</v>
      </c>
      <c r="E514" s="251">
        <v>34.641579999999998</v>
      </c>
      <c r="O514">
        <f t="shared" si="7"/>
        <v>361.78124601689979</v>
      </c>
    </row>
    <row r="515" spans="1:15" x14ac:dyDescent="0.25">
      <c r="A515" s="251">
        <v>13313</v>
      </c>
      <c r="B515" s="251" t="s">
        <v>840</v>
      </c>
      <c r="C515" s="251" t="s">
        <v>945</v>
      </c>
      <c r="D515" s="251">
        <v>-84.971604799999994</v>
      </c>
      <c r="E515" s="251">
        <v>34.796990000000001</v>
      </c>
      <c r="O515">
        <f t="shared" si="7"/>
        <v>375.5718293852251</v>
      </c>
    </row>
    <row r="516" spans="1:15" x14ac:dyDescent="0.25">
      <c r="A516" s="251">
        <v>13315</v>
      </c>
      <c r="B516" s="251" t="s">
        <v>840</v>
      </c>
      <c r="C516" s="251" t="s">
        <v>586</v>
      </c>
      <c r="D516" s="251">
        <v>-83.470903800000002</v>
      </c>
      <c r="E516" s="251">
        <v>31.969460000000002</v>
      </c>
      <c r="O516">
        <f t="shared" ref="O516:O579" si="8">E516*1.5^2*(E516-30)</f>
        <v>141.66578855610013</v>
      </c>
    </row>
    <row r="517" spans="1:15" x14ac:dyDescent="0.25">
      <c r="A517" s="251">
        <v>13317</v>
      </c>
      <c r="B517" s="251" t="s">
        <v>840</v>
      </c>
      <c r="C517" s="251" t="s">
        <v>946</v>
      </c>
      <c r="D517" s="251">
        <v>-82.755557699999997</v>
      </c>
      <c r="E517" s="251">
        <v>33.783769999999997</v>
      </c>
      <c r="O517">
        <f t="shared" si="8"/>
        <v>287.61753467902474</v>
      </c>
    </row>
    <row r="518" spans="1:15" x14ac:dyDescent="0.25">
      <c r="A518" s="251">
        <v>13319</v>
      </c>
      <c r="B518" s="251" t="s">
        <v>840</v>
      </c>
      <c r="C518" s="251" t="s">
        <v>947</v>
      </c>
      <c r="D518" s="251">
        <v>-83.194991299999998</v>
      </c>
      <c r="E518" s="251">
        <v>32.801049999999996</v>
      </c>
      <c r="O518">
        <f t="shared" si="8"/>
        <v>206.7241074806247</v>
      </c>
    </row>
    <row r="519" spans="1:15" x14ac:dyDescent="0.25">
      <c r="A519" s="251">
        <v>13321</v>
      </c>
      <c r="B519" s="251" t="s">
        <v>840</v>
      </c>
      <c r="C519" s="251" t="s">
        <v>948</v>
      </c>
      <c r="D519" s="251">
        <v>-83.877706900000007</v>
      </c>
      <c r="E519" s="251">
        <v>31.546340000000001</v>
      </c>
      <c r="O519">
        <f t="shared" si="8"/>
        <v>109.75807664010004</v>
      </c>
    </row>
    <row r="520" spans="1:15" x14ac:dyDescent="0.25">
      <c r="A520" s="251">
        <v>16001</v>
      </c>
      <c r="B520" s="251" t="s">
        <v>955</v>
      </c>
      <c r="C520" s="251" t="s">
        <v>956</v>
      </c>
      <c r="D520" s="251">
        <v>-116.235129</v>
      </c>
      <c r="E520" s="251">
        <v>43.446640000000002</v>
      </c>
      <c r="O520">
        <f t="shared" si="8"/>
        <v>1314.4754864016002</v>
      </c>
    </row>
    <row r="521" spans="1:15" x14ac:dyDescent="0.25">
      <c r="A521" s="251">
        <v>16003</v>
      </c>
      <c r="B521" s="251" t="s">
        <v>955</v>
      </c>
      <c r="C521" s="251" t="s">
        <v>720</v>
      </c>
      <c r="D521" s="251">
        <v>-116.444456</v>
      </c>
      <c r="E521" s="251">
        <v>44.892899999999997</v>
      </c>
      <c r="O521">
        <f t="shared" si="8"/>
        <v>1504.3173084224995</v>
      </c>
    </row>
    <row r="522" spans="1:15" x14ac:dyDescent="0.25">
      <c r="A522" s="251">
        <v>16005</v>
      </c>
      <c r="B522" s="251" t="s">
        <v>955</v>
      </c>
      <c r="C522" s="251" t="s">
        <v>957</v>
      </c>
      <c r="D522" s="251">
        <v>-112.207724</v>
      </c>
      <c r="E522" s="251">
        <v>42.663170000000001</v>
      </c>
      <c r="O522">
        <f t="shared" si="8"/>
        <v>1215.564692510025</v>
      </c>
    </row>
    <row r="523" spans="1:15" x14ac:dyDescent="0.25">
      <c r="A523" s="251">
        <v>16007</v>
      </c>
      <c r="B523" s="251" t="s">
        <v>955</v>
      </c>
      <c r="C523" s="251" t="s">
        <v>958</v>
      </c>
      <c r="D523" s="251">
        <v>-111.33814700000001</v>
      </c>
      <c r="E523" s="251">
        <v>42.286929999999998</v>
      </c>
      <c r="O523">
        <f t="shared" si="8"/>
        <v>1169.0472348560247</v>
      </c>
    </row>
    <row r="524" spans="1:15" x14ac:dyDescent="0.25">
      <c r="A524" s="251">
        <v>16009</v>
      </c>
      <c r="B524" s="251" t="s">
        <v>955</v>
      </c>
      <c r="C524" s="251" t="s">
        <v>959</v>
      </c>
      <c r="D524" s="251">
        <v>-116.640602</v>
      </c>
      <c r="E524" s="251">
        <v>47.204970000000003</v>
      </c>
      <c r="O524">
        <f t="shared" si="8"/>
        <v>1827.3602085770253</v>
      </c>
    </row>
    <row r="525" spans="1:15" x14ac:dyDescent="0.25">
      <c r="A525" s="251">
        <v>16011</v>
      </c>
      <c r="B525" s="251" t="s">
        <v>955</v>
      </c>
      <c r="C525" s="251" t="s">
        <v>960</v>
      </c>
      <c r="D525" s="251">
        <v>-112.406569</v>
      </c>
      <c r="E525" s="251">
        <v>43.214530000000003</v>
      </c>
      <c r="O525">
        <f t="shared" si="8"/>
        <v>1284.8843320220255</v>
      </c>
    </row>
    <row r="526" spans="1:15" x14ac:dyDescent="0.25">
      <c r="A526" s="251">
        <v>16013</v>
      </c>
      <c r="B526" s="251" t="s">
        <v>955</v>
      </c>
      <c r="C526" s="251" t="s">
        <v>961</v>
      </c>
      <c r="D526" s="251">
        <v>-113.982494</v>
      </c>
      <c r="E526" s="251">
        <v>43.408619999999999</v>
      </c>
      <c r="O526">
        <f t="shared" si="8"/>
        <v>1309.6118031848998</v>
      </c>
    </row>
    <row r="527" spans="1:15" x14ac:dyDescent="0.25">
      <c r="A527" s="251">
        <v>16015</v>
      </c>
      <c r="B527" s="251" t="s">
        <v>955</v>
      </c>
      <c r="C527" s="251" t="s">
        <v>962</v>
      </c>
      <c r="D527" s="251">
        <v>-115.71859499999999</v>
      </c>
      <c r="E527" s="251">
        <v>43.983890000000002</v>
      </c>
      <c r="O527">
        <f t="shared" si="8"/>
        <v>1383.8982289472251</v>
      </c>
    </row>
    <row r="528" spans="1:15" x14ac:dyDescent="0.25">
      <c r="A528" s="251">
        <v>16017</v>
      </c>
      <c r="B528" s="251" t="s">
        <v>955</v>
      </c>
      <c r="C528" s="251" t="s">
        <v>963</v>
      </c>
      <c r="D528" s="251">
        <v>-116.597888</v>
      </c>
      <c r="E528" s="251">
        <v>48.29081</v>
      </c>
      <c r="O528">
        <f t="shared" si="8"/>
        <v>1987.3755685262252</v>
      </c>
    </row>
    <row r="529" spans="1:15" x14ac:dyDescent="0.25">
      <c r="A529" s="251">
        <v>16019</v>
      </c>
      <c r="B529" s="251" t="s">
        <v>955</v>
      </c>
      <c r="C529" s="251" t="s">
        <v>964</v>
      </c>
      <c r="D529" s="251">
        <v>-111.634546</v>
      </c>
      <c r="E529" s="251">
        <v>43.387149999999998</v>
      </c>
      <c r="O529">
        <f t="shared" si="8"/>
        <v>1306.8681415256249</v>
      </c>
    </row>
    <row r="530" spans="1:15" x14ac:dyDescent="0.25">
      <c r="A530" s="251">
        <v>16021</v>
      </c>
      <c r="B530" s="251" t="s">
        <v>955</v>
      </c>
      <c r="C530" s="251" t="s">
        <v>965</v>
      </c>
      <c r="D530" s="251">
        <v>-116.450216</v>
      </c>
      <c r="E530" s="251">
        <v>48.757579999999997</v>
      </c>
      <c r="O530">
        <f t="shared" si="8"/>
        <v>2057.7919667768997</v>
      </c>
    </row>
    <row r="531" spans="1:15" x14ac:dyDescent="0.25">
      <c r="A531" s="251">
        <v>16023</v>
      </c>
      <c r="B531" s="251" t="s">
        <v>955</v>
      </c>
      <c r="C531" s="251" t="s">
        <v>666</v>
      </c>
      <c r="D531" s="251">
        <v>-113.16874</v>
      </c>
      <c r="E531" s="251">
        <v>43.721820000000001</v>
      </c>
      <c r="O531">
        <f t="shared" si="8"/>
        <v>1349.8716242529001</v>
      </c>
    </row>
    <row r="532" spans="1:15" x14ac:dyDescent="0.25">
      <c r="A532" s="251">
        <v>16025</v>
      </c>
      <c r="B532" s="251" t="s">
        <v>955</v>
      </c>
      <c r="C532" s="251" t="s">
        <v>966</v>
      </c>
      <c r="D532" s="251">
        <v>-114.806881</v>
      </c>
      <c r="E532" s="251">
        <v>43.456119999999999</v>
      </c>
      <c r="O532">
        <f t="shared" si="8"/>
        <v>1315.6892222723998</v>
      </c>
    </row>
    <row r="533" spans="1:15" x14ac:dyDescent="0.25">
      <c r="A533" s="251">
        <v>16027</v>
      </c>
      <c r="B533" s="251" t="s">
        <v>955</v>
      </c>
      <c r="C533" s="251" t="s">
        <v>967</v>
      </c>
      <c r="D533" s="251">
        <v>-116.706675</v>
      </c>
      <c r="E533" s="251">
        <v>43.61994</v>
      </c>
      <c r="O533">
        <f t="shared" si="8"/>
        <v>1336.7271726080999</v>
      </c>
    </row>
    <row r="534" spans="1:15" x14ac:dyDescent="0.25">
      <c r="A534" s="251">
        <v>16029</v>
      </c>
      <c r="B534" s="251" t="s">
        <v>955</v>
      </c>
      <c r="C534" s="251" t="s">
        <v>968</v>
      </c>
      <c r="D534" s="251">
        <v>-111.56241799999999</v>
      </c>
      <c r="E534" s="251">
        <v>42.778649999999999</v>
      </c>
      <c r="O534">
        <f t="shared" si="8"/>
        <v>1229.9701406006247</v>
      </c>
    </row>
    <row r="535" spans="1:15" x14ac:dyDescent="0.25">
      <c r="A535" s="251">
        <v>16031</v>
      </c>
      <c r="B535" s="251" t="s">
        <v>955</v>
      </c>
      <c r="C535" s="251" t="s">
        <v>969</v>
      </c>
      <c r="D535" s="251">
        <v>-113.61808499999999</v>
      </c>
      <c r="E535" s="251">
        <v>42.288870000000003</v>
      </c>
      <c r="O535">
        <f t="shared" si="8"/>
        <v>1169.2854582230252</v>
      </c>
    </row>
    <row r="536" spans="1:15" x14ac:dyDescent="0.25">
      <c r="A536" s="251">
        <v>16033</v>
      </c>
      <c r="B536" s="251" t="s">
        <v>955</v>
      </c>
      <c r="C536" s="251" t="s">
        <v>613</v>
      </c>
      <c r="D536" s="251">
        <v>-112.349109</v>
      </c>
      <c r="E536" s="251">
        <v>44.286169999999998</v>
      </c>
      <c r="O536">
        <f t="shared" si="8"/>
        <v>1423.5294448550246</v>
      </c>
    </row>
    <row r="537" spans="1:15" x14ac:dyDescent="0.25">
      <c r="A537" s="251">
        <v>16035</v>
      </c>
      <c r="B537" s="251" t="s">
        <v>955</v>
      </c>
      <c r="C537" s="251" t="s">
        <v>970</v>
      </c>
      <c r="D537" s="251">
        <v>-115.623796</v>
      </c>
      <c r="E537" s="251">
        <v>46.661999999999999</v>
      </c>
      <c r="O537">
        <f t="shared" si="8"/>
        <v>1749.3350489999998</v>
      </c>
    </row>
    <row r="538" spans="1:15" x14ac:dyDescent="0.25">
      <c r="A538" s="251">
        <v>16037</v>
      </c>
      <c r="B538" s="251" t="s">
        <v>955</v>
      </c>
      <c r="C538" s="251" t="s">
        <v>734</v>
      </c>
      <c r="D538" s="251">
        <v>-114.27579900000001</v>
      </c>
      <c r="E538" s="251">
        <v>44.24098</v>
      </c>
      <c r="O538">
        <f t="shared" si="8"/>
        <v>1417.5785505608999</v>
      </c>
    </row>
    <row r="539" spans="1:15" x14ac:dyDescent="0.25">
      <c r="A539" s="251">
        <v>16039</v>
      </c>
      <c r="B539" s="251" t="s">
        <v>955</v>
      </c>
      <c r="C539" s="251" t="s">
        <v>546</v>
      </c>
      <c r="D539" s="251">
        <v>-115.466396</v>
      </c>
      <c r="E539" s="251">
        <v>43.355139999999999</v>
      </c>
      <c r="O539">
        <f t="shared" si="8"/>
        <v>1302.7814199440998</v>
      </c>
    </row>
    <row r="540" spans="1:15" x14ac:dyDescent="0.25">
      <c r="A540" s="251">
        <v>16041</v>
      </c>
      <c r="B540" s="251" t="s">
        <v>955</v>
      </c>
      <c r="C540" s="251" t="s">
        <v>550</v>
      </c>
      <c r="D540" s="251">
        <v>-111.819726</v>
      </c>
      <c r="E540" s="251">
        <v>42.180050000000001</v>
      </c>
      <c r="O540">
        <f t="shared" si="8"/>
        <v>1155.9490155056251</v>
      </c>
    </row>
    <row r="541" spans="1:15" x14ac:dyDescent="0.25">
      <c r="A541" s="251">
        <v>16043</v>
      </c>
      <c r="B541" s="251" t="s">
        <v>955</v>
      </c>
      <c r="C541" s="251" t="s">
        <v>742</v>
      </c>
      <c r="D541" s="251">
        <v>-111.487364</v>
      </c>
      <c r="E541" s="251">
        <v>44.231409999999997</v>
      </c>
      <c r="O541">
        <f t="shared" si="8"/>
        <v>1416.3194938232245</v>
      </c>
    </row>
    <row r="542" spans="1:15" x14ac:dyDescent="0.25">
      <c r="A542" s="251">
        <v>16045</v>
      </c>
      <c r="B542" s="251" t="s">
        <v>955</v>
      </c>
      <c r="C542" s="251" t="s">
        <v>971</v>
      </c>
      <c r="D542" s="251">
        <v>-116.381522</v>
      </c>
      <c r="E542" s="251">
        <v>44.064999999999998</v>
      </c>
      <c r="O542">
        <f t="shared" si="8"/>
        <v>1394.4920062499998</v>
      </c>
    </row>
    <row r="543" spans="1:15" x14ac:dyDescent="0.25">
      <c r="A543" s="251">
        <v>16047</v>
      </c>
      <c r="B543" s="251" t="s">
        <v>955</v>
      </c>
      <c r="C543" s="251" t="s">
        <v>972</v>
      </c>
      <c r="D543" s="251">
        <v>-114.816474</v>
      </c>
      <c r="E543" s="251">
        <v>42.972099999999998</v>
      </c>
      <c r="O543">
        <f t="shared" si="8"/>
        <v>1254.2363514224996</v>
      </c>
    </row>
    <row r="544" spans="1:15" x14ac:dyDescent="0.25">
      <c r="A544" s="251">
        <v>16049</v>
      </c>
      <c r="B544" s="251" t="s">
        <v>955</v>
      </c>
      <c r="C544" s="251" t="s">
        <v>973</v>
      </c>
      <c r="D544" s="251">
        <v>-115.46033199999999</v>
      </c>
      <c r="E544" s="251">
        <v>45.831719999999997</v>
      </c>
      <c r="O544">
        <f t="shared" si="8"/>
        <v>1632.5886558563998</v>
      </c>
    </row>
    <row r="545" spans="1:15" x14ac:dyDescent="0.25">
      <c r="A545" s="251">
        <v>16051</v>
      </c>
      <c r="B545" s="251" t="s">
        <v>955</v>
      </c>
      <c r="C545" s="251" t="s">
        <v>557</v>
      </c>
      <c r="D545" s="251">
        <v>-112.313137</v>
      </c>
      <c r="E545" s="251">
        <v>43.820709999999998</v>
      </c>
      <c r="O545">
        <f t="shared" si="8"/>
        <v>1362.6749810342249</v>
      </c>
    </row>
    <row r="546" spans="1:15" x14ac:dyDescent="0.25">
      <c r="A546" s="251">
        <v>16053</v>
      </c>
      <c r="B546" s="251" t="s">
        <v>955</v>
      </c>
      <c r="C546" s="251" t="s">
        <v>974</v>
      </c>
      <c r="D546" s="251">
        <v>-114.277653</v>
      </c>
      <c r="E546" s="251">
        <v>42.69218</v>
      </c>
      <c r="O546">
        <f t="shared" si="8"/>
        <v>1219.1778745929</v>
      </c>
    </row>
    <row r="547" spans="1:15" x14ac:dyDescent="0.25">
      <c r="A547" s="251">
        <v>16055</v>
      </c>
      <c r="B547" s="251" t="s">
        <v>955</v>
      </c>
      <c r="C547" s="251" t="s">
        <v>975</v>
      </c>
      <c r="D547" s="251">
        <v>-116.685074</v>
      </c>
      <c r="E547" s="251">
        <v>47.65907</v>
      </c>
      <c r="O547">
        <f t="shared" si="8"/>
        <v>1893.6334198460249</v>
      </c>
    </row>
    <row r="548" spans="1:15" x14ac:dyDescent="0.25">
      <c r="A548" s="251">
        <v>16057</v>
      </c>
      <c r="B548" s="251" t="s">
        <v>955</v>
      </c>
      <c r="C548" s="251" t="s">
        <v>976</v>
      </c>
      <c r="D548" s="251">
        <v>-116.69539399999999</v>
      </c>
      <c r="E548" s="251">
        <v>46.805680000000002</v>
      </c>
      <c r="O548">
        <f t="shared" si="8"/>
        <v>1769.8528805904002</v>
      </c>
    </row>
    <row r="549" spans="1:15" x14ac:dyDescent="0.25">
      <c r="A549" s="251">
        <v>16059</v>
      </c>
      <c r="B549" s="251" t="s">
        <v>955</v>
      </c>
      <c r="C549" s="251" t="s">
        <v>977</v>
      </c>
      <c r="D549" s="251">
        <v>-113.927661</v>
      </c>
      <c r="E549" s="251">
        <v>44.945309999999999</v>
      </c>
      <c r="O549">
        <f t="shared" si="8"/>
        <v>1511.3735797412248</v>
      </c>
    </row>
    <row r="550" spans="1:15" x14ac:dyDescent="0.25">
      <c r="A550" s="251">
        <v>16061</v>
      </c>
      <c r="B550" s="251" t="s">
        <v>955</v>
      </c>
      <c r="C550" s="251" t="s">
        <v>978</v>
      </c>
      <c r="D550" s="251">
        <v>-116.413719</v>
      </c>
      <c r="E550" s="251">
        <v>46.229709999999997</v>
      </c>
      <c r="O550">
        <f t="shared" si="8"/>
        <v>1688.1632700392247</v>
      </c>
    </row>
    <row r="551" spans="1:15" x14ac:dyDescent="0.25">
      <c r="A551" s="251">
        <v>16063</v>
      </c>
      <c r="B551" s="251" t="s">
        <v>955</v>
      </c>
      <c r="C551" s="251" t="s">
        <v>634</v>
      </c>
      <c r="D551" s="251">
        <v>-114.142976</v>
      </c>
      <c r="E551" s="251">
        <v>43.000329999999998</v>
      </c>
      <c r="O551">
        <f t="shared" si="8"/>
        <v>1257.7915802450248</v>
      </c>
    </row>
    <row r="552" spans="1:15" x14ac:dyDescent="0.25">
      <c r="A552" s="251">
        <v>16065</v>
      </c>
      <c r="B552" s="251" t="s">
        <v>955</v>
      </c>
      <c r="C552" s="251" t="s">
        <v>565</v>
      </c>
      <c r="D552" s="251">
        <v>-111.659485</v>
      </c>
      <c r="E552" s="251">
        <v>43.778979999999997</v>
      </c>
      <c r="O552">
        <f t="shared" si="8"/>
        <v>1357.2668021408997</v>
      </c>
    </row>
    <row r="553" spans="1:15" x14ac:dyDescent="0.25">
      <c r="A553" s="251">
        <v>16067</v>
      </c>
      <c r="B553" s="251" t="s">
        <v>955</v>
      </c>
      <c r="C553" s="251" t="s">
        <v>979</v>
      </c>
      <c r="D553" s="251">
        <v>-113.640916</v>
      </c>
      <c r="E553" s="251">
        <v>42.857399999999998</v>
      </c>
      <c r="O553">
        <f t="shared" si="8"/>
        <v>1239.8281532099998</v>
      </c>
    </row>
    <row r="554" spans="1:15" x14ac:dyDescent="0.25">
      <c r="A554" s="251">
        <v>16069</v>
      </c>
      <c r="B554" s="251" t="s">
        <v>955</v>
      </c>
      <c r="C554" s="251" t="s">
        <v>980</v>
      </c>
      <c r="D554" s="251">
        <v>-116.733199</v>
      </c>
      <c r="E554" s="251">
        <v>46.31906</v>
      </c>
      <c r="O554">
        <f t="shared" si="8"/>
        <v>1700.7379183881001</v>
      </c>
    </row>
    <row r="555" spans="1:15" x14ac:dyDescent="0.25">
      <c r="A555" s="251">
        <v>16071</v>
      </c>
      <c r="B555" s="251" t="s">
        <v>955</v>
      </c>
      <c r="C555" s="251" t="s">
        <v>981</v>
      </c>
      <c r="D555" s="251">
        <v>-112.550197</v>
      </c>
      <c r="E555" s="251">
        <v>42.197130000000001</v>
      </c>
      <c r="O555">
        <f t="shared" si="8"/>
        <v>1158.0387305330253</v>
      </c>
    </row>
    <row r="556" spans="1:15" x14ac:dyDescent="0.25">
      <c r="A556" s="251">
        <v>16073</v>
      </c>
      <c r="B556" s="251" t="s">
        <v>955</v>
      </c>
      <c r="C556" s="251" t="s">
        <v>982</v>
      </c>
      <c r="D556" s="251">
        <v>-116.17704999999999</v>
      </c>
      <c r="E556" s="251">
        <v>42.588709999999999</v>
      </c>
      <c r="O556">
        <f t="shared" si="8"/>
        <v>1206.3080687942249</v>
      </c>
    </row>
    <row r="557" spans="1:15" x14ac:dyDescent="0.25">
      <c r="A557" s="251">
        <v>16075</v>
      </c>
      <c r="B557" s="251" t="s">
        <v>955</v>
      </c>
      <c r="C557" s="251" t="s">
        <v>983</v>
      </c>
      <c r="D557" s="251">
        <v>-116.751845</v>
      </c>
      <c r="E557" s="251">
        <v>44.0032</v>
      </c>
      <c r="O557">
        <f t="shared" si="8"/>
        <v>1386.4176230399999</v>
      </c>
    </row>
    <row r="558" spans="1:15" x14ac:dyDescent="0.25">
      <c r="A558" s="251">
        <v>16077</v>
      </c>
      <c r="B558" s="251" t="s">
        <v>955</v>
      </c>
      <c r="C558" s="251" t="s">
        <v>984</v>
      </c>
      <c r="D558" s="251">
        <v>-112.84191199999999</v>
      </c>
      <c r="E558" s="251">
        <v>42.693669999999997</v>
      </c>
      <c r="O558">
        <f t="shared" si="8"/>
        <v>1219.3635556550246</v>
      </c>
    </row>
    <row r="559" spans="1:15" x14ac:dyDescent="0.25">
      <c r="A559" s="251">
        <v>16079</v>
      </c>
      <c r="B559" s="251" t="s">
        <v>955</v>
      </c>
      <c r="C559" s="251" t="s">
        <v>985</v>
      </c>
      <c r="D559" s="251">
        <v>-115.876257</v>
      </c>
      <c r="E559" s="251">
        <v>47.33896</v>
      </c>
      <c r="O559">
        <f t="shared" si="8"/>
        <v>1846.8187512335999</v>
      </c>
    </row>
    <row r="560" spans="1:15" x14ac:dyDescent="0.25">
      <c r="A560" s="251">
        <v>16081</v>
      </c>
      <c r="B560" s="251" t="s">
        <v>955</v>
      </c>
      <c r="C560" s="251" t="s">
        <v>986</v>
      </c>
      <c r="D560" s="251">
        <v>-111.219807</v>
      </c>
      <c r="E560" s="251">
        <v>43.754130000000004</v>
      </c>
      <c r="O560">
        <f t="shared" si="8"/>
        <v>1354.0499821280255</v>
      </c>
    </row>
    <row r="561" spans="1:15" x14ac:dyDescent="0.25">
      <c r="A561" s="251">
        <v>16083</v>
      </c>
      <c r="B561" s="251" t="s">
        <v>955</v>
      </c>
      <c r="C561" s="251" t="s">
        <v>987</v>
      </c>
      <c r="D561" s="251">
        <v>-114.688532</v>
      </c>
      <c r="E561" s="251">
        <v>42.366010000000003</v>
      </c>
      <c r="O561">
        <f t="shared" si="8"/>
        <v>1178.7716324702253</v>
      </c>
    </row>
    <row r="562" spans="1:15" x14ac:dyDescent="0.25">
      <c r="A562" s="251">
        <v>16085</v>
      </c>
      <c r="B562" s="251" t="s">
        <v>955</v>
      </c>
      <c r="C562" s="251" t="s">
        <v>988</v>
      </c>
      <c r="D562" s="251">
        <v>-115.56129799999999</v>
      </c>
      <c r="E562" s="251">
        <v>44.76032</v>
      </c>
      <c r="O562">
        <f t="shared" si="8"/>
        <v>1486.5224546304</v>
      </c>
    </row>
    <row r="563" spans="1:15" x14ac:dyDescent="0.25">
      <c r="A563" s="251">
        <v>16087</v>
      </c>
      <c r="B563" s="251" t="s">
        <v>955</v>
      </c>
      <c r="C563" s="251" t="s">
        <v>585</v>
      </c>
      <c r="D563" s="251">
        <v>-116.77469000000001</v>
      </c>
      <c r="E563" s="251">
        <v>44.451230000000002</v>
      </c>
      <c r="O563">
        <f t="shared" si="8"/>
        <v>1445.3436341540253</v>
      </c>
    </row>
    <row r="564" spans="1:15" x14ac:dyDescent="0.25">
      <c r="A564" s="251">
        <v>17001</v>
      </c>
      <c r="B564" s="251" t="s">
        <v>989</v>
      </c>
      <c r="C564" s="251" t="s">
        <v>720</v>
      </c>
      <c r="D564" s="251">
        <v>-91.1867527</v>
      </c>
      <c r="E564" s="251">
        <v>39.988370000000003</v>
      </c>
      <c r="O564">
        <f t="shared" si="8"/>
        <v>898.69192932802548</v>
      </c>
    </row>
    <row r="565" spans="1:15" x14ac:dyDescent="0.25">
      <c r="A565" s="251">
        <v>17003</v>
      </c>
      <c r="B565" s="251" t="s">
        <v>989</v>
      </c>
      <c r="C565" s="251" t="s">
        <v>990</v>
      </c>
      <c r="D565" s="251">
        <v>-89.341408400000006</v>
      </c>
      <c r="E565" s="251">
        <v>37.20664</v>
      </c>
      <c r="O565">
        <f t="shared" si="8"/>
        <v>603.3034352016</v>
      </c>
    </row>
    <row r="566" spans="1:15" x14ac:dyDescent="0.25">
      <c r="A566" s="251">
        <v>17005</v>
      </c>
      <c r="B566" s="251" t="s">
        <v>989</v>
      </c>
      <c r="C566" s="251" t="s">
        <v>991</v>
      </c>
      <c r="D566" s="251">
        <v>-89.445813599999994</v>
      </c>
      <c r="E566" s="251">
        <v>38.88588</v>
      </c>
      <c r="O566">
        <f t="shared" si="8"/>
        <v>777.45434259239994</v>
      </c>
    </row>
    <row r="567" spans="1:15" x14ac:dyDescent="0.25">
      <c r="A567" s="251">
        <v>17007</v>
      </c>
      <c r="B567" s="251" t="s">
        <v>989</v>
      </c>
      <c r="C567" s="251" t="s">
        <v>609</v>
      </c>
      <c r="D567" s="251">
        <v>-88.820972299999994</v>
      </c>
      <c r="E567" s="251">
        <v>42.329819999999998</v>
      </c>
      <c r="O567">
        <f t="shared" si="8"/>
        <v>1174.3178877728997</v>
      </c>
    </row>
    <row r="568" spans="1:15" x14ac:dyDescent="0.25">
      <c r="A568" s="251">
        <v>17009</v>
      </c>
      <c r="B568" s="251" t="s">
        <v>989</v>
      </c>
      <c r="C568" s="251" t="s">
        <v>992</v>
      </c>
      <c r="D568" s="251">
        <v>-90.752320900000001</v>
      </c>
      <c r="E568" s="251">
        <v>39.959539999999997</v>
      </c>
      <c r="O568">
        <f t="shared" si="8"/>
        <v>895.45193327609968</v>
      </c>
    </row>
    <row r="569" spans="1:15" x14ac:dyDescent="0.25">
      <c r="A569" s="251">
        <v>17011</v>
      </c>
      <c r="B569" s="251" t="s">
        <v>989</v>
      </c>
      <c r="C569" s="251" t="s">
        <v>993</v>
      </c>
      <c r="D569" s="251">
        <v>-89.519378099999997</v>
      </c>
      <c r="E569" s="251">
        <v>41.40849</v>
      </c>
      <c r="O569">
        <f t="shared" si="8"/>
        <v>1062.9187741802252</v>
      </c>
    </row>
    <row r="570" spans="1:15" x14ac:dyDescent="0.25">
      <c r="A570" s="251">
        <v>17013</v>
      </c>
      <c r="B570" s="251" t="s">
        <v>989</v>
      </c>
      <c r="C570" s="251" t="s">
        <v>528</v>
      </c>
      <c r="D570" s="251">
        <v>-90.676383099999995</v>
      </c>
      <c r="E570" s="251">
        <v>39.162140000000001</v>
      </c>
      <c r="O570">
        <f t="shared" si="8"/>
        <v>807.32027110410013</v>
      </c>
    </row>
    <row r="571" spans="1:15" x14ac:dyDescent="0.25">
      <c r="A571" s="251">
        <v>17015</v>
      </c>
      <c r="B571" s="251" t="s">
        <v>989</v>
      </c>
      <c r="C571" s="251" t="s">
        <v>611</v>
      </c>
      <c r="D571" s="251">
        <v>-89.9327136</v>
      </c>
      <c r="E571" s="251">
        <v>42.075119999999998</v>
      </c>
      <c r="O571">
        <f t="shared" si="8"/>
        <v>1143.1397767823996</v>
      </c>
    </row>
    <row r="572" spans="1:15" x14ac:dyDescent="0.25">
      <c r="A572" s="251">
        <v>17017</v>
      </c>
      <c r="B572" s="251" t="s">
        <v>989</v>
      </c>
      <c r="C572" s="251" t="s">
        <v>994</v>
      </c>
      <c r="D572" s="251">
        <v>-90.248891900000004</v>
      </c>
      <c r="E572" s="251">
        <v>39.968200000000003</v>
      </c>
      <c r="O572">
        <f t="shared" si="8"/>
        <v>896.42477529000041</v>
      </c>
    </row>
    <row r="573" spans="1:15" x14ac:dyDescent="0.25">
      <c r="A573" s="251">
        <v>17019</v>
      </c>
      <c r="B573" s="251" t="s">
        <v>989</v>
      </c>
      <c r="C573" s="251" t="s">
        <v>995</v>
      </c>
      <c r="D573" s="251">
        <v>-88.205422299999995</v>
      </c>
      <c r="E573" s="251">
        <v>40.130420000000001</v>
      </c>
      <c r="O573">
        <f t="shared" si="8"/>
        <v>914.71052109690015</v>
      </c>
    </row>
    <row r="574" spans="1:15" x14ac:dyDescent="0.25">
      <c r="A574" s="251">
        <v>17021</v>
      </c>
      <c r="B574" s="251" t="s">
        <v>989</v>
      </c>
      <c r="C574" s="251" t="s">
        <v>996</v>
      </c>
      <c r="D574" s="251">
        <v>-89.281791900000002</v>
      </c>
      <c r="E574" s="251">
        <v>39.545990000000003</v>
      </c>
      <c r="O574">
        <f t="shared" si="8"/>
        <v>849.38765643022543</v>
      </c>
    </row>
    <row r="575" spans="1:15" x14ac:dyDescent="0.25">
      <c r="A575" s="251">
        <v>17023</v>
      </c>
      <c r="B575" s="251" t="s">
        <v>989</v>
      </c>
      <c r="C575" s="251" t="s">
        <v>613</v>
      </c>
      <c r="D575" s="251">
        <v>-87.796096500000004</v>
      </c>
      <c r="E575" s="251">
        <v>39.332900000000002</v>
      </c>
      <c r="O575">
        <f t="shared" si="8"/>
        <v>825.95255042250028</v>
      </c>
    </row>
    <row r="576" spans="1:15" x14ac:dyDescent="0.25">
      <c r="A576" s="251">
        <v>17025</v>
      </c>
      <c r="B576" s="251" t="s">
        <v>989</v>
      </c>
      <c r="C576" s="251" t="s">
        <v>534</v>
      </c>
      <c r="D576" s="251">
        <v>-88.4955973</v>
      </c>
      <c r="E576" s="251">
        <v>38.748699999999999</v>
      </c>
      <c r="O576">
        <f t="shared" si="8"/>
        <v>762.75169130249992</v>
      </c>
    </row>
    <row r="577" spans="1:15" x14ac:dyDescent="0.25">
      <c r="A577" s="251">
        <v>17027</v>
      </c>
      <c r="B577" s="251" t="s">
        <v>989</v>
      </c>
      <c r="C577" s="251" t="s">
        <v>997</v>
      </c>
      <c r="D577" s="251">
        <v>-89.426826399999996</v>
      </c>
      <c r="E577" s="251">
        <v>38.600990000000003</v>
      </c>
      <c r="O577">
        <f t="shared" si="8"/>
        <v>747.01514020522541</v>
      </c>
    </row>
    <row r="578" spans="1:15" x14ac:dyDescent="0.25">
      <c r="A578" s="251">
        <v>17029</v>
      </c>
      <c r="B578" s="251" t="s">
        <v>989</v>
      </c>
      <c r="C578" s="251" t="s">
        <v>998</v>
      </c>
      <c r="D578" s="251">
        <v>-88.226802899999996</v>
      </c>
      <c r="E578" s="251">
        <v>39.519370000000002</v>
      </c>
      <c r="O578">
        <f t="shared" si="8"/>
        <v>846.4488866930252</v>
      </c>
    </row>
    <row r="579" spans="1:15" x14ac:dyDescent="0.25">
      <c r="A579" s="251">
        <v>17031</v>
      </c>
      <c r="B579" s="251" t="s">
        <v>989</v>
      </c>
      <c r="C579" s="251" t="s">
        <v>867</v>
      </c>
      <c r="D579" s="251">
        <v>-87.821180200000001</v>
      </c>
      <c r="E579" s="251">
        <v>41.842959999999998</v>
      </c>
      <c r="O579">
        <f t="shared" si="8"/>
        <v>1114.9751285135999</v>
      </c>
    </row>
    <row r="580" spans="1:15" x14ac:dyDescent="0.25">
      <c r="A580" s="251">
        <v>17033</v>
      </c>
      <c r="B580" s="251" t="s">
        <v>989</v>
      </c>
      <c r="C580" s="251" t="s">
        <v>618</v>
      </c>
      <c r="D580" s="251">
        <v>-87.764002199999993</v>
      </c>
      <c r="E580" s="251">
        <v>39.002699999999997</v>
      </c>
      <c r="O580">
        <f t="shared" ref="O580:O643" si="9">E580*1.5^2*(E580-30)</f>
        <v>790.0416164024997</v>
      </c>
    </row>
    <row r="581" spans="1:15" x14ac:dyDescent="0.25">
      <c r="A581" s="251">
        <v>17035</v>
      </c>
      <c r="B581" s="251" t="s">
        <v>989</v>
      </c>
      <c r="C581" s="251" t="s">
        <v>999</v>
      </c>
      <c r="D581" s="251">
        <v>-88.245883699999993</v>
      </c>
      <c r="E581" s="251">
        <v>39.274830000000001</v>
      </c>
      <c r="O581">
        <f t="shared" si="9"/>
        <v>819.60158594002519</v>
      </c>
    </row>
    <row r="582" spans="1:15" x14ac:dyDescent="0.25">
      <c r="A582" s="251">
        <v>17037</v>
      </c>
      <c r="B582" s="251" t="s">
        <v>989</v>
      </c>
      <c r="C582" s="251" t="s">
        <v>545</v>
      </c>
      <c r="D582" s="251">
        <v>-88.764125100000001</v>
      </c>
      <c r="E582" s="251">
        <v>41.898319999999998</v>
      </c>
      <c r="O582">
        <f t="shared" si="9"/>
        <v>1121.6691423503999</v>
      </c>
    </row>
    <row r="583" spans="1:15" x14ac:dyDescent="0.25">
      <c r="A583" s="251">
        <v>17039</v>
      </c>
      <c r="B583" s="251" t="s">
        <v>989</v>
      </c>
      <c r="C583" s="251" t="s">
        <v>1000</v>
      </c>
      <c r="D583" s="251">
        <v>-88.900481200000002</v>
      </c>
      <c r="E583" s="251">
        <v>40.172150000000002</v>
      </c>
      <c r="O583">
        <f t="shared" si="9"/>
        <v>919.43355515062524</v>
      </c>
    </row>
    <row r="584" spans="1:15" x14ac:dyDescent="0.25">
      <c r="A584" s="251">
        <v>17041</v>
      </c>
      <c r="B584" s="251" t="s">
        <v>989</v>
      </c>
      <c r="C584" s="251" t="s">
        <v>738</v>
      </c>
      <c r="D584" s="251">
        <v>-88.223141200000001</v>
      </c>
      <c r="E584" s="251">
        <v>39.76455</v>
      </c>
      <c r="O584">
        <f t="shared" si="9"/>
        <v>873.63660758062497</v>
      </c>
    </row>
    <row r="585" spans="1:15" x14ac:dyDescent="0.25">
      <c r="A585" s="251">
        <v>17043</v>
      </c>
      <c r="B585" s="251" t="s">
        <v>989</v>
      </c>
      <c r="C585" s="251" t="s">
        <v>1001</v>
      </c>
      <c r="D585" s="251">
        <v>-88.095826000000002</v>
      </c>
      <c r="E585" s="251">
        <v>41.849290000000003</v>
      </c>
      <c r="O585">
        <f t="shared" si="9"/>
        <v>1115.7398403842253</v>
      </c>
    </row>
    <row r="586" spans="1:15" x14ac:dyDescent="0.25">
      <c r="A586" s="251">
        <v>17045</v>
      </c>
      <c r="B586" s="251" t="s">
        <v>989</v>
      </c>
      <c r="C586" s="251" t="s">
        <v>1002</v>
      </c>
      <c r="D586" s="251">
        <v>-87.747510899999995</v>
      </c>
      <c r="E586" s="251">
        <v>39.672559999999997</v>
      </c>
      <c r="O586">
        <f t="shared" si="9"/>
        <v>863.40423814559961</v>
      </c>
    </row>
    <row r="587" spans="1:15" x14ac:dyDescent="0.25">
      <c r="A587" s="251">
        <v>17047</v>
      </c>
      <c r="B587" s="251" t="s">
        <v>989</v>
      </c>
      <c r="C587" s="251" t="s">
        <v>1003</v>
      </c>
      <c r="D587" s="251">
        <v>-88.054160699999997</v>
      </c>
      <c r="E587" s="251">
        <v>38.40746</v>
      </c>
      <c r="O587">
        <f t="shared" si="9"/>
        <v>726.54566321610002</v>
      </c>
    </row>
    <row r="588" spans="1:15" x14ac:dyDescent="0.25">
      <c r="A588" s="251">
        <v>17049</v>
      </c>
      <c r="B588" s="251" t="s">
        <v>989</v>
      </c>
      <c r="C588" s="251" t="s">
        <v>878</v>
      </c>
      <c r="D588" s="251">
        <v>-88.591768200000004</v>
      </c>
      <c r="E588" s="251">
        <v>39.059480000000001</v>
      </c>
      <c r="O588">
        <f t="shared" si="9"/>
        <v>796.18180020840009</v>
      </c>
    </row>
    <row r="589" spans="1:15" x14ac:dyDescent="0.25">
      <c r="A589" s="251">
        <v>17051</v>
      </c>
      <c r="B589" s="251" t="s">
        <v>989</v>
      </c>
      <c r="C589" s="251" t="s">
        <v>549</v>
      </c>
      <c r="D589" s="251">
        <v>-89.0352259</v>
      </c>
      <c r="E589" s="251">
        <v>39.000419999999998</v>
      </c>
      <c r="O589">
        <f t="shared" si="9"/>
        <v>789.79536039689981</v>
      </c>
    </row>
    <row r="590" spans="1:15" x14ac:dyDescent="0.25">
      <c r="A590" s="251">
        <v>17053</v>
      </c>
      <c r="B590" s="251" t="s">
        <v>989</v>
      </c>
      <c r="C590" s="251" t="s">
        <v>1004</v>
      </c>
      <c r="D590" s="251">
        <v>-88.221101300000001</v>
      </c>
      <c r="E590" s="251">
        <v>40.587409999999998</v>
      </c>
      <c r="O590">
        <f t="shared" si="9"/>
        <v>966.85998864322471</v>
      </c>
    </row>
    <row r="591" spans="1:15" x14ac:dyDescent="0.25">
      <c r="A591" s="251">
        <v>17055</v>
      </c>
      <c r="B591" s="251" t="s">
        <v>989</v>
      </c>
      <c r="C591" s="251" t="s">
        <v>550</v>
      </c>
      <c r="D591" s="251">
        <v>-88.928090299999994</v>
      </c>
      <c r="E591" s="251">
        <v>37.989640000000001</v>
      </c>
      <c r="O591">
        <f t="shared" si="9"/>
        <v>682.92798149160012</v>
      </c>
    </row>
    <row r="592" spans="1:15" x14ac:dyDescent="0.25">
      <c r="A592" s="251">
        <v>17057</v>
      </c>
      <c r="B592" s="251" t="s">
        <v>989</v>
      </c>
      <c r="C592" s="251" t="s">
        <v>624</v>
      </c>
      <c r="D592" s="251">
        <v>-90.207644099999996</v>
      </c>
      <c r="E592" s="251">
        <v>40.47242</v>
      </c>
      <c r="O592">
        <f t="shared" si="9"/>
        <v>953.64940647689991</v>
      </c>
    </row>
    <row r="593" spans="1:15" x14ac:dyDescent="0.25">
      <c r="A593" s="251">
        <v>17059</v>
      </c>
      <c r="B593" s="251" t="s">
        <v>989</v>
      </c>
      <c r="C593" s="251" t="s">
        <v>1005</v>
      </c>
      <c r="D593" s="251">
        <v>-88.233968300000001</v>
      </c>
      <c r="E593" s="251">
        <v>37.764740000000003</v>
      </c>
      <c r="O593">
        <f t="shared" si="9"/>
        <v>659.77512135210031</v>
      </c>
    </row>
    <row r="594" spans="1:15" x14ac:dyDescent="0.25">
      <c r="A594" s="251">
        <v>17061</v>
      </c>
      <c r="B594" s="251" t="s">
        <v>989</v>
      </c>
      <c r="C594" s="251" t="s">
        <v>552</v>
      </c>
      <c r="D594" s="251">
        <v>-90.398188700000006</v>
      </c>
      <c r="E594" s="251">
        <v>39.358400000000003</v>
      </c>
      <c r="O594">
        <f t="shared" si="9"/>
        <v>828.74621376000039</v>
      </c>
    </row>
    <row r="595" spans="1:15" x14ac:dyDescent="0.25">
      <c r="A595" s="251">
        <v>17063</v>
      </c>
      <c r="B595" s="251" t="s">
        <v>989</v>
      </c>
      <c r="C595" s="251" t="s">
        <v>1006</v>
      </c>
      <c r="D595" s="251">
        <v>-88.424329499999999</v>
      </c>
      <c r="E595" s="251">
        <v>41.286110000000001</v>
      </c>
      <c r="O595">
        <f t="shared" si="9"/>
        <v>1048.4090525972251</v>
      </c>
    </row>
    <row r="596" spans="1:15" x14ac:dyDescent="0.25">
      <c r="A596" s="251">
        <v>17065</v>
      </c>
      <c r="B596" s="251" t="s">
        <v>989</v>
      </c>
      <c r="C596" s="251" t="s">
        <v>808</v>
      </c>
      <c r="D596" s="251">
        <v>-88.544899000000001</v>
      </c>
      <c r="E596" s="251">
        <v>38.078389999999999</v>
      </c>
      <c r="O596">
        <f t="shared" si="9"/>
        <v>692.12719123222496</v>
      </c>
    </row>
    <row r="597" spans="1:15" x14ac:dyDescent="0.25">
      <c r="A597" s="251">
        <v>17067</v>
      </c>
      <c r="B597" s="251" t="s">
        <v>989</v>
      </c>
      <c r="C597" s="251" t="s">
        <v>892</v>
      </c>
      <c r="D597" s="251">
        <v>-91.160829500000006</v>
      </c>
      <c r="E597" s="251">
        <v>40.407600000000002</v>
      </c>
      <c r="O597">
        <f t="shared" si="9"/>
        <v>946.22880996000026</v>
      </c>
    </row>
    <row r="598" spans="1:15" x14ac:dyDescent="0.25">
      <c r="A598" s="251">
        <v>17069</v>
      </c>
      <c r="B598" s="251" t="s">
        <v>989</v>
      </c>
      <c r="C598" s="251" t="s">
        <v>1007</v>
      </c>
      <c r="D598" s="251">
        <v>-88.265074900000002</v>
      </c>
      <c r="E598" s="251">
        <v>37.527970000000003</v>
      </c>
      <c r="O598">
        <f t="shared" si="9"/>
        <v>635.6462227220253</v>
      </c>
    </row>
    <row r="599" spans="1:15" x14ac:dyDescent="0.25">
      <c r="A599" s="251">
        <v>17071</v>
      </c>
      <c r="B599" s="251" t="s">
        <v>989</v>
      </c>
      <c r="C599" s="251" t="s">
        <v>1008</v>
      </c>
      <c r="D599" s="251">
        <v>-90.930188700000002</v>
      </c>
      <c r="E599" s="251">
        <v>40.813809999999997</v>
      </c>
      <c r="O599">
        <f t="shared" si="9"/>
        <v>993.0437701112246</v>
      </c>
    </row>
    <row r="600" spans="1:15" x14ac:dyDescent="0.25">
      <c r="A600" s="251">
        <v>17073</v>
      </c>
      <c r="B600" s="251" t="s">
        <v>989</v>
      </c>
      <c r="C600" s="251" t="s">
        <v>554</v>
      </c>
      <c r="D600" s="251">
        <v>-90.123399800000001</v>
      </c>
      <c r="E600" s="251">
        <v>41.350990000000003</v>
      </c>
      <c r="O600">
        <f t="shared" si="9"/>
        <v>1056.0930164552253</v>
      </c>
    </row>
    <row r="601" spans="1:15" x14ac:dyDescent="0.25">
      <c r="A601" s="251">
        <v>17075</v>
      </c>
      <c r="B601" s="251" t="s">
        <v>989</v>
      </c>
      <c r="C601" s="251" t="s">
        <v>1009</v>
      </c>
      <c r="D601" s="251">
        <v>-87.826263400000002</v>
      </c>
      <c r="E601" s="251">
        <v>40.74727</v>
      </c>
      <c r="O601">
        <f t="shared" si="9"/>
        <v>985.32430301902502</v>
      </c>
    </row>
    <row r="602" spans="1:15" x14ac:dyDescent="0.25">
      <c r="A602" s="251">
        <v>17077</v>
      </c>
      <c r="B602" s="251" t="s">
        <v>989</v>
      </c>
      <c r="C602" s="251" t="s">
        <v>556</v>
      </c>
      <c r="D602" s="251">
        <v>-89.382968599999998</v>
      </c>
      <c r="E602" s="251">
        <v>37.78745</v>
      </c>
      <c r="O602">
        <f t="shared" si="9"/>
        <v>662.10272438062498</v>
      </c>
    </row>
    <row r="603" spans="1:15" x14ac:dyDescent="0.25">
      <c r="A603" s="251">
        <v>17079</v>
      </c>
      <c r="B603" s="251" t="s">
        <v>989</v>
      </c>
      <c r="C603" s="251" t="s">
        <v>898</v>
      </c>
      <c r="D603" s="251">
        <v>-88.160647400000002</v>
      </c>
      <c r="E603" s="251">
        <v>39.013030000000001</v>
      </c>
      <c r="O603">
        <f t="shared" si="9"/>
        <v>791.15762200702511</v>
      </c>
    </row>
    <row r="604" spans="1:15" x14ac:dyDescent="0.25">
      <c r="A604" s="251">
        <v>17081</v>
      </c>
      <c r="B604" s="251" t="s">
        <v>989</v>
      </c>
      <c r="C604" s="251" t="s">
        <v>557</v>
      </c>
      <c r="D604" s="251">
        <v>-88.926382799999999</v>
      </c>
      <c r="E604" s="251">
        <v>38.29401</v>
      </c>
      <c r="O604">
        <f t="shared" si="9"/>
        <v>714.62452923022499</v>
      </c>
    </row>
    <row r="605" spans="1:15" x14ac:dyDescent="0.25">
      <c r="A605" s="251">
        <v>17083</v>
      </c>
      <c r="B605" s="251" t="s">
        <v>989</v>
      </c>
      <c r="C605" s="251" t="s">
        <v>1010</v>
      </c>
      <c r="D605" s="251">
        <v>-90.362751700000004</v>
      </c>
      <c r="E605" s="251">
        <v>39.085560000000001</v>
      </c>
      <c r="O605">
        <f t="shared" si="9"/>
        <v>799.00695115560006</v>
      </c>
    </row>
    <row r="606" spans="1:15" x14ac:dyDescent="0.25">
      <c r="A606" s="251">
        <v>17085</v>
      </c>
      <c r="B606" s="251" t="s">
        <v>989</v>
      </c>
      <c r="C606" s="251" t="s">
        <v>1011</v>
      </c>
      <c r="D606" s="251">
        <v>-90.2080579</v>
      </c>
      <c r="E606" s="251">
        <v>42.36909</v>
      </c>
      <c r="O606">
        <f t="shared" si="9"/>
        <v>1179.150946713225</v>
      </c>
    </row>
    <row r="607" spans="1:15" x14ac:dyDescent="0.25">
      <c r="A607" s="251">
        <v>17087</v>
      </c>
      <c r="B607" s="251" t="s">
        <v>989</v>
      </c>
      <c r="C607" s="251" t="s">
        <v>632</v>
      </c>
      <c r="D607" s="251">
        <v>-88.883968800000005</v>
      </c>
      <c r="E607" s="251">
        <v>37.46866</v>
      </c>
      <c r="O607">
        <f t="shared" si="9"/>
        <v>629.64153494009997</v>
      </c>
    </row>
    <row r="608" spans="1:15" x14ac:dyDescent="0.25">
      <c r="A608" s="251">
        <v>17089</v>
      </c>
      <c r="B608" s="251" t="s">
        <v>989</v>
      </c>
      <c r="C608" s="251" t="s">
        <v>1012</v>
      </c>
      <c r="D608" s="251">
        <v>-88.428758999999999</v>
      </c>
      <c r="E608" s="251">
        <v>41.942439999999998</v>
      </c>
      <c r="O608">
        <f t="shared" si="9"/>
        <v>1127.0139145955998</v>
      </c>
    </row>
    <row r="609" spans="1:15" x14ac:dyDescent="0.25">
      <c r="A609" s="251">
        <v>17091</v>
      </c>
      <c r="B609" s="251" t="s">
        <v>989</v>
      </c>
      <c r="C609" s="251" t="s">
        <v>1013</v>
      </c>
      <c r="D609" s="251">
        <v>-87.863741099999999</v>
      </c>
      <c r="E609" s="251">
        <v>41.138890000000004</v>
      </c>
      <c r="O609">
        <f t="shared" si="9"/>
        <v>1031.0435334722254</v>
      </c>
    </row>
    <row r="610" spans="1:15" x14ac:dyDescent="0.25">
      <c r="A610" s="251">
        <v>17093</v>
      </c>
      <c r="B610" s="251" t="s">
        <v>989</v>
      </c>
      <c r="C610" s="251" t="s">
        <v>1014</v>
      </c>
      <c r="D610" s="251">
        <v>-88.432041999999996</v>
      </c>
      <c r="E610" s="251">
        <v>41.594250000000002</v>
      </c>
      <c r="O610">
        <f t="shared" si="9"/>
        <v>1085.0717993906253</v>
      </c>
    </row>
    <row r="611" spans="1:15" x14ac:dyDescent="0.25">
      <c r="A611" s="251">
        <v>17095</v>
      </c>
      <c r="B611" s="251" t="s">
        <v>989</v>
      </c>
      <c r="C611" s="251" t="s">
        <v>1015</v>
      </c>
      <c r="D611" s="251">
        <v>-90.216241499999995</v>
      </c>
      <c r="E611" s="251">
        <v>40.928739999999998</v>
      </c>
      <c r="O611">
        <f t="shared" si="9"/>
        <v>1006.4240054720998</v>
      </c>
    </row>
    <row r="612" spans="1:15" x14ac:dyDescent="0.25">
      <c r="A612" s="251">
        <v>17097</v>
      </c>
      <c r="B612" s="251" t="s">
        <v>989</v>
      </c>
      <c r="C612" s="251" t="s">
        <v>679</v>
      </c>
      <c r="D612" s="251">
        <v>-88.006749400000004</v>
      </c>
      <c r="E612" s="251">
        <v>42.331029999999998</v>
      </c>
      <c r="O612">
        <f t="shared" si="9"/>
        <v>1174.4667019370247</v>
      </c>
    </row>
    <row r="613" spans="1:15" x14ac:dyDescent="0.25">
      <c r="A613" s="251">
        <v>17099</v>
      </c>
      <c r="B613" s="251" t="s">
        <v>989</v>
      </c>
      <c r="C613" s="251" t="s">
        <v>1016</v>
      </c>
      <c r="D613" s="251">
        <v>-88.887084299999998</v>
      </c>
      <c r="E613" s="251">
        <v>41.344439999999999</v>
      </c>
      <c r="O613">
        <f t="shared" si="9"/>
        <v>1055.3164175555999</v>
      </c>
    </row>
    <row r="614" spans="1:15" x14ac:dyDescent="0.25">
      <c r="A614" s="251">
        <v>17101</v>
      </c>
      <c r="B614" s="251" t="s">
        <v>989</v>
      </c>
      <c r="C614" s="251" t="s">
        <v>560</v>
      </c>
      <c r="D614" s="251">
        <v>-87.7338752</v>
      </c>
      <c r="E614" s="251">
        <v>38.7196</v>
      </c>
      <c r="O614">
        <f t="shared" si="9"/>
        <v>759.64370436000002</v>
      </c>
    </row>
    <row r="615" spans="1:15" x14ac:dyDescent="0.25">
      <c r="A615" s="251">
        <v>17103</v>
      </c>
      <c r="B615" s="251" t="s">
        <v>989</v>
      </c>
      <c r="C615" s="251" t="s">
        <v>561</v>
      </c>
      <c r="D615" s="251">
        <v>-89.296974399999996</v>
      </c>
      <c r="E615" s="251">
        <v>41.749499999999998</v>
      </c>
      <c r="O615">
        <f t="shared" si="9"/>
        <v>1103.7054380624998</v>
      </c>
    </row>
    <row r="616" spans="1:15" x14ac:dyDescent="0.25">
      <c r="A616" s="251">
        <v>17105</v>
      </c>
      <c r="B616" s="251" t="s">
        <v>989</v>
      </c>
      <c r="C616" s="251" t="s">
        <v>1017</v>
      </c>
      <c r="D616" s="251">
        <v>-88.559756500000006</v>
      </c>
      <c r="E616" s="251">
        <v>40.885930000000002</v>
      </c>
      <c r="O616">
        <f t="shared" si="9"/>
        <v>1001.4330869210253</v>
      </c>
    </row>
    <row r="617" spans="1:15" x14ac:dyDescent="0.25">
      <c r="A617" s="251">
        <v>17107</v>
      </c>
      <c r="B617" s="251" t="s">
        <v>989</v>
      </c>
      <c r="C617" s="251" t="s">
        <v>636</v>
      </c>
      <c r="D617" s="251">
        <v>-89.363058899999999</v>
      </c>
      <c r="E617" s="251">
        <v>40.123080000000002</v>
      </c>
      <c r="O617">
        <f t="shared" si="9"/>
        <v>913.88058454440022</v>
      </c>
    </row>
    <row r="618" spans="1:15" x14ac:dyDescent="0.25">
      <c r="A618" s="251">
        <v>17109</v>
      </c>
      <c r="B618" s="251" t="s">
        <v>989</v>
      </c>
      <c r="C618" s="251" t="s">
        <v>1018</v>
      </c>
      <c r="D618" s="251">
        <v>-90.677913599999997</v>
      </c>
      <c r="E618" s="251">
        <v>40.4497</v>
      </c>
      <c r="O618">
        <f t="shared" si="9"/>
        <v>951.04626770250002</v>
      </c>
    </row>
    <row r="619" spans="1:15" x14ac:dyDescent="0.25">
      <c r="A619" s="251">
        <v>17111</v>
      </c>
      <c r="B619" s="251" t="s">
        <v>989</v>
      </c>
      <c r="C619" s="251" t="s">
        <v>1019</v>
      </c>
      <c r="D619" s="251">
        <v>-88.452873299999993</v>
      </c>
      <c r="E619" s="251">
        <v>42.330419999999997</v>
      </c>
      <c r="O619">
        <f t="shared" si="9"/>
        <v>1174.3916790968997</v>
      </c>
    </row>
    <row r="620" spans="1:15" x14ac:dyDescent="0.25">
      <c r="A620" s="251">
        <v>17113</v>
      </c>
      <c r="B620" s="251" t="s">
        <v>989</v>
      </c>
      <c r="C620" s="251" t="s">
        <v>1020</v>
      </c>
      <c r="D620" s="251">
        <v>-88.8501428</v>
      </c>
      <c r="E620" s="251">
        <v>40.484850000000002</v>
      </c>
      <c r="O620">
        <f t="shared" si="9"/>
        <v>955.0745539256252</v>
      </c>
    </row>
    <row r="621" spans="1:15" x14ac:dyDescent="0.25">
      <c r="A621" s="251">
        <v>17115</v>
      </c>
      <c r="B621" s="251" t="s">
        <v>989</v>
      </c>
      <c r="C621" s="251" t="s">
        <v>564</v>
      </c>
      <c r="D621" s="251">
        <v>-88.962847400000001</v>
      </c>
      <c r="E621" s="251">
        <v>39.858969999999999</v>
      </c>
      <c r="O621">
        <f t="shared" si="9"/>
        <v>884.17887628702488</v>
      </c>
    </row>
    <row r="622" spans="1:15" x14ac:dyDescent="0.25">
      <c r="A622" s="251">
        <v>17117</v>
      </c>
      <c r="B622" s="251" t="s">
        <v>989</v>
      </c>
      <c r="C622" s="251" t="s">
        <v>1021</v>
      </c>
      <c r="D622" s="251">
        <v>-89.925792099999995</v>
      </c>
      <c r="E622" s="251">
        <v>39.266219999999997</v>
      </c>
      <c r="O622">
        <f t="shared" si="9"/>
        <v>818.66122444889959</v>
      </c>
    </row>
    <row r="623" spans="1:15" x14ac:dyDescent="0.25">
      <c r="A623" s="251">
        <v>17119</v>
      </c>
      <c r="B623" s="251" t="s">
        <v>989</v>
      </c>
      <c r="C623" s="251" t="s">
        <v>565</v>
      </c>
      <c r="D623" s="251">
        <v>-89.905709900000005</v>
      </c>
      <c r="E623" s="251">
        <v>38.831130000000002</v>
      </c>
      <c r="O623">
        <f t="shared" si="9"/>
        <v>771.57620342302528</v>
      </c>
    </row>
    <row r="624" spans="1:15" x14ac:dyDescent="0.25">
      <c r="A624" s="251">
        <v>17121</v>
      </c>
      <c r="B624" s="251" t="s">
        <v>989</v>
      </c>
      <c r="C624" s="251" t="s">
        <v>567</v>
      </c>
      <c r="D624" s="251">
        <v>-88.924593299999998</v>
      </c>
      <c r="E624" s="251">
        <v>38.649039999999999</v>
      </c>
      <c r="O624">
        <f t="shared" si="9"/>
        <v>752.12345907359997</v>
      </c>
    </row>
    <row r="625" spans="1:15" x14ac:dyDescent="0.25">
      <c r="A625" s="251">
        <v>17123</v>
      </c>
      <c r="B625" s="251" t="s">
        <v>989</v>
      </c>
      <c r="C625" s="251" t="s">
        <v>568</v>
      </c>
      <c r="D625" s="251">
        <v>-89.341650900000005</v>
      </c>
      <c r="E625" s="251">
        <v>41.033000000000001</v>
      </c>
      <c r="O625">
        <f t="shared" si="9"/>
        <v>1018.6134502500001</v>
      </c>
    </row>
    <row r="626" spans="1:15" x14ac:dyDescent="0.25">
      <c r="A626" s="251">
        <v>17125</v>
      </c>
      <c r="B626" s="251" t="s">
        <v>989</v>
      </c>
      <c r="C626" s="251" t="s">
        <v>1022</v>
      </c>
      <c r="D626" s="251">
        <v>-89.916196400000004</v>
      </c>
      <c r="E626" s="251">
        <v>40.237020000000001</v>
      </c>
      <c r="O626">
        <f t="shared" si="9"/>
        <v>926.79115158090019</v>
      </c>
    </row>
    <row r="627" spans="1:15" x14ac:dyDescent="0.25">
      <c r="A627" s="251">
        <v>17127</v>
      </c>
      <c r="B627" s="251" t="s">
        <v>989</v>
      </c>
      <c r="C627" s="251" t="s">
        <v>1023</v>
      </c>
      <c r="D627" s="251">
        <v>-88.715590300000002</v>
      </c>
      <c r="E627" s="251">
        <v>37.231520000000003</v>
      </c>
      <c r="O627">
        <f t="shared" si="9"/>
        <v>605.79108339840025</v>
      </c>
    </row>
    <row r="628" spans="1:15" x14ac:dyDescent="0.25">
      <c r="A628" s="251">
        <v>17129</v>
      </c>
      <c r="B628" s="251" t="s">
        <v>989</v>
      </c>
      <c r="C628" s="251" t="s">
        <v>1024</v>
      </c>
      <c r="D628" s="251">
        <v>-89.798534599999996</v>
      </c>
      <c r="E628" s="251">
        <v>40.02711</v>
      </c>
      <c r="O628">
        <f t="shared" si="9"/>
        <v>903.05152864222498</v>
      </c>
    </row>
    <row r="629" spans="1:15" x14ac:dyDescent="0.25">
      <c r="A629" s="251">
        <v>17131</v>
      </c>
      <c r="B629" s="251" t="s">
        <v>989</v>
      </c>
      <c r="C629" s="251" t="s">
        <v>1025</v>
      </c>
      <c r="D629" s="251">
        <v>-90.7352262</v>
      </c>
      <c r="E629" s="251">
        <v>41.202710000000003</v>
      </c>
      <c r="O629">
        <f t="shared" si="9"/>
        <v>1038.5595255242254</v>
      </c>
    </row>
    <row r="630" spans="1:15" x14ac:dyDescent="0.25">
      <c r="A630" s="251">
        <v>17133</v>
      </c>
      <c r="B630" s="251" t="s">
        <v>989</v>
      </c>
      <c r="C630" s="251" t="s">
        <v>570</v>
      </c>
      <c r="D630" s="251">
        <v>-90.188124299999998</v>
      </c>
      <c r="E630" s="251">
        <v>38.275060000000003</v>
      </c>
      <c r="O630">
        <f t="shared" si="9"/>
        <v>712.63894050810029</v>
      </c>
    </row>
    <row r="631" spans="1:15" x14ac:dyDescent="0.25">
      <c r="A631" s="251">
        <v>17135</v>
      </c>
      <c r="B631" s="251" t="s">
        <v>989</v>
      </c>
      <c r="C631" s="251" t="s">
        <v>571</v>
      </c>
      <c r="D631" s="251">
        <v>-89.480248099999997</v>
      </c>
      <c r="E631" s="251">
        <v>39.231009999999998</v>
      </c>
      <c r="O631">
        <f t="shared" si="9"/>
        <v>814.81915264522468</v>
      </c>
    </row>
    <row r="632" spans="1:15" x14ac:dyDescent="0.25">
      <c r="A632" s="251">
        <v>17137</v>
      </c>
      <c r="B632" s="251" t="s">
        <v>989</v>
      </c>
      <c r="C632" s="251" t="s">
        <v>572</v>
      </c>
      <c r="D632" s="251">
        <v>-90.199963800000006</v>
      </c>
      <c r="E632" s="251">
        <v>39.711689999999997</v>
      </c>
      <c r="O632">
        <f t="shared" si="9"/>
        <v>867.7521509762247</v>
      </c>
    </row>
    <row r="633" spans="1:15" x14ac:dyDescent="0.25">
      <c r="A633" s="251">
        <v>17139</v>
      </c>
      <c r="B633" s="251" t="s">
        <v>989</v>
      </c>
      <c r="C633" s="251" t="s">
        <v>1026</v>
      </c>
      <c r="D633" s="251">
        <v>-88.624048999999999</v>
      </c>
      <c r="E633" s="251">
        <v>39.638359999999999</v>
      </c>
      <c r="O633">
        <f t="shared" si="9"/>
        <v>859.60976285159984</v>
      </c>
    </row>
    <row r="634" spans="1:15" x14ac:dyDescent="0.25">
      <c r="A634" s="251">
        <v>17141</v>
      </c>
      <c r="B634" s="251" t="s">
        <v>989</v>
      </c>
      <c r="C634" s="251" t="s">
        <v>1027</v>
      </c>
      <c r="D634" s="251">
        <v>-89.321189200000006</v>
      </c>
      <c r="E634" s="251">
        <v>42.046080000000003</v>
      </c>
      <c r="O634">
        <f t="shared" si="9"/>
        <v>1139.6034975744005</v>
      </c>
    </row>
    <row r="635" spans="1:15" x14ac:dyDescent="0.25">
      <c r="A635" s="251">
        <v>17143</v>
      </c>
      <c r="B635" s="251" t="s">
        <v>989</v>
      </c>
      <c r="C635" s="251" t="s">
        <v>1028</v>
      </c>
      <c r="D635" s="251">
        <v>-89.762393700000004</v>
      </c>
      <c r="E635" s="251">
        <v>40.786050000000003</v>
      </c>
      <c r="O635">
        <f t="shared" si="9"/>
        <v>989.8208428556253</v>
      </c>
    </row>
    <row r="636" spans="1:15" x14ac:dyDescent="0.25">
      <c r="A636" s="251">
        <v>17145</v>
      </c>
      <c r="B636" s="251" t="s">
        <v>989</v>
      </c>
      <c r="C636" s="251" t="s">
        <v>573</v>
      </c>
      <c r="D636" s="251">
        <v>-89.367749500000002</v>
      </c>
      <c r="E636" s="251">
        <v>38.086260000000003</v>
      </c>
      <c r="O636">
        <f t="shared" si="9"/>
        <v>692.9446517721002</v>
      </c>
    </row>
    <row r="637" spans="1:15" x14ac:dyDescent="0.25">
      <c r="A637" s="251">
        <v>17147</v>
      </c>
      <c r="B637" s="251" t="s">
        <v>989</v>
      </c>
      <c r="C637" s="251" t="s">
        <v>1029</v>
      </c>
      <c r="D637" s="251">
        <v>-88.595564800000005</v>
      </c>
      <c r="E637" s="251">
        <v>40.008339999999997</v>
      </c>
      <c r="O637">
        <f t="shared" si="9"/>
        <v>900.93840650009963</v>
      </c>
    </row>
    <row r="638" spans="1:15" x14ac:dyDescent="0.25">
      <c r="A638" s="251">
        <v>17149</v>
      </c>
      <c r="B638" s="251" t="s">
        <v>989</v>
      </c>
      <c r="C638" s="251" t="s">
        <v>575</v>
      </c>
      <c r="D638" s="251">
        <v>-90.892810400000002</v>
      </c>
      <c r="E638" s="251">
        <v>39.61871</v>
      </c>
      <c r="O638">
        <f t="shared" si="9"/>
        <v>857.43198464422505</v>
      </c>
    </row>
    <row r="639" spans="1:15" x14ac:dyDescent="0.25">
      <c r="A639" s="251">
        <v>17151</v>
      </c>
      <c r="B639" s="251" t="s">
        <v>989</v>
      </c>
      <c r="C639" s="251" t="s">
        <v>646</v>
      </c>
      <c r="D639" s="251">
        <v>-88.5615509</v>
      </c>
      <c r="E639" s="251">
        <v>37.425220000000003</v>
      </c>
      <c r="O639">
        <f t="shared" si="9"/>
        <v>625.25360710890038</v>
      </c>
    </row>
    <row r="640" spans="1:15" x14ac:dyDescent="0.25">
      <c r="A640" s="251">
        <v>17153</v>
      </c>
      <c r="B640" s="251" t="s">
        <v>989</v>
      </c>
      <c r="C640" s="251" t="s">
        <v>648</v>
      </c>
      <c r="D640" s="251">
        <v>-89.1320446</v>
      </c>
      <c r="E640" s="251">
        <v>37.2333</v>
      </c>
      <c r="O640">
        <f t="shared" si="9"/>
        <v>605.96916500249995</v>
      </c>
    </row>
    <row r="641" spans="1:15" x14ac:dyDescent="0.25">
      <c r="A641" s="251">
        <v>17155</v>
      </c>
      <c r="B641" s="251" t="s">
        <v>989</v>
      </c>
      <c r="C641" s="251" t="s">
        <v>829</v>
      </c>
      <c r="D641" s="251">
        <v>-89.2899046</v>
      </c>
      <c r="E641" s="251">
        <v>41.205150000000003</v>
      </c>
      <c r="O641">
        <f t="shared" si="9"/>
        <v>1038.8472446756255</v>
      </c>
    </row>
    <row r="642" spans="1:15" x14ac:dyDescent="0.25">
      <c r="A642" s="251">
        <v>17157</v>
      </c>
      <c r="B642" s="251" t="s">
        <v>989</v>
      </c>
      <c r="C642" s="251" t="s">
        <v>576</v>
      </c>
      <c r="D642" s="251">
        <v>-89.823852200000005</v>
      </c>
      <c r="E642" s="251">
        <v>38.050420000000003</v>
      </c>
      <c r="O642">
        <f t="shared" si="9"/>
        <v>689.22418989690027</v>
      </c>
    </row>
    <row r="643" spans="1:15" x14ac:dyDescent="0.25">
      <c r="A643" s="251">
        <v>17159</v>
      </c>
      <c r="B643" s="251" t="s">
        <v>989</v>
      </c>
      <c r="C643" s="251" t="s">
        <v>1030</v>
      </c>
      <c r="D643" s="251">
        <v>-88.092039</v>
      </c>
      <c r="E643" s="251">
        <v>38.712209999999999</v>
      </c>
      <c r="O643">
        <f t="shared" si="9"/>
        <v>758.855031939225</v>
      </c>
    </row>
    <row r="644" spans="1:15" x14ac:dyDescent="0.25">
      <c r="A644" s="251">
        <v>17161</v>
      </c>
      <c r="B644" s="251" t="s">
        <v>989</v>
      </c>
      <c r="C644" s="251" t="s">
        <v>1031</v>
      </c>
      <c r="D644" s="251">
        <v>-90.565277300000005</v>
      </c>
      <c r="E644" s="251">
        <v>41.470140000000001</v>
      </c>
      <c r="O644">
        <f t="shared" ref="O644:O707" si="10">E644*1.5^2*(E644-30)</f>
        <v>1070.2537011441002</v>
      </c>
    </row>
    <row r="645" spans="1:15" x14ac:dyDescent="0.25">
      <c r="A645" s="251">
        <v>17163</v>
      </c>
      <c r="B645" s="251" t="s">
        <v>989</v>
      </c>
      <c r="C645" s="251" t="s">
        <v>578</v>
      </c>
      <c r="D645" s="251">
        <v>-89.931631499999995</v>
      </c>
      <c r="E645" s="251">
        <v>38.464930000000003</v>
      </c>
      <c r="O645">
        <f t="shared" si="10"/>
        <v>732.60661478602526</v>
      </c>
    </row>
    <row r="646" spans="1:15" x14ac:dyDescent="0.25">
      <c r="A646" s="251">
        <v>17165</v>
      </c>
      <c r="B646" s="251" t="s">
        <v>989</v>
      </c>
      <c r="C646" s="251" t="s">
        <v>650</v>
      </c>
      <c r="D646" s="251">
        <v>-88.544711800000002</v>
      </c>
      <c r="E646" s="251">
        <v>37.754899999999999</v>
      </c>
      <c r="O646">
        <f t="shared" si="10"/>
        <v>658.76731652249998</v>
      </c>
    </row>
    <row r="647" spans="1:15" x14ac:dyDescent="0.25">
      <c r="A647" s="251">
        <v>17167</v>
      </c>
      <c r="B647" s="251" t="s">
        <v>989</v>
      </c>
      <c r="C647" s="251" t="s">
        <v>1032</v>
      </c>
      <c r="D647" s="251">
        <v>-89.657802099999998</v>
      </c>
      <c r="E647" s="251">
        <v>39.758800000000001</v>
      </c>
      <c r="O647">
        <f t="shared" si="10"/>
        <v>872.99589924000009</v>
      </c>
    </row>
    <row r="648" spans="1:15" x14ac:dyDescent="0.25">
      <c r="A648" s="251">
        <v>17169</v>
      </c>
      <c r="B648" s="251" t="s">
        <v>989</v>
      </c>
      <c r="C648" s="251" t="s">
        <v>1033</v>
      </c>
      <c r="D648" s="251">
        <v>-90.611874900000004</v>
      </c>
      <c r="E648" s="251">
        <v>40.155430000000003</v>
      </c>
      <c r="O648">
        <f t="shared" si="10"/>
        <v>917.5402315910253</v>
      </c>
    </row>
    <row r="649" spans="1:15" x14ac:dyDescent="0.25">
      <c r="A649" s="251">
        <v>17171</v>
      </c>
      <c r="B649" s="251" t="s">
        <v>989</v>
      </c>
      <c r="C649" s="251" t="s">
        <v>651</v>
      </c>
      <c r="D649" s="251">
        <v>-90.482804299999998</v>
      </c>
      <c r="E649" s="251">
        <v>39.643639999999998</v>
      </c>
      <c r="O649">
        <f t="shared" si="10"/>
        <v>860.19523301159973</v>
      </c>
    </row>
    <row r="650" spans="1:15" x14ac:dyDescent="0.25">
      <c r="A650" s="251">
        <v>17173</v>
      </c>
      <c r="B650" s="251" t="s">
        <v>989</v>
      </c>
      <c r="C650" s="251" t="s">
        <v>579</v>
      </c>
      <c r="D650" s="251">
        <v>-88.810328699999999</v>
      </c>
      <c r="E650" s="251">
        <v>39.389310000000002</v>
      </c>
      <c r="O650">
        <f t="shared" si="10"/>
        <v>832.13649512122527</v>
      </c>
    </row>
    <row r="651" spans="1:15" x14ac:dyDescent="0.25">
      <c r="A651" s="251">
        <v>17175</v>
      </c>
      <c r="B651" s="251" t="s">
        <v>989</v>
      </c>
      <c r="C651" s="251" t="s">
        <v>1034</v>
      </c>
      <c r="D651" s="251">
        <v>-89.796808299999995</v>
      </c>
      <c r="E651" s="251">
        <v>41.09328</v>
      </c>
      <c r="O651">
        <f t="shared" si="10"/>
        <v>1025.6833376064001</v>
      </c>
    </row>
    <row r="652" spans="1:15" x14ac:dyDescent="0.25">
      <c r="A652" s="251">
        <v>17177</v>
      </c>
      <c r="B652" s="251" t="s">
        <v>989</v>
      </c>
      <c r="C652" s="251" t="s">
        <v>1035</v>
      </c>
      <c r="D652" s="251">
        <v>-89.655597700000001</v>
      </c>
      <c r="E652" s="251">
        <v>42.354199999999999</v>
      </c>
      <c r="O652">
        <f t="shared" si="10"/>
        <v>1177.3175796899998</v>
      </c>
    </row>
    <row r="653" spans="1:15" x14ac:dyDescent="0.25">
      <c r="A653" s="251">
        <v>17179</v>
      </c>
      <c r="B653" s="251" t="s">
        <v>989</v>
      </c>
      <c r="C653" s="251" t="s">
        <v>1036</v>
      </c>
      <c r="D653" s="251">
        <v>-89.5130968</v>
      </c>
      <c r="E653" s="251">
        <v>40.508209999999998</v>
      </c>
      <c r="O653">
        <f t="shared" si="10"/>
        <v>957.75474915922484</v>
      </c>
    </row>
    <row r="654" spans="1:15" x14ac:dyDescent="0.25">
      <c r="A654" s="251">
        <v>17181</v>
      </c>
      <c r="B654" s="251" t="s">
        <v>989</v>
      </c>
      <c r="C654" s="251" t="s">
        <v>657</v>
      </c>
      <c r="D654" s="251">
        <v>-89.258027600000005</v>
      </c>
      <c r="E654" s="251">
        <v>37.476700000000001</v>
      </c>
      <c r="O654">
        <f t="shared" si="10"/>
        <v>630.45459650250007</v>
      </c>
    </row>
    <row r="655" spans="1:15" x14ac:dyDescent="0.25">
      <c r="A655" s="251">
        <v>17183</v>
      </c>
      <c r="B655" s="251" t="s">
        <v>989</v>
      </c>
      <c r="C655" s="251" t="s">
        <v>1037</v>
      </c>
      <c r="D655" s="251">
        <v>-87.734700799999999</v>
      </c>
      <c r="E655" s="251">
        <v>40.173400000000001</v>
      </c>
      <c r="O655">
        <f t="shared" si="10"/>
        <v>919.57515201000012</v>
      </c>
    </row>
    <row r="656" spans="1:15" x14ac:dyDescent="0.25">
      <c r="A656" s="251">
        <v>17185</v>
      </c>
      <c r="B656" s="251" t="s">
        <v>989</v>
      </c>
      <c r="C656" s="251" t="s">
        <v>1038</v>
      </c>
      <c r="D656" s="251">
        <v>-87.844637300000002</v>
      </c>
      <c r="E656" s="251">
        <v>38.448900000000002</v>
      </c>
      <c r="O656">
        <f t="shared" si="10"/>
        <v>730.91455022250011</v>
      </c>
    </row>
    <row r="657" spans="1:15" x14ac:dyDescent="0.25">
      <c r="A657" s="251">
        <v>17187</v>
      </c>
      <c r="B657" s="251" t="s">
        <v>989</v>
      </c>
      <c r="C657" s="251" t="s">
        <v>941</v>
      </c>
      <c r="D657" s="251">
        <v>-90.620732200000006</v>
      </c>
      <c r="E657" s="251">
        <v>40.843969999999999</v>
      </c>
      <c r="O657">
        <f t="shared" si="10"/>
        <v>996.54926706202491</v>
      </c>
    </row>
    <row r="658" spans="1:15" x14ac:dyDescent="0.25">
      <c r="A658" s="251">
        <v>17189</v>
      </c>
      <c r="B658" s="251" t="s">
        <v>989</v>
      </c>
      <c r="C658" s="251" t="s">
        <v>585</v>
      </c>
      <c r="D658" s="251">
        <v>-89.412253199999995</v>
      </c>
      <c r="E658" s="251">
        <v>38.350380000000001</v>
      </c>
      <c r="O658">
        <f t="shared" si="10"/>
        <v>720.54055382490003</v>
      </c>
    </row>
    <row r="659" spans="1:15" x14ac:dyDescent="0.25">
      <c r="A659" s="251">
        <v>17191</v>
      </c>
      <c r="B659" s="251" t="s">
        <v>989</v>
      </c>
      <c r="C659" s="251" t="s">
        <v>942</v>
      </c>
      <c r="D659" s="251">
        <v>-88.431856499999995</v>
      </c>
      <c r="E659" s="251">
        <v>38.422229999999999</v>
      </c>
      <c r="O659">
        <f t="shared" si="10"/>
        <v>728.10193088902497</v>
      </c>
    </row>
    <row r="660" spans="1:15" x14ac:dyDescent="0.25">
      <c r="A660" s="251">
        <v>17193</v>
      </c>
      <c r="B660" s="251" t="s">
        <v>989</v>
      </c>
      <c r="C660" s="251" t="s">
        <v>659</v>
      </c>
      <c r="D660" s="251">
        <v>-88.186473899999996</v>
      </c>
      <c r="E660" s="251">
        <v>38.08569</v>
      </c>
      <c r="O660">
        <f t="shared" si="10"/>
        <v>692.88543624622491</v>
      </c>
    </row>
    <row r="661" spans="1:15" x14ac:dyDescent="0.25">
      <c r="A661" s="251">
        <v>17195</v>
      </c>
      <c r="B661" s="251" t="s">
        <v>989</v>
      </c>
      <c r="C661" s="251" t="s">
        <v>1039</v>
      </c>
      <c r="D661" s="251">
        <v>-89.916390100000001</v>
      </c>
      <c r="E661" s="251">
        <v>41.761049999999997</v>
      </c>
      <c r="O661">
        <f t="shared" si="10"/>
        <v>1105.0960434806248</v>
      </c>
    </row>
    <row r="662" spans="1:15" x14ac:dyDescent="0.25">
      <c r="A662" s="251">
        <v>17197</v>
      </c>
      <c r="B662" s="251" t="s">
        <v>989</v>
      </c>
      <c r="C662" s="251" t="s">
        <v>1040</v>
      </c>
      <c r="D662" s="251">
        <v>-87.983913200000003</v>
      </c>
      <c r="E662" s="251">
        <v>41.443010000000001</v>
      </c>
      <c r="O662">
        <f t="shared" si="10"/>
        <v>1067.0237501852253</v>
      </c>
    </row>
    <row r="663" spans="1:15" x14ac:dyDescent="0.25">
      <c r="A663" s="251">
        <v>17199</v>
      </c>
      <c r="B663" s="251" t="s">
        <v>989</v>
      </c>
      <c r="C663" s="251" t="s">
        <v>1041</v>
      </c>
      <c r="D663" s="251">
        <v>-88.930354800000003</v>
      </c>
      <c r="E663" s="251">
        <v>37.733899999999998</v>
      </c>
      <c r="O663">
        <f t="shared" si="10"/>
        <v>656.61797072249988</v>
      </c>
    </row>
    <row r="664" spans="1:15" x14ac:dyDescent="0.25">
      <c r="A664" s="251">
        <v>17201</v>
      </c>
      <c r="B664" s="251" t="s">
        <v>989</v>
      </c>
      <c r="C664" s="251" t="s">
        <v>1042</v>
      </c>
      <c r="D664" s="251">
        <v>-89.159102799999999</v>
      </c>
      <c r="E664" s="251">
        <v>42.339530000000003</v>
      </c>
      <c r="O664">
        <f t="shared" si="10"/>
        <v>1175.5122763970255</v>
      </c>
    </row>
    <row r="665" spans="1:15" x14ac:dyDescent="0.25">
      <c r="A665" s="251">
        <v>17203</v>
      </c>
      <c r="B665" s="251" t="s">
        <v>989</v>
      </c>
      <c r="C665" s="251" t="s">
        <v>1043</v>
      </c>
      <c r="D665" s="251">
        <v>-89.208521500000003</v>
      </c>
      <c r="E665" s="251">
        <v>40.786610000000003</v>
      </c>
      <c r="O665">
        <f t="shared" si="10"/>
        <v>989.8858244072253</v>
      </c>
    </row>
    <row r="666" spans="1:15" x14ac:dyDescent="0.25">
      <c r="A666" s="251">
        <v>18001</v>
      </c>
      <c r="B666" s="251" t="s">
        <v>1044</v>
      </c>
      <c r="C666" s="251" t="s">
        <v>720</v>
      </c>
      <c r="D666" s="251">
        <v>-84.951332399999998</v>
      </c>
      <c r="E666" s="251">
        <v>40.743870000000001</v>
      </c>
      <c r="O666">
        <f t="shared" si="10"/>
        <v>984.93039579802519</v>
      </c>
    </row>
    <row r="667" spans="1:15" x14ac:dyDescent="0.25">
      <c r="A667" s="251">
        <v>18003</v>
      </c>
      <c r="B667" s="251" t="s">
        <v>1044</v>
      </c>
      <c r="C667" s="251" t="s">
        <v>1045</v>
      </c>
      <c r="D667" s="251">
        <v>-85.076317700000004</v>
      </c>
      <c r="E667" s="251">
        <v>41.096780000000003</v>
      </c>
      <c r="O667">
        <f t="shared" si="10"/>
        <v>1026.0943343289005</v>
      </c>
    </row>
    <row r="668" spans="1:15" x14ac:dyDescent="0.25">
      <c r="A668" s="251">
        <v>18005</v>
      </c>
      <c r="B668" s="251" t="s">
        <v>1044</v>
      </c>
      <c r="C668" s="251" t="s">
        <v>1046</v>
      </c>
      <c r="D668" s="251">
        <v>-85.895424599999998</v>
      </c>
      <c r="E668" s="251">
        <v>39.205199999999998</v>
      </c>
      <c r="O668">
        <f t="shared" si="10"/>
        <v>812.00634083999978</v>
      </c>
    </row>
    <row r="669" spans="1:15" x14ac:dyDescent="0.25">
      <c r="A669" s="251">
        <v>18007</v>
      </c>
      <c r="B669" s="251" t="s">
        <v>1044</v>
      </c>
      <c r="C669" s="251" t="s">
        <v>608</v>
      </c>
      <c r="D669" s="251">
        <v>-87.308775699999998</v>
      </c>
      <c r="E669" s="251">
        <v>40.602370000000001</v>
      </c>
      <c r="O669">
        <f t="shared" si="10"/>
        <v>968.58303663802508</v>
      </c>
    </row>
    <row r="670" spans="1:15" x14ac:dyDescent="0.25">
      <c r="A670" s="251">
        <v>18009</v>
      </c>
      <c r="B670" s="251" t="s">
        <v>1044</v>
      </c>
      <c r="C670" s="251" t="s">
        <v>1047</v>
      </c>
      <c r="D670" s="251">
        <v>-85.337776099999999</v>
      </c>
      <c r="E670" s="251">
        <v>40.470500000000001</v>
      </c>
      <c r="O670">
        <f t="shared" si="10"/>
        <v>953.42933306250018</v>
      </c>
    </row>
    <row r="671" spans="1:15" x14ac:dyDescent="0.25">
      <c r="A671" s="251">
        <v>18011</v>
      </c>
      <c r="B671" s="251" t="s">
        <v>1044</v>
      </c>
      <c r="C671" s="251" t="s">
        <v>609</v>
      </c>
      <c r="D671" s="251">
        <v>-86.461134700000002</v>
      </c>
      <c r="E671" s="251">
        <v>40.047409999999999</v>
      </c>
      <c r="O671">
        <f t="shared" si="10"/>
        <v>905.33868234322495</v>
      </c>
    </row>
    <row r="672" spans="1:15" x14ac:dyDescent="0.25">
      <c r="A672" s="251">
        <v>18013</v>
      </c>
      <c r="B672" s="251" t="s">
        <v>1044</v>
      </c>
      <c r="C672" s="251" t="s">
        <v>992</v>
      </c>
      <c r="D672" s="251">
        <v>-86.216714300000007</v>
      </c>
      <c r="E672" s="251">
        <v>39.195360000000001</v>
      </c>
      <c r="O672">
        <f t="shared" si="10"/>
        <v>810.93475244160004</v>
      </c>
    </row>
    <row r="673" spans="1:15" x14ac:dyDescent="0.25">
      <c r="A673" s="251">
        <v>18015</v>
      </c>
      <c r="B673" s="251" t="s">
        <v>1044</v>
      </c>
      <c r="C673" s="251" t="s">
        <v>611</v>
      </c>
      <c r="D673" s="251">
        <v>-86.553092100000001</v>
      </c>
      <c r="E673" s="251">
        <v>40.579009999999997</v>
      </c>
      <c r="O673">
        <f t="shared" si="10"/>
        <v>965.89294330522455</v>
      </c>
    </row>
    <row r="674" spans="1:15" x14ac:dyDescent="0.25">
      <c r="A674" s="251">
        <v>18017</v>
      </c>
      <c r="B674" s="251" t="s">
        <v>1044</v>
      </c>
      <c r="C674" s="251" t="s">
        <v>994</v>
      </c>
      <c r="D674" s="251">
        <v>-86.348953800000004</v>
      </c>
      <c r="E674" s="251">
        <v>40.760939999999998</v>
      </c>
      <c r="O674">
        <f t="shared" si="10"/>
        <v>986.90856678809973</v>
      </c>
    </row>
    <row r="675" spans="1:15" x14ac:dyDescent="0.25">
      <c r="A675" s="251">
        <v>18019</v>
      </c>
      <c r="B675" s="251" t="s">
        <v>1044</v>
      </c>
      <c r="C675" s="251" t="s">
        <v>613</v>
      </c>
      <c r="D675" s="251">
        <v>-85.7127835</v>
      </c>
      <c r="E675" s="251">
        <v>38.482050000000001</v>
      </c>
      <c r="O675">
        <f t="shared" si="10"/>
        <v>734.41501245562517</v>
      </c>
    </row>
    <row r="676" spans="1:15" x14ac:dyDescent="0.25">
      <c r="A676" s="251">
        <v>18021</v>
      </c>
      <c r="B676" s="251" t="s">
        <v>1044</v>
      </c>
      <c r="C676" s="251" t="s">
        <v>534</v>
      </c>
      <c r="D676" s="251">
        <v>-87.117544800000005</v>
      </c>
      <c r="E676" s="251">
        <v>39.392319999999998</v>
      </c>
      <c r="O676">
        <f t="shared" si="10"/>
        <v>832.46686871039969</v>
      </c>
    </row>
    <row r="677" spans="1:15" x14ac:dyDescent="0.25">
      <c r="A677" s="251">
        <v>18023</v>
      </c>
      <c r="B677" s="251" t="s">
        <v>1044</v>
      </c>
      <c r="C677" s="251" t="s">
        <v>997</v>
      </c>
      <c r="D677" s="251">
        <v>-86.468616900000001</v>
      </c>
      <c r="E677" s="251">
        <v>40.297220000000003</v>
      </c>
      <c r="O677">
        <f t="shared" si="10"/>
        <v>933.63601438890032</v>
      </c>
    </row>
    <row r="678" spans="1:15" x14ac:dyDescent="0.25">
      <c r="A678" s="251">
        <v>18025</v>
      </c>
      <c r="B678" s="251" t="s">
        <v>1044</v>
      </c>
      <c r="C678" s="251" t="s">
        <v>618</v>
      </c>
      <c r="D678" s="251">
        <v>-86.454110600000007</v>
      </c>
      <c r="E678" s="251">
        <v>38.298780000000001</v>
      </c>
      <c r="O678">
        <f t="shared" si="10"/>
        <v>715.12458634890015</v>
      </c>
    </row>
    <row r="679" spans="1:15" x14ac:dyDescent="0.25">
      <c r="A679" s="251">
        <v>18027</v>
      </c>
      <c r="B679" s="251" t="s">
        <v>1044</v>
      </c>
      <c r="C679" s="251" t="s">
        <v>1048</v>
      </c>
      <c r="D679" s="251">
        <v>-87.070644700000003</v>
      </c>
      <c r="E679" s="251">
        <v>38.705359999999999</v>
      </c>
      <c r="O679">
        <f t="shared" si="10"/>
        <v>758.12420864159981</v>
      </c>
    </row>
    <row r="680" spans="1:15" x14ac:dyDescent="0.25">
      <c r="A680" s="251">
        <v>18029</v>
      </c>
      <c r="B680" s="251" t="s">
        <v>1044</v>
      </c>
      <c r="C680" s="251" t="s">
        <v>1049</v>
      </c>
      <c r="D680" s="251">
        <v>-84.983522399999998</v>
      </c>
      <c r="E680" s="251">
        <v>39.146619999999999</v>
      </c>
      <c r="O680">
        <f t="shared" si="10"/>
        <v>805.63332920489984</v>
      </c>
    </row>
    <row r="681" spans="1:15" x14ac:dyDescent="0.25">
      <c r="A681" s="251">
        <v>18031</v>
      </c>
      <c r="B681" s="251" t="s">
        <v>1044</v>
      </c>
      <c r="C681" s="251" t="s">
        <v>872</v>
      </c>
      <c r="D681" s="251">
        <v>-85.506421700000004</v>
      </c>
      <c r="E681" s="251">
        <v>39.304220000000001</v>
      </c>
      <c r="O681">
        <f t="shared" si="10"/>
        <v>822.81399706890011</v>
      </c>
    </row>
    <row r="682" spans="1:15" x14ac:dyDescent="0.25">
      <c r="A682" s="251">
        <v>18033</v>
      </c>
      <c r="B682" s="251" t="s">
        <v>1044</v>
      </c>
      <c r="C682" s="251" t="s">
        <v>545</v>
      </c>
      <c r="D682" s="251">
        <v>-85.004170999999999</v>
      </c>
      <c r="E682" s="251">
        <v>41.40972</v>
      </c>
      <c r="O682">
        <f t="shared" si="10"/>
        <v>1063.0649485764</v>
      </c>
    </row>
    <row r="683" spans="1:15" x14ac:dyDescent="0.25">
      <c r="A683" s="251">
        <v>18035</v>
      </c>
      <c r="B683" s="251" t="s">
        <v>1044</v>
      </c>
      <c r="C683" s="251" t="s">
        <v>1050</v>
      </c>
      <c r="D683" s="251">
        <v>-85.410234099999997</v>
      </c>
      <c r="E683" s="251">
        <v>40.225929999999998</v>
      </c>
      <c r="O683">
        <f t="shared" si="10"/>
        <v>925.53197482102485</v>
      </c>
    </row>
    <row r="684" spans="1:15" x14ac:dyDescent="0.25">
      <c r="A684" s="251">
        <v>18037</v>
      </c>
      <c r="B684" s="251" t="s">
        <v>1044</v>
      </c>
      <c r="C684" s="251" t="s">
        <v>1051</v>
      </c>
      <c r="D684" s="251">
        <v>-86.882250600000006</v>
      </c>
      <c r="E684" s="251">
        <v>38.36289</v>
      </c>
      <c r="O684">
        <f t="shared" si="10"/>
        <v>721.85541559222497</v>
      </c>
    </row>
    <row r="685" spans="1:15" x14ac:dyDescent="0.25">
      <c r="A685" s="251">
        <v>18039</v>
      </c>
      <c r="B685" s="251" t="s">
        <v>1044</v>
      </c>
      <c r="C685" s="251" t="s">
        <v>1052</v>
      </c>
      <c r="D685" s="251">
        <v>-85.861710299999999</v>
      </c>
      <c r="E685" s="251">
        <v>41.600059999999999</v>
      </c>
      <c r="O685">
        <f t="shared" si="10"/>
        <v>1085.7671820080998</v>
      </c>
    </row>
    <row r="686" spans="1:15" x14ac:dyDescent="0.25">
      <c r="A686" s="251">
        <v>18041</v>
      </c>
      <c r="B686" s="251" t="s">
        <v>1044</v>
      </c>
      <c r="C686" s="251" t="s">
        <v>549</v>
      </c>
      <c r="D686" s="251">
        <v>-85.182766299999997</v>
      </c>
      <c r="E686" s="251">
        <v>39.63353</v>
      </c>
      <c r="O686">
        <f t="shared" si="10"/>
        <v>859.07430058702505</v>
      </c>
    </row>
    <row r="687" spans="1:15" x14ac:dyDescent="0.25">
      <c r="A687" s="251">
        <v>18043</v>
      </c>
      <c r="B687" s="251" t="s">
        <v>1044</v>
      </c>
      <c r="C687" s="251" t="s">
        <v>882</v>
      </c>
      <c r="D687" s="251">
        <v>-85.903784999999999</v>
      </c>
      <c r="E687" s="251">
        <v>38.320390000000003</v>
      </c>
      <c r="O687">
        <f t="shared" si="10"/>
        <v>717.39132694222531</v>
      </c>
    </row>
    <row r="688" spans="1:15" x14ac:dyDescent="0.25">
      <c r="A688" s="251">
        <v>18045</v>
      </c>
      <c r="B688" s="251" t="s">
        <v>1044</v>
      </c>
      <c r="C688" s="251" t="s">
        <v>1053</v>
      </c>
      <c r="D688" s="251">
        <v>-87.238839799999994</v>
      </c>
      <c r="E688" s="251">
        <v>40.125619999999998</v>
      </c>
      <c r="O688">
        <f t="shared" si="10"/>
        <v>914.16775586489985</v>
      </c>
    </row>
    <row r="689" spans="1:15" x14ac:dyDescent="0.25">
      <c r="A689" s="251">
        <v>18047</v>
      </c>
      <c r="B689" s="251" t="s">
        <v>1044</v>
      </c>
      <c r="C689" s="251" t="s">
        <v>550</v>
      </c>
      <c r="D689" s="251">
        <v>-85.062341200000006</v>
      </c>
      <c r="E689" s="251">
        <v>39.414180000000002</v>
      </c>
      <c r="O689">
        <f t="shared" si="10"/>
        <v>834.86741641290018</v>
      </c>
    </row>
    <row r="690" spans="1:15" x14ac:dyDescent="0.25">
      <c r="A690" s="251">
        <v>18049</v>
      </c>
      <c r="B690" s="251" t="s">
        <v>1044</v>
      </c>
      <c r="C690" s="251" t="s">
        <v>624</v>
      </c>
      <c r="D690" s="251">
        <v>-86.266770899999997</v>
      </c>
      <c r="E690" s="251">
        <v>41.048839999999998</v>
      </c>
      <c r="O690">
        <f t="shared" si="10"/>
        <v>1020.4696470275998</v>
      </c>
    </row>
    <row r="691" spans="1:15" x14ac:dyDescent="0.25">
      <c r="A691" s="251">
        <v>18051</v>
      </c>
      <c r="B691" s="251" t="s">
        <v>1044</v>
      </c>
      <c r="C691" s="251" t="s">
        <v>1054</v>
      </c>
      <c r="D691" s="251">
        <v>-87.584040099999996</v>
      </c>
      <c r="E691" s="251">
        <v>38.31561</v>
      </c>
      <c r="O691">
        <f t="shared" si="10"/>
        <v>716.88975676222492</v>
      </c>
    </row>
    <row r="692" spans="1:15" x14ac:dyDescent="0.25">
      <c r="A692" s="251">
        <v>18053</v>
      </c>
      <c r="B692" s="251" t="s">
        <v>1044</v>
      </c>
      <c r="C692" s="251" t="s">
        <v>626</v>
      </c>
      <c r="D692" s="251">
        <v>-85.660888200000002</v>
      </c>
      <c r="E692" s="251">
        <v>40.514249999999997</v>
      </c>
      <c r="O692">
        <f t="shared" si="10"/>
        <v>958.44814439062463</v>
      </c>
    </row>
    <row r="693" spans="1:15" x14ac:dyDescent="0.25">
      <c r="A693" s="251">
        <v>18055</v>
      </c>
      <c r="B693" s="251" t="s">
        <v>1044</v>
      </c>
      <c r="C693" s="251" t="s">
        <v>552</v>
      </c>
      <c r="D693" s="251">
        <v>-86.955758700000004</v>
      </c>
      <c r="E693" s="251">
        <v>39.038960000000003</v>
      </c>
      <c r="O693">
        <f t="shared" si="10"/>
        <v>793.9610952336003</v>
      </c>
    </row>
    <row r="694" spans="1:15" x14ac:dyDescent="0.25">
      <c r="A694" s="251">
        <v>18057</v>
      </c>
      <c r="B694" s="251" t="s">
        <v>1044</v>
      </c>
      <c r="C694" s="251" t="s">
        <v>808</v>
      </c>
      <c r="D694" s="251">
        <v>-86.053599700000007</v>
      </c>
      <c r="E694" s="251">
        <v>40.06588</v>
      </c>
      <c r="O694">
        <f t="shared" si="10"/>
        <v>907.42126539239996</v>
      </c>
    </row>
    <row r="695" spans="1:15" x14ac:dyDescent="0.25">
      <c r="A695" s="251">
        <v>18059</v>
      </c>
      <c r="B695" s="251" t="s">
        <v>1044</v>
      </c>
      <c r="C695" s="251" t="s">
        <v>892</v>
      </c>
      <c r="D695" s="251">
        <v>-85.777373699999998</v>
      </c>
      <c r="E695" s="251">
        <v>39.811520000000002</v>
      </c>
      <c r="O695">
        <f t="shared" si="10"/>
        <v>878.87593059840015</v>
      </c>
    </row>
    <row r="696" spans="1:15" x14ac:dyDescent="0.25">
      <c r="A696" s="251">
        <v>18061</v>
      </c>
      <c r="B696" s="251" t="s">
        <v>1044</v>
      </c>
      <c r="C696" s="251" t="s">
        <v>1055</v>
      </c>
      <c r="D696" s="251">
        <v>-86.112863300000001</v>
      </c>
      <c r="E696" s="251">
        <v>38.202150000000003</v>
      </c>
      <c r="O696">
        <f t="shared" si="10"/>
        <v>705.01447040062533</v>
      </c>
    </row>
    <row r="697" spans="1:15" x14ac:dyDescent="0.25">
      <c r="A697" s="251">
        <v>18063</v>
      </c>
      <c r="B697" s="251" t="s">
        <v>1044</v>
      </c>
      <c r="C697" s="251" t="s">
        <v>1056</v>
      </c>
      <c r="D697" s="251">
        <v>-86.498701600000004</v>
      </c>
      <c r="E697" s="251">
        <v>39.767569999999999</v>
      </c>
      <c r="O697">
        <f t="shared" si="10"/>
        <v>873.97317833602483</v>
      </c>
    </row>
    <row r="698" spans="1:15" x14ac:dyDescent="0.25">
      <c r="A698" s="251">
        <v>18065</v>
      </c>
      <c r="B698" s="251" t="s">
        <v>1044</v>
      </c>
      <c r="C698" s="251" t="s">
        <v>554</v>
      </c>
      <c r="D698" s="251">
        <v>-85.408510199999995</v>
      </c>
      <c r="E698" s="251">
        <v>39.926250000000003</v>
      </c>
      <c r="O698">
        <f t="shared" si="10"/>
        <v>891.71536289062533</v>
      </c>
    </row>
    <row r="699" spans="1:15" x14ac:dyDescent="0.25">
      <c r="A699" s="251">
        <v>18067</v>
      </c>
      <c r="B699" s="251" t="s">
        <v>1044</v>
      </c>
      <c r="C699" s="251" t="s">
        <v>629</v>
      </c>
      <c r="D699" s="251">
        <v>-86.116732400000004</v>
      </c>
      <c r="E699" s="251">
        <v>40.479340000000001</v>
      </c>
      <c r="O699">
        <f t="shared" si="10"/>
        <v>954.4427253801</v>
      </c>
    </row>
    <row r="700" spans="1:15" x14ac:dyDescent="0.25">
      <c r="A700" s="251">
        <v>18069</v>
      </c>
      <c r="B700" s="251" t="s">
        <v>1044</v>
      </c>
      <c r="C700" s="251" t="s">
        <v>1057</v>
      </c>
      <c r="D700" s="251">
        <v>-85.500057400000003</v>
      </c>
      <c r="E700" s="251">
        <v>40.833770000000001</v>
      </c>
      <c r="O700">
        <f t="shared" si="10"/>
        <v>995.36326292902515</v>
      </c>
    </row>
    <row r="701" spans="1:15" x14ac:dyDescent="0.25">
      <c r="A701" s="251">
        <v>18071</v>
      </c>
      <c r="B701" s="251" t="s">
        <v>1044</v>
      </c>
      <c r="C701" s="251" t="s">
        <v>556</v>
      </c>
      <c r="D701" s="251">
        <v>-86.031246999999993</v>
      </c>
      <c r="E701" s="251">
        <v>38.909689999999998</v>
      </c>
      <c r="O701">
        <f t="shared" si="10"/>
        <v>780.01487076622482</v>
      </c>
    </row>
    <row r="702" spans="1:15" x14ac:dyDescent="0.25">
      <c r="A702" s="251">
        <v>18073</v>
      </c>
      <c r="B702" s="251" t="s">
        <v>1044</v>
      </c>
      <c r="C702" s="251" t="s">
        <v>898</v>
      </c>
      <c r="D702" s="251">
        <v>-87.1098681</v>
      </c>
      <c r="E702" s="251">
        <v>41.022440000000003</v>
      </c>
      <c r="O702">
        <f t="shared" si="10"/>
        <v>1017.3766129956005</v>
      </c>
    </row>
    <row r="703" spans="1:15" x14ac:dyDescent="0.25">
      <c r="A703" s="251">
        <v>18075</v>
      </c>
      <c r="B703" s="251" t="s">
        <v>1044</v>
      </c>
      <c r="C703" s="251" t="s">
        <v>1058</v>
      </c>
      <c r="D703" s="251">
        <v>-85.016581200000005</v>
      </c>
      <c r="E703" s="251">
        <v>40.437570000000001</v>
      </c>
      <c r="O703">
        <f t="shared" si="10"/>
        <v>949.65742688602506</v>
      </c>
    </row>
    <row r="704" spans="1:15" x14ac:dyDescent="0.25">
      <c r="A704" s="251">
        <v>18077</v>
      </c>
      <c r="B704" s="251" t="s">
        <v>1044</v>
      </c>
      <c r="C704" s="251" t="s">
        <v>557</v>
      </c>
      <c r="D704" s="251">
        <v>-85.4364487</v>
      </c>
      <c r="E704" s="251">
        <v>38.789400000000001</v>
      </c>
      <c r="O704">
        <f t="shared" si="10"/>
        <v>767.10499281000011</v>
      </c>
    </row>
    <row r="705" spans="1:15" x14ac:dyDescent="0.25">
      <c r="A705" s="251">
        <v>18079</v>
      </c>
      <c r="B705" s="251" t="s">
        <v>1044</v>
      </c>
      <c r="C705" s="251" t="s">
        <v>1059</v>
      </c>
      <c r="D705" s="251">
        <v>-85.632007400000006</v>
      </c>
      <c r="E705" s="251">
        <v>38.996290000000002</v>
      </c>
      <c r="O705">
        <f t="shared" si="10"/>
        <v>789.34935096922516</v>
      </c>
    </row>
    <row r="706" spans="1:15" x14ac:dyDescent="0.25">
      <c r="A706" s="251">
        <v>18081</v>
      </c>
      <c r="B706" s="251" t="s">
        <v>1044</v>
      </c>
      <c r="C706" s="251" t="s">
        <v>632</v>
      </c>
      <c r="D706" s="251">
        <v>-86.096864100000005</v>
      </c>
      <c r="E706" s="251">
        <v>39.484070000000003</v>
      </c>
      <c r="O706">
        <f t="shared" si="10"/>
        <v>842.55678847102524</v>
      </c>
    </row>
    <row r="707" spans="1:15" x14ac:dyDescent="0.25">
      <c r="A707" s="251">
        <v>18083</v>
      </c>
      <c r="B707" s="251" t="s">
        <v>1044</v>
      </c>
      <c r="C707" s="251" t="s">
        <v>1015</v>
      </c>
      <c r="D707" s="251">
        <v>-87.419167900000005</v>
      </c>
      <c r="E707" s="251">
        <v>38.697220000000002</v>
      </c>
      <c r="O707">
        <f t="shared" si="10"/>
        <v>757.25603038890017</v>
      </c>
    </row>
    <row r="708" spans="1:15" x14ac:dyDescent="0.25">
      <c r="A708" s="251">
        <v>18085</v>
      </c>
      <c r="B708" s="251" t="s">
        <v>1044</v>
      </c>
      <c r="C708" s="251" t="s">
        <v>1060</v>
      </c>
      <c r="D708" s="251">
        <v>-85.868392499999999</v>
      </c>
      <c r="E708" s="251">
        <v>41.240490000000001</v>
      </c>
      <c r="O708">
        <f t="shared" ref="O708:O771" si="11">E708*1.5^2*(E708-30)</f>
        <v>1043.0174597402251</v>
      </c>
    </row>
    <row r="709" spans="1:15" x14ac:dyDescent="0.25">
      <c r="A709" s="251">
        <v>18087</v>
      </c>
      <c r="B709" s="251" t="s">
        <v>1044</v>
      </c>
      <c r="C709" s="251" t="s">
        <v>1061</v>
      </c>
      <c r="D709" s="251">
        <v>-85.436079000000007</v>
      </c>
      <c r="E709" s="251">
        <v>41.659779999999998</v>
      </c>
      <c r="O709">
        <f t="shared" si="11"/>
        <v>1092.9237067088998</v>
      </c>
    </row>
    <row r="710" spans="1:15" x14ac:dyDescent="0.25">
      <c r="A710" s="251">
        <v>18089</v>
      </c>
      <c r="B710" s="251" t="s">
        <v>1044</v>
      </c>
      <c r="C710" s="251" t="s">
        <v>679</v>
      </c>
      <c r="D710" s="251">
        <v>-87.383265300000005</v>
      </c>
      <c r="E710" s="251">
        <v>41.422820000000002</v>
      </c>
      <c r="O710">
        <f t="shared" si="11"/>
        <v>1064.6221876929001</v>
      </c>
    </row>
    <row r="711" spans="1:15" x14ac:dyDescent="0.25">
      <c r="A711" s="251">
        <v>18091</v>
      </c>
      <c r="B711" s="251" t="s">
        <v>1044</v>
      </c>
      <c r="C711" s="251" t="s">
        <v>1062</v>
      </c>
      <c r="D711" s="251">
        <v>-86.732441600000001</v>
      </c>
      <c r="E711" s="251">
        <v>41.551990000000004</v>
      </c>
      <c r="O711">
        <f t="shared" si="11"/>
        <v>1080.0183891602253</v>
      </c>
    </row>
    <row r="712" spans="1:15" x14ac:dyDescent="0.25">
      <c r="A712" s="251">
        <v>18093</v>
      </c>
      <c r="B712" s="251" t="s">
        <v>1044</v>
      </c>
      <c r="C712" s="251" t="s">
        <v>560</v>
      </c>
      <c r="D712" s="251">
        <v>-86.472284200000004</v>
      </c>
      <c r="E712" s="251">
        <v>38.839959999999998</v>
      </c>
      <c r="O712">
        <f t="shared" si="11"/>
        <v>772.52330880359978</v>
      </c>
    </row>
    <row r="713" spans="1:15" x14ac:dyDescent="0.25">
      <c r="A713" s="251">
        <v>18095</v>
      </c>
      <c r="B713" s="251" t="s">
        <v>1044</v>
      </c>
      <c r="C713" s="251" t="s">
        <v>565</v>
      </c>
      <c r="D713" s="251">
        <v>-85.729234000000005</v>
      </c>
      <c r="E713" s="251">
        <v>40.151409999999998</v>
      </c>
      <c r="O713">
        <f t="shared" si="11"/>
        <v>917.08520622322487</v>
      </c>
    </row>
    <row r="714" spans="1:15" x14ac:dyDescent="0.25">
      <c r="A714" s="251">
        <v>18097</v>
      </c>
      <c r="B714" s="251" t="s">
        <v>1044</v>
      </c>
      <c r="C714" s="251" t="s">
        <v>567</v>
      </c>
      <c r="D714" s="251">
        <v>-86.133875099999997</v>
      </c>
      <c r="E714" s="251">
        <v>39.775820000000003</v>
      </c>
      <c r="O714">
        <f t="shared" si="11"/>
        <v>874.89282751290034</v>
      </c>
    </row>
    <row r="715" spans="1:15" x14ac:dyDescent="0.25">
      <c r="A715" s="251">
        <v>18099</v>
      </c>
      <c r="B715" s="251" t="s">
        <v>1044</v>
      </c>
      <c r="C715" s="251" t="s">
        <v>568</v>
      </c>
      <c r="D715" s="251">
        <v>-86.257748899999996</v>
      </c>
      <c r="E715" s="251">
        <v>41.325209999999998</v>
      </c>
      <c r="O715">
        <f t="shared" si="11"/>
        <v>1053.0375334742248</v>
      </c>
    </row>
    <row r="716" spans="1:15" x14ac:dyDescent="0.25">
      <c r="A716" s="251">
        <v>18101</v>
      </c>
      <c r="B716" s="251" t="s">
        <v>1044</v>
      </c>
      <c r="C716" s="251" t="s">
        <v>820</v>
      </c>
      <c r="D716" s="251">
        <v>-86.7946563</v>
      </c>
      <c r="E716" s="251">
        <v>38.708509999999997</v>
      </c>
      <c r="O716">
        <f t="shared" si="11"/>
        <v>758.46025444522468</v>
      </c>
    </row>
    <row r="717" spans="1:15" x14ac:dyDescent="0.25">
      <c r="A717" s="251">
        <v>18103</v>
      </c>
      <c r="B717" s="251" t="s">
        <v>1044</v>
      </c>
      <c r="C717" s="251" t="s">
        <v>1063</v>
      </c>
      <c r="D717" s="251">
        <v>-86.047802300000001</v>
      </c>
      <c r="E717" s="251">
        <v>40.77234</v>
      </c>
      <c r="O717">
        <f t="shared" si="11"/>
        <v>988.23039542009997</v>
      </c>
    </row>
    <row r="718" spans="1:15" x14ac:dyDescent="0.25">
      <c r="A718" s="251">
        <v>18105</v>
      </c>
      <c r="B718" s="251" t="s">
        <v>1044</v>
      </c>
      <c r="C718" s="251" t="s">
        <v>570</v>
      </c>
      <c r="D718" s="251">
        <v>-86.512394499999999</v>
      </c>
      <c r="E718" s="251">
        <v>39.159709999999997</v>
      </c>
      <c r="O718">
        <f t="shared" si="11"/>
        <v>807.05607138922471</v>
      </c>
    </row>
    <row r="719" spans="1:15" x14ac:dyDescent="0.25">
      <c r="A719" s="251">
        <v>18107</v>
      </c>
      <c r="B719" s="251" t="s">
        <v>1044</v>
      </c>
      <c r="C719" s="251" t="s">
        <v>571</v>
      </c>
      <c r="D719" s="251">
        <v>-86.882047799999995</v>
      </c>
      <c r="E719" s="251">
        <v>40.04081</v>
      </c>
      <c r="O719">
        <f t="shared" si="11"/>
        <v>904.59487227622515</v>
      </c>
    </row>
    <row r="720" spans="1:15" x14ac:dyDescent="0.25">
      <c r="A720" s="251">
        <v>18109</v>
      </c>
      <c r="B720" s="251" t="s">
        <v>1044</v>
      </c>
      <c r="C720" s="251" t="s">
        <v>572</v>
      </c>
      <c r="D720" s="251">
        <v>-86.435695300000006</v>
      </c>
      <c r="E720" s="251">
        <v>39.48115</v>
      </c>
      <c r="O720">
        <f t="shared" si="11"/>
        <v>842.23508697562499</v>
      </c>
    </row>
    <row r="721" spans="1:15" x14ac:dyDescent="0.25">
      <c r="A721" s="251">
        <v>18111</v>
      </c>
      <c r="B721" s="251" t="s">
        <v>1044</v>
      </c>
      <c r="C721" s="251" t="s">
        <v>641</v>
      </c>
      <c r="D721" s="251">
        <v>-87.396908699999997</v>
      </c>
      <c r="E721" s="251">
        <v>40.952579999999998</v>
      </c>
      <c r="O721">
        <f t="shared" si="11"/>
        <v>1009.2069194768998</v>
      </c>
    </row>
    <row r="722" spans="1:15" x14ac:dyDescent="0.25">
      <c r="A722" s="251">
        <v>18113</v>
      </c>
      <c r="B722" s="251" t="s">
        <v>1044</v>
      </c>
      <c r="C722" s="251" t="s">
        <v>1064</v>
      </c>
      <c r="D722" s="251">
        <v>-85.432534500000003</v>
      </c>
      <c r="E722" s="251">
        <v>41.412750000000003</v>
      </c>
      <c r="O722">
        <f t="shared" si="11"/>
        <v>1063.4250657656253</v>
      </c>
    </row>
    <row r="723" spans="1:15" x14ac:dyDescent="0.25">
      <c r="A723" s="251">
        <v>18115</v>
      </c>
      <c r="B723" s="251" t="s">
        <v>1044</v>
      </c>
      <c r="C723" s="251" t="s">
        <v>1065</v>
      </c>
      <c r="D723" s="251">
        <v>-84.977690100000004</v>
      </c>
      <c r="E723" s="251">
        <v>38.950740000000003</v>
      </c>
      <c r="O723">
        <f t="shared" si="11"/>
        <v>784.43537973210039</v>
      </c>
    </row>
    <row r="724" spans="1:15" x14ac:dyDescent="0.25">
      <c r="A724" s="251">
        <v>18117</v>
      </c>
      <c r="B724" s="251" t="s">
        <v>1044</v>
      </c>
      <c r="C724" s="251" t="s">
        <v>691</v>
      </c>
      <c r="D724" s="251">
        <v>-86.490018800000001</v>
      </c>
      <c r="E724" s="251">
        <v>38.542479999999998</v>
      </c>
      <c r="O724">
        <f t="shared" si="11"/>
        <v>740.80882023839979</v>
      </c>
    </row>
    <row r="725" spans="1:15" x14ac:dyDescent="0.25">
      <c r="A725" s="251">
        <v>18119</v>
      </c>
      <c r="B725" s="251" t="s">
        <v>1044</v>
      </c>
      <c r="C725" s="251" t="s">
        <v>1066</v>
      </c>
      <c r="D725" s="251">
        <v>-86.828548699999999</v>
      </c>
      <c r="E725" s="251">
        <v>39.316940000000002</v>
      </c>
      <c r="O725">
        <f t="shared" si="11"/>
        <v>824.2055346681002</v>
      </c>
    </row>
    <row r="726" spans="1:15" x14ac:dyDescent="0.25">
      <c r="A726" s="251">
        <v>18121</v>
      </c>
      <c r="B726" s="251" t="s">
        <v>1044</v>
      </c>
      <c r="C726" s="251" t="s">
        <v>1067</v>
      </c>
      <c r="D726" s="251">
        <v>-87.203403499999993</v>
      </c>
      <c r="E726" s="251">
        <v>39.770769999999999</v>
      </c>
      <c r="O726">
        <f t="shared" si="11"/>
        <v>874.32985438402477</v>
      </c>
    </row>
    <row r="727" spans="1:15" x14ac:dyDescent="0.25">
      <c r="A727" s="251">
        <v>18123</v>
      </c>
      <c r="B727" s="251" t="s">
        <v>1044</v>
      </c>
      <c r="C727" s="251" t="s">
        <v>573</v>
      </c>
      <c r="D727" s="251">
        <v>-86.637171499999994</v>
      </c>
      <c r="E727" s="251">
        <v>38.086570000000002</v>
      </c>
      <c r="O727">
        <f t="shared" si="11"/>
        <v>692.97685732102514</v>
      </c>
    </row>
    <row r="728" spans="1:15" x14ac:dyDescent="0.25">
      <c r="A728" s="251">
        <v>18125</v>
      </c>
      <c r="B728" s="251" t="s">
        <v>1044</v>
      </c>
      <c r="C728" s="251" t="s">
        <v>575</v>
      </c>
      <c r="D728" s="251">
        <v>-87.238124299999996</v>
      </c>
      <c r="E728" s="251">
        <v>38.400770000000001</v>
      </c>
      <c r="O728">
        <f t="shared" si="11"/>
        <v>725.84108233402515</v>
      </c>
    </row>
    <row r="729" spans="1:15" x14ac:dyDescent="0.25">
      <c r="A729" s="251">
        <v>18127</v>
      </c>
      <c r="B729" s="251" t="s">
        <v>1044</v>
      </c>
      <c r="C729" s="251" t="s">
        <v>1068</v>
      </c>
      <c r="D729" s="251">
        <v>-87.063726000000003</v>
      </c>
      <c r="E729" s="251">
        <v>41.463030000000003</v>
      </c>
      <c r="O729">
        <f t="shared" si="11"/>
        <v>1069.4069027570254</v>
      </c>
    </row>
    <row r="730" spans="1:15" x14ac:dyDescent="0.25">
      <c r="A730" s="251">
        <v>18129</v>
      </c>
      <c r="B730" s="251" t="s">
        <v>1044</v>
      </c>
      <c r="C730" s="251" t="s">
        <v>1069</v>
      </c>
      <c r="D730" s="251">
        <v>-87.873180599999998</v>
      </c>
      <c r="E730" s="251">
        <v>38.02534</v>
      </c>
      <c r="O730">
        <f t="shared" si="11"/>
        <v>686.62413476010011</v>
      </c>
    </row>
    <row r="731" spans="1:15" x14ac:dyDescent="0.25">
      <c r="A731" s="251">
        <v>18131</v>
      </c>
      <c r="B731" s="251" t="s">
        <v>1044</v>
      </c>
      <c r="C731" s="251" t="s">
        <v>648</v>
      </c>
      <c r="D731" s="251">
        <v>-86.690151499999999</v>
      </c>
      <c r="E731" s="251">
        <v>41.0381</v>
      </c>
      <c r="O731">
        <f t="shared" si="11"/>
        <v>1019.2109661224999</v>
      </c>
    </row>
    <row r="732" spans="1:15" x14ac:dyDescent="0.25">
      <c r="A732" s="251">
        <v>18133</v>
      </c>
      <c r="B732" s="251" t="s">
        <v>1044</v>
      </c>
      <c r="C732" s="251" t="s">
        <v>829</v>
      </c>
      <c r="D732" s="251">
        <v>-86.838835599999996</v>
      </c>
      <c r="E732" s="251">
        <v>39.665649999999999</v>
      </c>
      <c r="O732">
        <f t="shared" si="11"/>
        <v>862.63715232562504</v>
      </c>
    </row>
    <row r="733" spans="1:15" x14ac:dyDescent="0.25">
      <c r="A733" s="251">
        <v>18135</v>
      </c>
      <c r="B733" s="251" t="s">
        <v>1044</v>
      </c>
      <c r="C733" s="251" t="s">
        <v>576</v>
      </c>
      <c r="D733" s="251">
        <v>-85.0228757</v>
      </c>
      <c r="E733" s="251">
        <v>40.161630000000002</v>
      </c>
      <c r="O733">
        <f t="shared" si="11"/>
        <v>918.24215457802529</v>
      </c>
    </row>
    <row r="734" spans="1:15" x14ac:dyDescent="0.25">
      <c r="A734" s="251">
        <v>18137</v>
      </c>
      <c r="B734" s="251" t="s">
        <v>1044</v>
      </c>
      <c r="C734" s="251" t="s">
        <v>1070</v>
      </c>
      <c r="D734" s="251">
        <v>-85.275372599999997</v>
      </c>
      <c r="E734" s="251">
        <v>39.10107</v>
      </c>
      <c r="O734">
        <f t="shared" si="11"/>
        <v>800.68854407602498</v>
      </c>
    </row>
    <row r="735" spans="1:15" x14ac:dyDescent="0.25">
      <c r="A735" s="251">
        <v>18139</v>
      </c>
      <c r="B735" s="251" t="s">
        <v>1044</v>
      </c>
      <c r="C735" s="251" t="s">
        <v>1071</v>
      </c>
      <c r="D735" s="251">
        <v>-85.463778199999993</v>
      </c>
      <c r="E735" s="251">
        <v>39.615780000000001</v>
      </c>
      <c r="O735">
        <f t="shared" si="11"/>
        <v>857.10740626890004</v>
      </c>
    </row>
    <row r="736" spans="1:15" x14ac:dyDescent="0.25">
      <c r="A736" s="251">
        <v>18141</v>
      </c>
      <c r="B736" s="251" t="s">
        <v>1044</v>
      </c>
      <c r="C736" s="251" t="s">
        <v>1072</v>
      </c>
      <c r="D736" s="251">
        <v>-86.286891699999998</v>
      </c>
      <c r="E736" s="251">
        <v>41.621099999999998</v>
      </c>
      <c r="O736">
        <f t="shared" si="11"/>
        <v>1088.2866717224999</v>
      </c>
    </row>
    <row r="737" spans="1:15" x14ac:dyDescent="0.25">
      <c r="A737" s="251">
        <v>18143</v>
      </c>
      <c r="B737" s="251" t="s">
        <v>1044</v>
      </c>
      <c r="C737" s="251" t="s">
        <v>651</v>
      </c>
      <c r="D737" s="251">
        <v>-85.742454300000006</v>
      </c>
      <c r="E737" s="251">
        <v>38.690080000000002</v>
      </c>
      <c r="O737">
        <f t="shared" si="11"/>
        <v>756.49475341440029</v>
      </c>
    </row>
    <row r="738" spans="1:15" x14ac:dyDescent="0.25">
      <c r="A738" s="251">
        <v>18145</v>
      </c>
      <c r="B738" s="251" t="s">
        <v>1044</v>
      </c>
      <c r="C738" s="251" t="s">
        <v>579</v>
      </c>
      <c r="D738" s="251">
        <v>-85.791113899999999</v>
      </c>
      <c r="E738" s="251">
        <v>39.518900000000002</v>
      </c>
      <c r="O738">
        <f t="shared" si="11"/>
        <v>846.39702872250029</v>
      </c>
    </row>
    <row r="739" spans="1:15" x14ac:dyDescent="0.25">
      <c r="A739" s="251">
        <v>18147</v>
      </c>
      <c r="B739" s="251" t="s">
        <v>1044</v>
      </c>
      <c r="C739" s="251" t="s">
        <v>1073</v>
      </c>
      <c r="D739" s="251">
        <v>-87.012392199999994</v>
      </c>
      <c r="E739" s="251">
        <v>38.014499999999998</v>
      </c>
      <c r="O739">
        <f t="shared" si="11"/>
        <v>685.50122306249978</v>
      </c>
    </row>
    <row r="740" spans="1:15" x14ac:dyDescent="0.25">
      <c r="A740" s="251">
        <v>18149</v>
      </c>
      <c r="B740" s="251" t="s">
        <v>1044</v>
      </c>
      <c r="C740" s="251" t="s">
        <v>1074</v>
      </c>
      <c r="D740" s="251">
        <v>-86.642797299999998</v>
      </c>
      <c r="E740" s="251">
        <v>41.279679999999999</v>
      </c>
      <c r="O740">
        <f t="shared" si="11"/>
        <v>1047.6485570303998</v>
      </c>
    </row>
    <row r="741" spans="1:15" x14ac:dyDescent="0.25">
      <c r="A741" s="251">
        <v>18151</v>
      </c>
      <c r="B741" s="251" t="s">
        <v>1044</v>
      </c>
      <c r="C741" s="251" t="s">
        <v>1075</v>
      </c>
      <c r="D741" s="251">
        <v>-85.004423200000005</v>
      </c>
      <c r="E741" s="251">
        <v>41.659570000000002</v>
      </c>
      <c r="O741">
        <f t="shared" si="11"/>
        <v>1092.8985133160254</v>
      </c>
    </row>
    <row r="742" spans="1:15" x14ac:dyDescent="0.25">
      <c r="A742" s="251">
        <v>18153</v>
      </c>
      <c r="B742" s="251" t="s">
        <v>1044</v>
      </c>
      <c r="C742" s="251" t="s">
        <v>1076</v>
      </c>
      <c r="D742" s="251">
        <v>-87.418526700000001</v>
      </c>
      <c r="E742" s="251">
        <v>39.096339999999998</v>
      </c>
      <c r="O742">
        <f t="shared" si="11"/>
        <v>800.17560314009972</v>
      </c>
    </row>
    <row r="743" spans="1:15" x14ac:dyDescent="0.25">
      <c r="A743" s="251">
        <v>18155</v>
      </c>
      <c r="B743" s="251" t="s">
        <v>1044</v>
      </c>
      <c r="C743" s="251" t="s">
        <v>1077</v>
      </c>
      <c r="D743" s="251">
        <v>-85.034279799999993</v>
      </c>
      <c r="E743" s="251">
        <v>38.827550000000002</v>
      </c>
      <c r="O743">
        <f t="shared" si="11"/>
        <v>771.19231275562515</v>
      </c>
    </row>
    <row r="744" spans="1:15" x14ac:dyDescent="0.25">
      <c r="A744" s="251">
        <v>18157</v>
      </c>
      <c r="B744" s="251" t="s">
        <v>1044</v>
      </c>
      <c r="C744" s="251" t="s">
        <v>1078</v>
      </c>
      <c r="D744" s="251">
        <v>-86.885805099999999</v>
      </c>
      <c r="E744" s="251">
        <v>40.386780000000002</v>
      </c>
      <c r="O744">
        <f t="shared" si="11"/>
        <v>943.84934722890011</v>
      </c>
    </row>
    <row r="745" spans="1:15" x14ac:dyDescent="0.25">
      <c r="A745" s="251">
        <v>18159</v>
      </c>
      <c r="B745" s="251" t="s">
        <v>1044</v>
      </c>
      <c r="C745" s="251" t="s">
        <v>1079</v>
      </c>
      <c r="D745" s="251">
        <v>-86.052787199999997</v>
      </c>
      <c r="E745" s="251">
        <v>40.307699999999997</v>
      </c>
      <c r="O745">
        <f t="shared" si="11"/>
        <v>934.82927840249965</v>
      </c>
    </row>
    <row r="746" spans="1:15" x14ac:dyDescent="0.25">
      <c r="A746" s="251">
        <v>18161</v>
      </c>
      <c r="B746" s="251" t="s">
        <v>1044</v>
      </c>
      <c r="C746" s="251" t="s">
        <v>657</v>
      </c>
      <c r="D746" s="251">
        <v>-84.933625699999993</v>
      </c>
      <c r="E746" s="251">
        <v>39.630890000000001</v>
      </c>
      <c r="O746">
        <f t="shared" si="11"/>
        <v>858.7816699322251</v>
      </c>
    </row>
    <row r="747" spans="1:15" x14ac:dyDescent="0.25">
      <c r="A747" s="251">
        <v>18163</v>
      </c>
      <c r="B747" s="251" t="s">
        <v>1044</v>
      </c>
      <c r="C747" s="251" t="s">
        <v>1080</v>
      </c>
      <c r="D747" s="251">
        <v>-87.590295299999994</v>
      </c>
      <c r="E747" s="251">
        <v>38.025289999999998</v>
      </c>
      <c r="O747">
        <f t="shared" si="11"/>
        <v>686.61895406422479</v>
      </c>
    </row>
    <row r="748" spans="1:15" x14ac:dyDescent="0.25">
      <c r="A748" s="251">
        <v>18165</v>
      </c>
      <c r="B748" s="251" t="s">
        <v>1044</v>
      </c>
      <c r="C748" s="251" t="s">
        <v>1081</v>
      </c>
      <c r="D748" s="251">
        <v>-87.463652600000003</v>
      </c>
      <c r="E748" s="251">
        <v>39.853729999999999</v>
      </c>
      <c r="O748">
        <f t="shared" si="11"/>
        <v>883.59276355402483</v>
      </c>
    </row>
    <row r="749" spans="1:15" x14ac:dyDescent="0.25">
      <c r="A749" s="251">
        <v>18167</v>
      </c>
      <c r="B749" s="251" t="s">
        <v>1044</v>
      </c>
      <c r="C749" s="251" t="s">
        <v>1082</v>
      </c>
      <c r="D749" s="251">
        <v>-87.392201799999995</v>
      </c>
      <c r="E749" s="251">
        <v>39.433540000000001</v>
      </c>
      <c r="O749">
        <f t="shared" si="11"/>
        <v>836.99522309610006</v>
      </c>
    </row>
    <row r="750" spans="1:15" x14ac:dyDescent="0.25">
      <c r="A750" s="251">
        <v>18169</v>
      </c>
      <c r="B750" s="251" t="s">
        <v>1044</v>
      </c>
      <c r="C750" s="251" t="s">
        <v>1038</v>
      </c>
      <c r="D750" s="251">
        <v>-85.793582499999999</v>
      </c>
      <c r="E750" s="251">
        <v>40.842350000000003</v>
      </c>
      <c r="O750">
        <f t="shared" si="11"/>
        <v>996.36087042562542</v>
      </c>
    </row>
    <row r="751" spans="1:15" x14ac:dyDescent="0.25">
      <c r="A751" s="251">
        <v>18171</v>
      </c>
      <c r="B751" s="251" t="s">
        <v>1044</v>
      </c>
      <c r="C751" s="251" t="s">
        <v>941</v>
      </c>
      <c r="D751" s="251">
        <v>-87.357124200000001</v>
      </c>
      <c r="E751" s="251">
        <v>40.348799999999997</v>
      </c>
      <c r="O751">
        <f t="shared" si="11"/>
        <v>939.51373823999961</v>
      </c>
    </row>
    <row r="752" spans="1:15" x14ac:dyDescent="0.25">
      <c r="A752" s="251">
        <v>18173</v>
      </c>
      <c r="B752" s="251" t="s">
        <v>1044</v>
      </c>
      <c r="C752" s="251" t="s">
        <v>1083</v>
      </c>
      <c r="D752" s="251">
        <v>-87.278270199999994</v>
      </c>
      <c r="E752" s="251">
        <v>38.09348</v>
      </c>
      <c r="O752">
        <f t="shared" si="11"/>
        <v>693.69484164839992</v>
      </c>
    </row>
    <row r="753" spans="1:15" x14ac:dyDescent="0.25">
      <c r="A753" s="251">
        <v>18175</v>
      </c>
      <c r="B753" s="251" t="s">
        <v>1044</v>
      </c>
      <c r="C753" s="251" t="s">
        <v>585</v>
      </c>
      <c r="D753" s="251">
        <v>-86.100017399999999</v>
      </c>
      <c r="E753" s="251">
        <v>38.603580000000001</v>
      </c>
      <c r="O753">
        <f t="shared" si="11"/>
        <v>747.29022483690017</v>
      </c>
    </row>
    <row r="754" spans="1:15" x14ac:dyDescent="0.25">
      <c r="A754" s="251">
        <v>18177</v>
      </c>
      <c r="B754" s="251" t="s">
        <v>1044</v>
      </c>
      <c r="C754" s="251" t="s">
        <v>942</v>
      </c>
      <c r="D754" s="251">
        <v>-85.019868700000004</v>
      </c>
      <c r="E754" s="251">
        <v>39.867939999999997</v>
      </c>
      <c r="O754">
        <f t="shared" si="11"/>
        <v>885.18248964809959</v>
      </c>
    </row>
    <row r="755" spans="1:15" x14ac:dyDescent="0.25">
      <c r="A755" s="251">
        <v>18179</v>
      </c>
      <c r="B755" s="251" t="s">
        <v>1044</v>
      </c>
      <c r="C755" s="251" t="s">
        <v>1084</v>
      </c>
      <c r="D755" s="251">
        <v>-85.240274499999998</v>
      </c>
      <c r="E755" s="251">
        <v>40.728619999999999</v>
      </c>
      <c r="O755">
        <f t="shared" si="11"/>
        <v>983.16424598489982</v>
      </c>
    </row>
    <row r="756" spans="1:15" x14ac:dyDescent="0.25">
      <c r="A756" s="251">
        <v>18181</v>
      </c>
      <c r="B756" s="251" t="s">
        <v>1044</v>
      </c>
      <c r="C756" s="251" t="s">
        <v>659</v>
      </c>
      <c r="D756" s="251">
        <v>-86.861948999999996</v>
      </c>
      <c r="E756" s="251">
        <v>40.743830000000003</v>
      </c>
      <c r="O756">
        <f t="shared" si="11"/>
        <v>984.9257619050253</v>
      </c>
    </row>
    <row r="757" spans="1:15" x14ac:dyDescent="0.25">
      <c r="A757" s="251">
        <v>18183</v>
      </c>
      <c r="B757" s="251" t="s">
        <v>1044</v>
      </c>
      <c r="C757" s="251" t="s">
        <v>1085</v>
      </c>
      <c r="D757" s="251">
        <v>-85.517931300000001</v>
      </c>
      <c r="E757" s="251">
        <v>41.15052</v>
      </c>
      <c r="O757">
        <f t="shared" si="11"/>
        <v>1032.4118166084002</v>
      </c>
    </row>
    <row r="758" spans="1:15" x14ac:dyDescent="0.25">
      <c r="A758" s="251">
        <v>19001</v>
      </c>
      <c r="B758" s="251" t="s">
        <v>1086</v>
      </c>
      <c r="C758" s="251" t="s">
        <v>1087</v>
      </c>
      <c r="D758" s="251">
        <v>-94.477874799999995</v>
      </c>
      <c r="E758" s="251">
        <v>41.333179999999999</v>
      </c>
      <c r="O758">
        <f t="shared" si="11"/>
        <v>1053.9818300528998</v>
      </c>
    </row>
    <row r="759" spans="1:15" x14ac:dyDescent="0.25">
      <c r="A759" s="251">
        <v>19003</v>
      </c>
      <c r="B759" s="251" t="s">
        <v>1086</v>
      </c>
      <c r="C759" s="251" t="s">
        <v>720</v>
      </c>
      <c r="D759" s="251">
        <v>-94.709090000000003</v>
      </c>
      <c r="E759" s="251">
        <v>41.031660000000002</v>
      </c>
      <c r="O759">
        <f t="shared" si="11"/>
        <v>1018.4564753001002</v>
      </c>
    </row>
    <row r="760" spans="1:15" x14ac:dyDescent="0.25">
      <c r="A760" s="251">
        <v>19005</v>
      </c>
      <c r="B760" s="251" t="s">
        <v>1086</v>
      </c>
      <c r="C760" s="251" t="s">
        <v>1088</v>
      </c>
      <c r="D760" s="251">
        <v>-91.370668300000006</v>
      </c>
      <c r="E760" s="251">
        <v>43.290430000000001</v>
      </c>
      <c r="O760">
        <f t="shared" si="11"/>
        <v>1294.5339665660251</v>
      </c>
    </row>
    <row r="761" spans="1:15" x14ac:dyDescent="0.25">
      <c r="A761" s="251">
        <v>19007</v>
      </c>
      <c r="B761" s="251" t="s">
        <v>1086</v>
      </c>
      <c r="C761" s="251" t="s">
        <v>1089</v>
      </c>
      <c r="D761" s="251">
        <v>-92.866437000000005</v>
      </c>
      <c r="E761" s="251">
        <v>40.75479</v>
      </c>
      <c r="O761">
        <f t="shared" si="11"/>
        <v>986.19571787422501</v>
      </c>
    </row>
    <row r="762" spans="1:15" x14ac:dyDescent="0.25">
      <c r="A762" s="251">
        <v>19009</v>
      </c>
      <c r="B762" s="251" t="s">
        <v>1086</v>
      </c>
      <c r="C762" s="251" t="s">
        <v>1090</v>
      </c>
      <c r="D762" s="251">
        <v>-94.9168789</v>
      </c>
      <c r="E762" s="251">
        <v>41.684199999999997</v>
      </c>
      <c r="O762">
        <f t="shared" si="11"/>
        <v>1095.8546916899995</v>
      </c>
    </row>
    <row r="763" spans="1:15" x14ac:dyDescent="0.25">
      <c r="A763" s="251">
        <v>19011</v>
      </c>
      <c r="B763" s="251" t="s">
        <v>1086</v>
      </c>
      <c r="C763" s="251" t="s">
        <v>608</v>
      </c>
      <c r="D763" s="251">
        <v>-92.052832699999996</v>
      </c>
      <c r="E763" s="251">
        <v>42.087060000000001</v>
      </c>
      <c r="O763">
        <f t="shared" si="11"/>
        <v>1144.5948437481002</v>
      </c>
    </row>
    <row r="764" spans="1:15" x14ac:dyDescent="0.25">
      <c r="A764" s="251">
        <v>19013</v>
      </c>
      <c r="B764" s="251" t="s">
        <v>1086</v>
      </c>
      <c r="C764" s="251" t="s">
        <v>1091</v>
      </c>
      <c r="D764" s="251">
        <v>-92.304301300000006</v>
      </c>
      <c r="E764" s="251">
        <v>42.474060000000001</v>
      </c>
      <c r="O764">
        <f t="shared" si="11"/>
        <v>1192.1039389881003</v>
      </c>
    </row>
    <row r="765" spans="1:15" x14ac:dyDescent="0.25">
      <c r="A765" s="251">
        <v>19015</v>
      </c>
      <c r="B765" s="251" t="s">
        <v>1086</v>
      </c>
      <c r="C765" s="251" t="s">
        <v>609</v>
      </c>
      <c r="D765" s="251">
        <v>-93.934286200000003</v>
      </c>
      <c r="E765" s="251">
        <v>42.035769999999999</v>
      </c>
      <c r="O765">
        <f t="shared" si="11"/>
        <v>1138.348933859025</v>
      </c>
    </row>
    <row r="766" spans="1:15" x14ac:dyDescent="0.25">
      <c r="A766" s="251">
        <v>19017</v>
      </c>
      <c r="B766" s="251" t="s">
        <v>1086</v>
      </c>
      <c r="C766" s="251" t="s">
        <v>1092</v>
      </c>
      <c r="D766" s="251">
        <v>-92.314960499999998</v>
      </c>
      <c r="E766" s="251">
        <v>42.777030000000003</v>
      </c>
      <c r="O766">
        <f t="shared" si="11"/>
        <v>1229.7676401470255</v>
      </c>
    </row>
    <row r="767" spans="1:15" x14ac:dyDescent="0.25">
      <c r="A767" s="251">
        <v>19019</v>
      </c>
      <c r="B767" s="251" t="s">
        <v>1086</v>
      </c>
      <c r="C767" s="251" t="s">
        <v>1093</v>
      </c>
      <c r="D767" s="251">
        <v>-91.830571899999995</v>
      </c>
      <c r="E767" s="251">
        <v>42.473550000000003</v>
      </c>
      <c r="O767">
        <f t="shared" si="11"/>
        <v>1192.0408866056252</v>
      </c>
    </row>
    <row r="768" spans="1:15" x14ac:dyDescent="0.25">
      <c r="A768" s="251">
        <v>19021</v>
      </c>
      <c r="B768" s="251" t="s">
        <v>1086</v>
      </c>
      <c r="C768" s="251" t="s">
        <v>1094</v>
      </c>
      <c r="D768" s="251">
        <v>-95.158415899999994</v>
      </c>
      <c r="E768" s="251">
        <v>42.739789999999999</v>
      </c>
      <c r="O768">
        <f t="shared" si="11"/>
        <v>1225.1158857992248</v>
      </c>
    </row>
    <row r="769" spans="1:15" x14ac:dyDescent="0.25">
      <c r="A769" s="251">
        <v>19023</v>
      </c>
      <c r="B769" s="251" t="s">
        <v>1086</v>
      </c>
      <c r="C769" s="251" t="s">
        <v>527</v>
      </c>
      <c r="D769" s="251">
        <v>-92.787651100000005</v>
      </c>
      <c r="E769" s="251">
        <v>42.736919999999998</v>
      </c>
      <c r="O769">
        <f t="shared" si="11"/>
        <v>1224.7576449443998</v>
      </c>
    </row>
    <row r="770" spans="1:15" x14ac:dyDescent="0.25">
      <c r="A770" s="251">
        <v>19025</v>
      </c>
      <c r="B770" s="251" t="s">
        <v>1086</v>
      </c>
      <c r="C770" s="251" t="s">
        <v>528</v>
      </c>
      <c r="D770" s="251">
        <v>-94.647707600000004</v>
      </c>
      <c r="E770" s="251">
        <v>42.384059999999998</v>
      </c>
      <c r="O770">
        <f t="shared" si="11"/>
        <v>1180.9951696880996</v>
      </c>
    </row>
    <row r="771" spans="1:15" x14ac:dyDescent="0.25">
      <c r="A771" s="251">
        <v>19027</v>
      </c>
      <c r="B771" s="251" t="s">
        <v>1086</v>
      </c>
      <c r="C771" s="251" t="s">
        <v>611</v>
      </c>
      <c r="D771" s="251">
        <v>-94.867558200000005</v>
      </c>
      <c r="E771" s="251">
        <v>42.036149999999999</v>
      </c>
      <c r="O771">
        <f t="shared" si="11"/>
        <v>1138.3951653506249</v>
      </c>
    </row>
    <row r="772" spans="1:15" x14ac:dyDescent="0.25">
      <c r="A772" s="251">
        <v>19029</v>
      </c>
      <c r="B772" s="251" t="s">
        <v>1086</v>
      </c>
      <c r="C772" s="251" t="s">
        <v>994</v>
      </c>
      <c r="D772" s="251">
        <v>-94.938295800000006</v>
      </c>
      <c r="E772" s="251">
        <v>41.331380000000003</v>
      </c>
      <c r="O772">
        <f t="shared" ref="O772:O835" si="12">E772*1.5^2*(E772-30)</f>
        <v>1053.7685385849004</v>
      </c>
    </row>
    <row r="773" spans="1:15" x14ac:dyDescent="0.25">
      <c r="A773" s="251">
        <v>19031</v>
      </c>
      <c r="B773" s="251" t="s">
        <v>1086</v>
      </c>
      <c r="C773" s="251" t="s">
        <v>1095</v>
      </c>
      <c r="D773" s="251">
        <v>-91.114293200000006</v>
      </c>
      <c r="E773" s="251">
        <v>41.779040000000002</v>
      </c>
      <c r="O773">
        <f t="shared" si="12"/>
        <v>1107.2632124736003</v>
      </c>
    </row>
    <row r="774" spans="1:15" x14ac:dyDescent="0.25">
      <c r="A774" s="251">
        <v>19033</v>
      </c>
      <c r="B774" s="251" t="s">
        <v>1086</v>
      </c>
      <c r="C774" s="251" t="s">
        <v>1096</v>
      </c>
      <c r="D774" s="251">
        <v>-93.261767199999994</v>
      </c>
      <c r="E774" s="251">
        <v>43.086779999999997</v>
      </c>
      <c r="O774">
        <f t="shared" si="12"/>
        <v>1268.7012242288995</v>
      </c>
    </row>
    <row r="775" spans="1:15" x14ac:dyDescent="0.25">
      <c r="A775" s="251">
        <v>19035</v>
      </c>
      <c r="B775" s="251" t="s">
        <v>1086</v>
      </c>
      <c r="C775" s="251" t="s">
        <v>530</v>
      </c>
      <c r="D775" s="251">
        <v>-95.627119899999997</v>
      </c>
      <c r="E775" s="251">
        <v>42.736199999999997</v>
      </c>
      <c r="O775">
        <f t="shared" si="12"/>
        <v>1224.6677784899996</v>
      </c>
    </row>
    <row r="776" spans="1:15" x14ac:dyDescent="0.25">
      <c r="A776" s="251">
        <v>19037</v>
      </c>
      <c r="B776" s="251" t="s">
        <v>1086</v>
      </c>
      <c r="C776" s="251" t="s">
        <v>1097</v>
      </c>
      <c r="D776" s="251">
        <v>-92.315688100000003</v>
      </c>
      <c r="E776" s="251">
        <v>43.065289999999997</v>
      </c>
      <c r="O776">
        <f t="shared" si="12"/>
        <v>1265.9861312642247</v>
      </c>
    </row>
    <row r="777" spans="1:15" x14ac:dyDescent="0.25">
      <c r="A777" s="251">
        <v>19039</v>
      </c>
      <c r="B777" s="251" t="s">
        <v>1086</v>
      </c>
      <c r="C777" s="251" t="s">
        <v>533</v>
      </c>
      <c r="D777" s="251">
        <v>-93.790381400000001</v>
      </c>
      <c r="E777" s="251">
        <v>41.033810000000003</v>
      </c>
      <c r="O777">
        <f t="shared" si="12"/>
        <v>1018.7083420112253</v>
      </c>
    </row>
    <row r="778" spans="1:15" x14ac:dyDescent="0.25">
      <c r="A778" s="251">
        <v>19041</v>
      </c>
      <c r="B778" s="251" t="s">
        <v>1086</v>
      </c>
      <c r="C778" s="251" t="s">
        <v>534</v>
      </c>
      <c r="D778" s="251">
        <v>-95.158912299999997</v>
      </c>
      <c r="E778" s="251">
        <v>43.09037</v>
      </c>
      <c r="O778">
        <f t="shared" si="12"/>
        <v>1269.154995158025</v>
      </c>
    </row>
    <row r="779" spans="1:15" x14ac:dyDescent="0.25">
      <c r="A779" s="251">
        <v>19043</v>
      </c>
      <c r="B779" s="251" t="s">
        <v>1086</v>
      </c>
      <c r="C779" s="251" t="s">
        <v>863</v>
      </c>
      <c r="D779" s="251">
        <v>-91.329961400000002</v>
      </c>
      <c r="E779" s="251">
        <v>42.846130000000002</v>
      </c>
      <c r="O779">
        <f t="shared" si="12"/>
        <v>1238.4156509480254</v>
      </c>
    </row>
    <row r="780" spans="1:15" x14ac:dyDescent="0.25">
      <c r="A780" s="251">
        <v>19045</v>
      </c>
      <c r="B780" s="251" t="s">
        <v>1086</v>
      </c>
      <c r="C780" s="251" t="s">
        <v>997</v>
      </c>
      <c r="D780" s="251">
        <v>-90.5214304</v>
      </c>
      <c r="E780" s="251">
        <v>41.907130000000002</v>
      </c>
      <c r="O780">
        <f t="shared" si="12"/>
        <v>1122.7357008830252</v>
      </c>
    </row>
    <row r="781" spans="1:15" x14ac:dyDescent="0.25">
      <c r="A781" s="251">
        <v>19047</v>
      </c>
      <c r="B781" s="251" t="s">
        <v>1086</v>
      </c>
      <c r="C781" s="251" t="s">
        <v>618</v>
      </c>
      <c r="D781" s="251">
        <v>-95.388877899999997</v>
      </c>
      <c r="E781" s="251">
        <v>42.032179999999997</v>
      </c>
      <c r="O781">
        <f t="shared" si="12"/>
        <v>1137.9121999928996</v>
      </c>
    </row>
    <row r="782" spans="1:15" x14ac:dyDescent="0.25">
      <c r="A782" s="251">
        <v>19049</v>
      </c>
      <c r="B782" s="251" t="s">
        <v>1086</v>
      </c>
      <c r="C782" s="251" t="s">
        <v>544</v>
      </c>
      <c r="D782" s="251">
        <v>-94.047815600000007</v>
      </c>
      <c r="E782" s="251">
        <v>41.687809999999999</v>
      </c>
      <c r="O782">
        <f t="shared" si="12"/>
        <v>1096.2882058412249</v>
      </c>
    </row>
    <row r="783" spans="1:15" x14ac:dyDescent="0.25">
      <c r="A783" s="251">
        <v>19051</v>
      </c>
      <c r="B783" s="251" t="s">
        <v>1086</v>
      </c>
      <c r="C783" s="251" t="s">
        <v>1098</v>
      </c>
      <c r="D783" s="251">
        <v>-92.402353199999993</v>
      </c>
      <c r="E783" s="251">
        <v>40.756979999999999</v>
      </c>
      <c r="O783">
        <f t="shared" si="12"/>
        <v>986.44954212089988</v>
      </c>
    </row>
    <row r="784" spans="1:15" x14ac:dyDescent="0.25">
      <c r="A784" s="251">
        <v>19053</v>
      </c>
      <c r="B784" s="251" t="s">
        <v>1086</v>
      </c>
      <c r="C784" s="251" t="s">
        <v>872</v>
      </c>
      <c r="D784" s="251">
        <v>-93.791758400000006</v>
      </c>
      <c r="E784" s="251">
        <v>40.751950000000001</v>
      </c>
      <c r="O784">
        <f t="shared" si="12"/>
        <v>985.86658980562515</v>
      </c>
    </row>
    <row r="785" spans="1:15" x14ac:dyDescent="0.25">
      <c r="A785" s="251">
        <v>19055</v>
      </c>
      <c r="B785" s="251" t="s">
        <v>1086</v>
      </c>
      <c r="C785" s="251" t="s">
        <v>1050</v>
      </c>
      <c r="D785" s="251">
        <v>-91.355660400000005</v>
      </c>
      <c r="E785" s="251">
        <v>42.474040000000002</v>
      </c>
      <c r="O785">
        <f t="shared" si="12"/>
        <v>1192.1014663236003</v>
      </c>
    </row>
    <row r="786" spans="1:15" x14ac:dyDescent="0.25">
      <c r="A786" s="251">
        <v>19057</v>
      </c>
      <c r="B786" s="251" t="s">
        <v>1086</v>
      </c>
      <c r="C786" s="251" t="s">
        <v>1099</v>
      </c>
      <c r="D786" s="251">
        <v>-91.172928099999993</v>
      </c>
      <c r="E786" s="251">
        <v>40.934100000000001</v>
      </c>
      <c r="O786">
        <f t="shared" si="12"/>
        <v>1007.0494713225</v>
      </c>
    </row>
    <row r="787" spans="1:15" x14ac:dyDescent="0.25">
      <c r="A787" s="251">
        <v>19059</v>
      </c>
      <c r="B787" s="251" t="s">
        <v>1086</v>
      </c>
      <c r="C787" s="251" t="s">
        <v>1100</v>
      </c>
      <c r="D787" s="251">
        <v>-95.1553945</v>
      </c>
      <c r="E787" s="251">
        <v>43.384610000000002</v>
      </c>
      <c r="O787">
        <f t="shared" si="12"/>
        <v>1306.5436909172254</v>
      </c>
    </row>
    <row r="788" spans="1:15" x14ac:dyDescent="0.25">
      <c r="A788" s="251">
        <v>19061</v>
      </c>
      <c r="B788" s="251" t="s">
        <v>1086</v>
      </c>
      <c r="C788" s="251" t="s">
        <v>1101</v>
      </c>
      <c r="D788" s="251">
        <v>-90.875182699999996</v>
      </c>
      <c r="E788" s="251">
        <v>42.469830000000002</v>
      </c>
      <c r="O788">
        <f t="shared" si="12"/>
        <v>1191.5810105150251</v>
      </c>
    </row>
    <row r="789" spans="1:15" x14ac:dyDescent="0.25">
      <c r="A789" s="251">
        <v>19063</v>
      </c>
      <c r="B789" s="251" t="s">
        <v>1086</v>
      </c>
      <c r="C789" s="251" t="s">
        <v>1102</v>
      </c>
      <c r="D789" s="251">
        <v>-94.685574599999995</v>
      </c>
      <c r="E789" s="251">
        <v>43.384120000000003</v>
      </c>
      <c r="O789">
        <f t="shared" si="12"/>
        <v>1306.4811033924004</v>
      </c>
    </row>
    <row r="790" spans="1:15" x14ac:dyDescent="0.25">
      <c r="A790" s="251">
        <v>19065</v>
      </c>
      <c r="B790" s="251" t="s">
        <v>1086</v>
      </c>
      <c r="C790" s="251" t="s">
        <v>549</v>
      </c>
      <c r="D790" s="251">
        <v>-91.838831600000006</v>
      </c>
      <c r="E790" s="251">
        <v>42.865450000000003</v>
      </c>
      <c r="O790">
        <f t="shared" si="12"/>
        <v>1240.8374333306253</v>
      </c>
    </row>
    <row r="791" spans="1:15" x14ac:dyDescent="0.25">
      <c r="A791" s="251">
        <v>19067</v>
      </c>
      <c r="B791" s="251" t="s">
        <v>1086</v>
      </c>
      <c r="C791" s="251" t="s">
        <v>882</v>
      </c>
      <c r="D791" s="251">
        <v>-92.789080600000005</v>
      </c>
      <c r="E791" s="251">
        <v>43.06606</v>
      </c>
      <c r="O791">
        <f t="shared" si="12"/>
        <v>1266.0833788281</v>
      </c>
    </row>
    <row r="792" spans="1:15" x14ac:dyDescent="0.25">
      <c r="A792" s="251">
        <v>19069</v>
      </c>
      <c r="B792" s="251" t="s">
        <v>1086</v>
      </c>
      <c r="C792" s="251" t="s">
        <v>550</v>
      </c>
      <c r="D792" s="251">
        <v>-93.261625800000004</v>
      </c>
      <c r="E792" s="251">
        <v>42.736919999999998</v>
      </c>
      <c r="O792">
        <f t="shared" si="12"/>
        <v>1224.7576449443998</v>
      </c>
    </row>
    <row r="793" spans="1:15" x14ac:dyDescent="0.25">
      <c r="A793" s="251">
        <v>19071</v>
      </c>
      <c r="B793" s="251" t="s">
        <v>1086</v>
      </c>
      <c r="C793" s="251" t="s">
        <v>742</v>
      </c>
      <c r="D793" s="251">
        <v>-95.608867700000005</v>
      </c>
      <c r="E793" s="251">
        <v>40.759430000000002</v>
      </c>
      <c r="O793">
        <f t="shared" si="12"/>
        <v>986.73352633102525</v>
      </c>
    </row>
    <row r="794" spans="1:15" x14ac:dyDescent="0.25">
      <c r="A794" s="251">
        <v>19073</v>
      </c>
      <c r="B794" s="251" t="s">
        <v>1086</v>
      </c>
      <c r="C794" s="251" t="s">
        <v>552</v>
      </c>
      <c r="D794" s="251">
        <v>-94.400524099999998</v>
      </c>
      <c r="E794" s="251">
        <v>42.037909999999997</v>
      </c>
      <c r="O794">
        <f t="shared" si="12"/>
        <v>1138.6092986282247</v>
      </c>
    </row>
    <row r="795" spans="1:15" x14ac:dyDescent="0.25">
      <c r="A795" s="251">
        <v>19075</v>
      </c>
      <c r="B795" s="251" t="s">
        <v>1086</v>
      </c>
      <c r="C795" s="251" t="s">
        <v>1006</v>
      </c>
      <c r="D795" s="251">
        <v>-92.785618200000002</v>
      </c>
      <c r="E795" s="251">
        <v>42.408990000000003</v>
      </c>
      <c r="O795">
        <f t="shared" si="12"/>
        <v>1184.0686488452254</v>
      </c>
    </row>
    <row r="796" spans="1:15" x14ac:dyDescent="0.25">
      <c r="A796" s="251">
        <v>19077</v>
      </c>
      <c r="B796" s="251" t="s">
        <v>1086</v>
      </c>
      <c r="C796" s="251" t="s">
        <v>1103</v>
      </c>
      <c r="D796" s="251">
        <v>-94.510001399999993</v>
      </c>
      <c r="E796" s="251">
        <v>41.685690000000001</v>
      </c>
      <c r="O796">
        <f t="shared" si="12"/>
        <v>1096.0336142462252</v>
      </c>
    </row>
    <row r="797" spans="1:15" x14ac:dyDescent="0.25">
      <c r="A797" s="251">
        <v>19079</v>
      </c>
      <c r="B797" s="251" t="s">
        <v>1086</v>
      </c>
      <c r="C797" s="251" t="s">
        <v>808</v>
      </c>
      <c r="D797" s="251">
        <v>-93.707568899999998</v>
      </c>
      <c r="E797" s="251">
        <v>42.384779999999999</v>
      </c>
      <c r="O797">
        <f t="shared" si="12"/>
        <v>1181.0838952088998</v>
      </c>
    </row>
    <row r="798" spans="1:15" x14ac:dyDescent="0.25">
      <c r="A798" s="251">
        <v>19081</v>
      </c>
      <c r="B798" s="251" t="s">
        <v>1086</v>
      </c>
      <c r="C798" s="251" t="s">
        <v>892</v>
      </c>
      <c r="D798" s="251">
        <v>-93.733804899999996</v>
      </c>
      <c r="E798" s="251">
        <v>43.087519999999998</v>
      </c>
      <c r="O798">
        <f t="shared" si="12"/>
        <v>1268.7947544383997</v>
      </c>
    </row>
    <row r="799" spans="1:15" x14ac:dyDescent="0.25">
      <c r="A799" s="251">
        <v>19083</v>
      </c>
      <c r="B799" s="251" t="s">
        <v>1086</v>
      </c>
      <c r="C799" s="251" t="s">
        <v>1007</v>
      </c>
      <c r="D799" s="251">
        <v>-93.239437699999996</v>
      </c>
      <c r="E799" s="251">
        <v>42.387149999999998</v>
      </c>
      <c r="O799">
        <f t="shared" si="12"/>
        <v>1181.3759665256248</v>
      </c>
    </row>
    <row r="800" spans="1:15" x14ac:dyDescent="0.25">
      <c r="A800" s="251">
        <v>19085</v>
      </c>
      <c r="B800" s="251" t="s">
        <v>1086</v>
      </c>
      <c r="C800" s="251" t="s">
        <v>1055</v>
      </c>
      <c r="D800" s="251">
        <v>-95.815220999999994</v>
      </c>
      <c r="E800" s="251">
        <v>41.682479999999998</v>
      </c>
      <c r="O800">
        <f t="shared" si="12"/>
        <v>1095.6481626383998</v>
      </c>
    </row>
    <row r="801" spans="1:15" x14ac:dyDescent="0.25">
      <c r="A801" s="251">
        <v>19087</v>
      </c>
      <c r="B801" s="251" t="s">
        <v>1086</v>
      </c>
      <c r="C801" s="251" t="s">
        <v>554</v>
      </c>
      <c r="D801" s="251">
        <v>-91.528731699999994</v>
      </c>
      <c r="E801" s="251">
        <v>40.997779999999999</v>
      </c>
      <c r="O801">
        <f t="shared" si="12"/>
        <v>1014.4902710888998</v>
      </c>
    </row>
    <row r="802" spans="1:15" x14ac:dyDescent="0.25">
      <c r="A802" s="251">
        <v>19089</v>
      </c>
      <c r="B802" s="251" t="s">
        <v>1086</v>
      </c>
      <c r="C802" s="251" t="s">
        <v>629</v>
      </c>
      <c r="D802" s="251">
        <v>-92.316031499999994</v>
      </c>
      <c r="E802" s="251">
        <v>43.362870000000001</v>
      </c>
      <c r="O802">
        <f t="shared" si="12"/>
        <v>1303.7678879330251</v>
      </c>
    </row>
    <row r="803" spans="1:15" x14ac:dyDescent="0.25">
      <c r="A803" s="251">
        <v>19091</v>
      </c>
      <c r="B803" s="251" t="s">
        <v>1086</v>
      </c>
      <c r="C803" s="251" t="s">
        <v>674</v>
      </c>
      <c r="D803" s="251">
        <v>-94.205722800000004</v>
      </c>
      <c r="E803" s="251">
        <v>42.779890000000002</v>
      </c>
      <c r="O803">
        <f t="shared" si="12"/>
        <v>1230.1251489272254</v>
      </c>
    </row>
    <row r="804" spans="1:15" x14ac:dyDescent="0.25">
      <c r="A804" s="251">
        <v>19093</v>
      </c>
      <c r="B804" s="251" t="s">
        <v>1086</v>
      </c>
      <c r="C804" s="251" t="s">
        <v>1104</v>
      </c>
      <c r="D804" s="251">
        <v>-95.520453000000003</v>
      </c>
      <c r="E804" s="251">
        <v>42.384520000000002</v>
      </c>
      <c r="O804">
        <f t="shared" si="12"/>
        <v>1181.0518551684002</v>
      </c>
    </row>
    <row r="805" spans="1:15" x14ac:dyDescent="0.25">
      <c r="A805" s="251">
        <v>19095</v>
      </c>
      <c r="B805" s="251" t="s">
        <v>1086</v>
      </c>
      <c r="C805" s="251" t="s">
        <v>1105</v>
      </c>
      <c r="D805" s="251">
        <v>-92.051415599999999</v>
      </c>
      <c r="E805" s="251">
        <v>41.695689999999999</v>
      </c>
      <c r="O805">
        <f t="shared" si="12"/>
        <v>1097.234695296225</v>
      </c>
    </row>
    <row r="806" spans="1:15" x14ac:dyDescent="0.25">
      <c r="A806" s="251">
        <v>19097</v>
      </c>
      <c r="B806" s="251" t="s">
        <v>1086</v>
      </c>
      <c r="C806" s="251" t="s">
        <v>556</v>
      </c>
      <c r="D806" s="251">
        <v>-90.559217599999997</v>
      </c>
      <c r="E806" s="251">
        <v>42.17539</v>
      </c>
      <c r="O806">
        <f t="shared" si="12"/>
        <v>1155.3790987172249</v>
      </c>
    </row>
    <row r="807" spans="1:15" x14ac:dyDescent="0.25">
      <c r="A807" s="251">
        <v>19099</v>
      </c>
      <c r="B807" s="251" t="s">
        <v>1086</v>
      </c>
      <c r="C807" s="251" t="s">
        <v>898</v>
      </c>
      <c r="D807" s="251">
        <v>-93.051147</v>
      </c>
      <c r="E807" s="251">
        <v>41.689360000000001</v>
      </c>
      <c r="O807">
        <f t="shared" si="12"/>
        <v>1096.4743587216001</v>
      </c>
    </row>
    <row r="808" spans="1:15" x14ac:dyDescent="0.25">
      <c r="A808" s="251">
        <v>19101</v>
      </c>
      <c r="B808" s="251" t="s">
        <v>1086</v>
      </c>
      <c r="C808" s="251" t="s">
        <v>557</v>
      </c>
      <c r="D808" s="251">
        <v>-91.934520899999995</v>
      </c>
      <c r="E808" s="251">
        <v>41.037089999999999</v>
      </c>
      <c r="O808">
        <f t="shared" si="12"/>
        <v>1019.0926252532248</v>
      </c>
    </row>
    <row r="809" spans="1:15" x14ac:dyDescent="0.25">
      <c r="A809" s="251">
        <v>19103</v>
      </c>
      <c r="B809" s="251" t="s">
        <v>1086</v>
      </c>
      <c r="C809" s="251" t="s">
        <v>632</v>
      </c>
      <c r="D809" s="251">
        <v>-91.574762000000007</v>
      </c>
      <c r="E809" s="251">
        <v>41.679630000000003</v>
      </c>
      <c r="O809">
        <f t="shared" si="12"/>
        <v>1095.3059781080253</v>
      </c>
    </row>
    <row r="810" spans="1:15" x14ac:dyDescent="0.25">
      <c r="A810" s="251">
        <v>19105</v>
      </c>
      <c r="B810" s="251" t="s">
        <v>1086</v>
      </c>
      <c r="C810" s="251" t="s">
        <v>901</v>
      </c>
      <c r="D810" s="251">
        <v>-91.113875800000002</v>
      </c>
      <c r="E810" s="251">
        <v>42.127330000000001</v>
      </c>
      <c r="O810">
        <f t="shared" si="12"/>
        <v>1149.5070740900251</v>
      </c>
    </row>
    <row r="811" spans="1:15" x14ac:dyDescent="0.25">
      <c r="A811" s="251">
        <v>19107</v>
      </c>
      <c r="B811" s="251" t="s">
        <v>1086</v>
      </c>
      <c r="C811" s="251" t="s">
        <v>1106</v>
      </c>
      <c r="D811" s="251">
        <v>-92.166718799999998</v>
      </c>
      <c r="E811" s="251">
        <v>41.345759999999999</v>
      </c>
      <c r="O811">
        <f t="shared" si="12"/>
        <v>1055.4729074495997</v>
      </c>
    </row>
    <row r="812" spans="1:15" x14ac:dyDescent="0.25">
      <c r="A812" s="251">
        <v>19109</v>
      </c>
      <c r="B812" s="251" t="s">
        <v>1086</v>
      </c>
      <c r="C812" s="251" t="s">
        <v>1107</v>
      </c>
      <c r="D812" s="251">
        <v>-94.209564299999997</v>
      </c>
      <c r="E812" s="251">
        <v>43.21266</v>
      </c>
      <c r="O812">
        <f t="shared" si="12"/>
        <v>1284.6469146201</v>
      </c>
    </row>
    <row r="813" spans="1:15" x14ac:dyDescent="0.25">
      <c r="A813" s="251">
        <v>19111</v>
      </c>
      <c r="B813" s="251" t="s">
        <v>1086</v>
      </c>
      <c r="C813" s="251" t="s">
        <v>561</v>
      </c>
      <c r="D813" s="251">
        <v>-91.463915400000005</v>
      </c>
      <c r="E813" s="251">
        <v>40.659480000000002</v>
      </c>
      <c r="O813">
        <f t="shared" si="12"/>
        <v>975.1700562084003</v>
      </c>
    </row>
    <row r="814" spans="1:15" x14ac:dyDescent="0.25">
      <c r="A814" s="251">
        <v>19113</v>
      </c>
      <c r="B814" s="251" t="s">
        <v>1086</v>
      </c>
      <c r="C814" s="251" t="s">
        <v>1108</v>
      </c>
      <c r="D814" s="251">
        <v>-91.587303199999994</v>
      </c>
      <c r="E814" s="251">
        <v>42.08661</v>
      </c>
      <c r="O814">
        <f t="shared" si="12"/>
        <v>1144.539992907225</v>
      </c>
    </row>
    <row r="815" spans="1:15" x14ac:dyDescent="0.25">
      <c r="A815" s="251">
        <v>19115</v>
      </c>
      <c r="B815" s="251" t="s">
        <v>1086</v>
      </c>
      <c r="C815" s="251" t="s">
        <v>1109</v>
      </c>
      <c r="D815" s="251">
        <v>-91.248410199999995</v>
      </c>
      <c r="E815" s="251">
        <v>41.230530000000002</v>
      </c>
      <c r="O815">
        <f t="shared" si="12"/>
        <v>1041.8415841820251</v>
      </c>
    </row>
    <row r="816" spans="1:15" x14ac:dyDescent="0.25">
      <c r="A816" s="251">
        <v>19117</v>
      </c>
      <c r="B816" s="251" t="s">
        <v>1086</v>
      </c>
      <c r="C816" s="251" t="s">
        <v>1110</v>
      </c>
      <c r="D816" s="251">
        <v>-93.3339833</v>
      </c>
      <c r="E816" s="251">
        <v>41.033099999999997</v>
      </c>
      <c r="O816">
        <f t="shared" si="12"/>
        <v>1018.6251651224997</v>
      </c>
    </row>
    <row r="817" spans="1:15" x14ac:dyDescent="0.25">
      <c r="A817" s="251">
        <v>19119</v>
      </c>
      <c r="B817" s="251" t="s">
        <v>1086</v>
      </c>
      <c r="C817" s="251" t="s">
        <v>1111</v>
      </c>
      <c r="D817" s="251">
        <v>-96.206919999999997</v>
      </c>
      <c r="E817" s="251">
        <v>43.380890000000001</v>
      </c>
      <c r="O817">
        <f t="shared" si="12"/>
        <v>1306.0685636822252</v>
      </c>
    </row>
    <row r="818" spans="1:15" x14ac:dyDescent="0.25">
      <c r="A818" s="251">
        <v>19121</v>
      </c>
      <c r="B818" s="251" t="s">
        <v>1086</v>
      </c>
      <c r="C818" s="251" t="s">
        <v>565</v>
      </c>
      <c r="D818" s="251">
        <v>-94.025113200000007</v>
      </c>
      <c r="E818" s="251">
        <v>41.334690000000002</v>
      </c>
      <c r="O818">
        <f t="shared" si="12"/>
        <v>1054.1607691412253</v>
      </c>
    </row>
    <row r="819" spans="1:15" x14ac:dyDescent="0.25">
      <c r="A819" s="251">
        <v>19123</v>
      </c>
      <c r="B819" s="251" t="s">
        <v>1086</v>
      </c>
      <c r="C819" s="251" t="s">
        <v>1112</v>
      </c>
      <c r="D819" s="251">
        <v>-92.631377400000005</v>
      </c>
      <c r="E819" s="251">
        <v>41.342480000000002</v>
      </c>
      <c r="O819">
        <f t="shared" si="12"/>
        <v>1055.0840682384003</v>
      </c>
    </row>
    <row r="820" spans="1:15" x14ac:dyDescent="0.25">
      <c r="A820" s="251">
        <v>19125</v>
      </c>
      <c r="B820" s="251" t="s">
        <v>1086</v>
      </c>
      <c r="C820" s="251" t="s">
        <v>567</v>
      </c>
      <c r="D820" s="251">
        <v>-93.096375699999996</v>
      </c>
      <c r="E820" s="251">
        <v>41.338230000000003</v>
      </c>
      <c r="O820">
        <f t="shared" si="12"/>
        <v>1054.5803089490253</v>
      </c>
    </row>
    <row r="821" spans="1:15" x14ac:dyDescent="0.25">
      <c r="A821" s="251">
        <v>19127</v>
      </c>
      <c r="B821" s="251" t="s">
        <v>1086</v>
      </c>
      <c r="C821" s="251" t="s">
        <v>568</v>
      </c>
      <c r="D821" s="251">
        <v>-92.996776199999999</v>
      </c>
      <c r="E821" s="251">
        <v>42.041499999999999</v>
      </c>
      <c r="O821">
        <f t="shared" si="12"/>
        <v>1139.0461250624999</v>
      </c>
    </row>
    <row r="822" spans="1:15" x14ac:dyDescent="0.25">
      <c r="A822" s="251">
        <v>19129</v>
      </c>
      <c r="B822" s="251" t="s">
        <v>1086</v>
      </c>
      <c r="C822" s="251" t="s">
        <v>1113</v>
      </c>
      <c r="D822" s="251">
        <v>-95.616871000000003</v>
      </c>
      <c r="E822" s="251">
        <v>41.034999999999997</v>
      </c>
      <c r="O822">
        <f t="shared" si="12"/>
        <v>1018.8477562499995</v>
      </c>
    </row>
    <row r="823" spans="1:15" x14ac:dyDescent="0.25">
      <c r="A823" s="251">
        <v>19131</v>
      </c>
      <c r="B823" s="251" t="s">
        <v>1086</v>
      </c>
      <c r="C823" s="251" t="s">
        <v>909</v>
      </c>
      <c r="D823" s="251">
        <v>-92.789080600000005</v>
      </c>
      <c r="E823" s="251">
        <v>43.367469999999997</v>
      </c>
      <c r="O823">
        <f t="shared" si="12"/>
        <v>1304.3550469520248</v>
      </c>
    </row>
    <row r="824" spans="1:15" x14ac:dyDescent="0.25">
      <c r="A824" s="251">
        <v>19133</v>
      </c>
      <c r="B824" s="251" t="s">
        <v>1086</v>
      </c>
      <c r="C824" s="251" t="s">
        <v>1114</v>
      </c>
      <c r="D824" s="251">
        <v>-95.961235200000004</v>
      </c>
      <c r="E824" s="251">
        <v>42.046680000000002</v>
      </c>
      <c r="O824">
        <f t="shared" si="12"/>
        <v>1139.6765228004001</v>
      </c>
    </row>
    <row r="825" spans="1:15" x14ac:dyDescent="0.25">
      <c r="A825" s="251">
        <v>19135</v>
      </c>
      <c r="B825" s="251" t="s">
        <v>1086</v>
      </c>
      <c r="C825" s="251" t="s">
        <v>570</v>
      </c>
      <c r="D825" s="251">
        <v>-92.869294100000005</v>
      </c>
      <c r="E825" s="251">
        <v>41.034970000000001</v>
      </c>
      <c r="O825">
        <f t="shared" si="12"/>
        <v>1018.8442415270251</v>
      </c>
    </row>
    <row r="826" spans="1:15" x14ac:dyDescent="0.25">
      <c r="A826" s="251">
        <v>19137</v>
      </c>
      <c r="B826" s="251" t="s">
        <v>1086</v>
      </c>
      <c r="C826" s="251" t="s">
        <v>571</v>
      </c>
      <c r="D826" s="251">
        <v>-95.158488000000006</v>
      </c>
      <c r="E826" s="251">
        <v>41.028770000000002</v>
      </c>
      <c r="O826">
        <f t="shared" si="12"/>
        <v>1018.1179523540252</v>
      </c>
    </row>
    <row r="827" spans="1:15" x14ac:dyDescent="0.25">
      <c r="A827" s="251">
        <v>19139</v>
      </c>
      <c r="B827" s="251" t="s">
        <v>1086</v>
      </c>
      <c r="C827" s="251" t="s">
        <v>1115</v>
      </c>
      <c r="D827" s="251">
        <v>-91.094268900000003</v>
      </c>
      <c r="E827" s="251">
        <v>41.493189999999998</v>
      </c>
      <c r="O827">
        <f t="shared" si="12"/>
        <v>1073.000511846225</v>
      </c>
    </row>
    <row r="828" spans="1:15" x14ac:dyDescent="0.25">
      <c r="A828" s="251">
        <v>19141</v>
      </c>
      <c r="B828" s="251" t="s">
        <v>1086</v>
      </c>
      <c r="C828" s="251" t="s">
        <v>1116</v>
      </c>
      <c r="D828" s="251">
        <v>-95.627288399999998</v>
      </c>
      <c r="E828" s="251">
        <v>43.08858</v>
      </c>
      <c r="O828">
        <f t="shared" si="12"/>
        <v>1268.9287344369</v>
      </c>
    </row>
    <row r="829" spans="1:15" x14ac:dyDescent="0.25">
      <c r="A829" s="251">
        <v>19143</v>
      </c>
      <c r="B829" s="251" t="s">
        <v>1086</v>
      </c>
      <c r="C829" s="251" t="s">
        <v>825</v>
      </c>
      <c r="D829" s="251">
        <v>-95.626651800000005</v>
      </c>
      <c r="E829" s="251">
        <v>43.384360000000001</v>
      </c>
      <c r="O829">
        <f t="shared" si="12"/>
        <v>1306.5117583716001</v>
      </c>
    </row>
    <row r="830" spans="1:15" x14ac:dyDescent="0.25">
      <c r="A830" s="251">
        <v>19145</v>
      </c>
      <c r="B830" s="251" t="s">
        <v>1086</v>
      </c>
      <c r="C830" s="251" t="s">
        <v>1117</v>
      </c>
      <c r="D830" s="251">
        <v>-95.151385700000006</v>
      </c>
      <c r="E830" s="251">
        <v>40.751559999999998</v>
      </c>
      <c r="O830">
        <f t="shared" si="12"/>
        <v>985.82139547559973</v>
      </c>
    </row>
    <row r="831" spans="1:15" x14ac:dyDescent="0.25">
      <c r="A831" s="251">
        <v>19147</v>
      </c>
      <c r="B831" s="251" t="s">
        <v>1086</v>
      </c>
      <c r="C831" s="251" t="s">
        <v>1118</v>
      </c>
      <c r="D831" s="251">
        <v>-94.6841297</v>
      </c>
      <c r="E831" s="251">
        <v>43.091470000000001</v>
      </c>
      <c r="O831">
        <f t="shared" si="12"/>
        <v>1269.2940452120251</v>
      </c>
    </row>
    <row r="832" spans="1:15" x14ac:dyDescent="0.25">
      <c r="A832" s="251">
        <v>19149</v>
      </c>
      <c r="B832" s="251" t="s">
        <v>1086</v>
      </c>
      <c r="C832" s="251" t="s">
        <v>1119</v>
      </c>
      <c r="D832" s="251">
        <v>-96.204106199999998</v>
      </c>
      <c r="E832" s="251">
        <v>42.730420000000002</v>
      </c>
      <c r="O832">
        <f t="shared" si="12"/>
        <v>1223.9464350969001</v>
      </c>
    </row>
    <row r="833" spans="1:15" x14ac:dyDescent="0.25">
      <c r="A833" s="251">
        <v>19151</v>
      </c>
      <c r="B833" s="251" t="s">
        <v>1086</v>
      </c>
      <c r="C833" s="251" t="s">
        <v>1120</v>
      </c>
      <c r="D833" s="251">
        <v>-94.680996500000006</v>
      </c>
      <c r="E833" s="251">
        <v>42.73856</v>
      </c>
      <c r="O833">
        <f t="shared" si="12"/>
        <v>1224.9623494656</v>
      </c>
    </row>
    <row r="834" spans="1:15" x14ac:dyDescent="0.25">
      <c r="A834" s="251">
        <v>19153</v>
      </c>
      <c r="B834" s="251" t="s">
        <v>1086</v>
      </c>
      <c r="C834" s="251" t="s">
        <v>645</v>
      </c>
      <c r="D834" s="251">
        <v>-93.579495100000003</v>
      </c>
      <c r="E834" s="251">
        <v>41.68618</v>
      </c>
      <c r="O834">
        <f t="shared" si="12"/>
        <v>1096.0924567329</v>
      </c>
    </row>
    <row r="835" spans="1:15" x14ac:dyDescent="0.25">
      <c r="A835" s="251">
        <v>19155</v>
      </c>
      <c r="B835" s="251" t="s">
        <v>1086</v>
      </c>
      <c r="C835" s="251" t="s">
        <v>1121</v>
      </c>
      <c r="D835" s="251">
        <v>-95.541864000000004</v>
      </c>
      <c r="E835" s="251">
        <v>41.336129999999997</v>
      </c>
      <c r="O835">
        <f t="shared" si="12"/>
        <v>1054.3314225980248</v>
      </c>
    </row>
    <row r="836" spans="1:15" x14ac:dyDescent="0.25">
      <c r="A836" s="251">
        <v>19157</v>
      </c>
      <c r="B836" s="251" t="s">
        <v>1086</v>
      </c>
      <c r="C836" s="251" t="s">
        <v>1122</v>
      </c>
      <c r="D836" s="251">
        <v>-92.5192646</v>
      </c>
      <c r="E836" s="251">
        <v>41.696739999999998</v>
      </c>
      <c r="O836">
        <f t="shared" ref="O836:O899" si="13">E836*1.5^2*(E836-30)</f>
        <v>1097.3608349120998</v>
      </c>
    </row>
    <row r="837" spans="1:15" x14ac:dyDescent="0.25">
      <c r="A837" s="251">
        <v>19159</v>
      </c>
      <c r="B837" s="251" t="s">
        <v>1086</v>
      </c>
      <c r="C837" s="251" t="s">
        <v>1123</v>
      </c>
      <c r="D837" s="251">
        <v>-94.250836000000007</v>
      </c>
      <c r="E837" s="251">
        <v>40.749760000000002</v>
      </c>
      <c r="O837">
        <f t="shared" si="13"/>
        <v>985.61281512960022</v>
      </c>
    </row>
    <row r="838" spans="1:15" x14ac:dyDescent="0.25">
      <c r="A838" s="251">
        <v>19161</v>
      </c>
      <c r="B838" s="251" t="s">
        <v>1086</v>
      </c>
      <c r="C838" s="251" t="s">
        <v>1124</v>
      </c>
      <c r="D838" s="251">
        <v>-95.117636899999994</v>
      </c>
      <c r="E838" s="251">
        <v>42.384039999999999</v>
      </c>
      <c r="O838">
        <f t="shared" si="13"/>
        <v>1180.9927051236</v>
      </c>
    </row>
    <row r="839" spans="1:15" x14ac:dyDescent="0.25">
      <c r="A839" s="251">
        <v>19163</v>
      </c>
      <c r="B839" s="251" t="s">
        <v>1086</v>
      </c>
      <c r="C839" s="251" t="s">
        <v>651</v>
      </c>
      <c r="D839" s="251">
        <v>-90.612257</v>
      </c>
      <c r="E839" s="251">
        <v>41.647979999999997</v>
      </c>
      <c r="O839">
        <f t="shared" si="13"/>
        <v>1091.5083856808997</v>
      </c>
    </row>
    <row r="840" spans="1:15" x14ac:dyDescent="0.25">
      <c r="A840" s="251">
        <v>19165</v>
      </c>
      <c r="B840" s="251" t="s">
        <v>1086</v>
      </c>
      <c r="C840" s="251" t="s">
        <v>579</v>
      </c>
      <c r="D840" s="251">
        <v>-95.315396899999996</v>
      </c>
      <c r="E840" s="251">
        <v>41.683929999999997</v>
      </c>
      <c r="O840">
        <f t="shared" si="13"/>
        <v>1095.8222705510245</v>
      </c>
    </row>
    <row r="841" spans="1:15" x14ac:dyDescent="0.25">
      <c r="A841" s="251">
        <v>19167</v>
      </c>
      <c r="B841" s="251" t="s">
        <v>1086</v>
      </c>
      <c r="C841" s="251" t="s">
        <v>1125</v>
      </c>
      <c r="D841" s="251">
        <v>-96.170181299999996</v>
      </c>
      <c r="E841" s="251">
        <v>43.082470000000001</v>
      </c>
      <c r="O841">
        <f t="shared" si="13"/>
        <v>1268.156522927025</v>
      </c>
    </row>
    <row r="842" spans="1:15" x14ac:dyDescent="0.25">
      <c r="A842" s="251">
        <v>19169</v>
      </c>
      <c r="B842" s="251" t="s">
        <v>1086</v>
      </c>
      <c r="C842" s="251" t="s">
        <v>1126</v>
      </c>
      <c r="D842" s="251">
        <v>-93.467000200000001</v>
      </c>
      <c r="E842" s="251">
        <v>42.035400000000003</v>
      </c>
      <c r="O842">
        <f t="shared" si="13"/>
        <v>1138.3039196100003</v>
      </c>
    </row>
    <row r="843" spans="1:15" x14ac:dyDescent="0.25">
      <c r="A843" s="251">
        <v>19171</v>
      </c>
      <c r="B843" s="251" t="s">
        <v>1086</v>
      </c>
      <c r="C843" s="251" t="s">
        <v>1127</v>
      </c>
      <c r="D843" s="251">
        <v>-92.522652600000001</v>
      </c>
      <c r="E843" s="251">
        <v>42.086190000000002</v>
      </c>
      <c r="O843">
        <f t="shared" si="13"/>
        <v>1144.4887996112252</v>
      </c>
    </row>
    <row r="844" spans="1:15" x14ac:dyDescent="0.25">
      <c r="A844" s="251">
        <v>19173</v>
      </c>
      <c r="B844" s="251" t="s">
        <v>1086</v>
      </c>
      <c r="C844" s="251" t="s">
        <v>836</v>
      </c>
      <c r="D844" s="251">
        <v>-94.704514599999996</v>
      </c>
      <c r="E844" s="251">
        <v>40.750660000000003</v>
      </c>
      <c r="O844">
        <f t="shared" si="13"/>
        <v>985.71710348010038</v>
      </c>
    </row>
    <row r="845" spans="1:15" x14ac:dyDescent="0.25">
      <c r="A845" s="251">
        <v>19175</v>
      </c>
      <c r="B845" s="251" t="s">
        <v>1086</v>
      </c>
      <c r="C845" s="251" t="s">
        <v>657</v>
      </c>
      <c r="D845" s="251">
        <v>-94.251556399999998</v>
      </c>
      <c r="E845" s="251">
        <v>41.03237</v>
      </c>
      <c r="O845">
        <f t="shared" si="13"/>
        <v>1018.5396475880251</v>
      </c>
    </row>
    <row r="846" spans="1:15" x14ac:dyDescent="0.25">
      <c r="A846" s="251">
        <v>19177</v>
      </c>
      <c r="B846" s="251" t="s">
        <v>1086</v>
      </c>
      <c r="C846" s="251" t="s">
        <v>658</v>
      </c>
      <c r="D846" s="251">
        <v>-91.938238999999996</v>
      </c>
      <c r="E846" s="251">
        <v>40.760089999999998</v>
      </c>
      <c r="O846">
        <f t="shared" si="13"/>
        <v>986.81003281822473</v>
      </c>
    </row>
    <row r="847" spans="1:15" x14ac:dyDescent="0.25">
      <c r="A847" s="251">
        <v>19179</v>
      </c>
      <c r="B847" s="251" t="s">
        <v>1086</v>
      </c>
      <c r="C847" s="251" t="s">
        <v>1128</v>
      </c>
      <c r="D847" s="251">
        <v>-92.400882899999999</v>
      </c>
      <c r="E847" s="251">
        <v>41.037230000000001</v>
      </c>
      <c r="O847">
        <f t="shared" si="13"/>
        <v>1019.1090286640251</v>
      </c>
    </row>
    <row r="848" spans="1:15" x14ac:dyDescent="0.25">
      <c r="A848" s="251">
        <v>19181</v>
      </c>
      <c r="B848" s="251" t="s">
        <v>1086</v>
      </c>
      <c r="C848" s="251" t="s">
        <v>941</v>
      </c>
      <c r="D848" s="251">
        <v>-93.569697700000006</v>
      </c>
      <c r="E848" s="251">
        <v>41.33746</v>
      </c>
      <c r="O848">
        <f t="shared" si="13"/>
        <v>1054.4890483161</v>
      </c>
    </row>
    <row r="849" spans="1:15" x14ac:dyDescent="0.25">
      <c r="A849" s="251">
        <v>19183</v>
      </c>
      <c r="B849" s="251" t="s">
        <v>1086</v>
      </c>
      <c r="C849" s="251" t="s">
        <v>585</v>
      </c>
      <c r="D849" s="251">
        <v>-91.701228700000001</v>
      </c>
      <c r="E849" s="251">
        <v>41.344079999999998</v>
      </c>
      <c r="O849">
        <f t="shared" si="13"/>
        <v>1055.2737398543998</v>
      </c>
    </row>
    <row r="850" spans="1:15" x14ac:dyDescent="0.25">
      <c r="A850" s="251">
        <v>19185</v>
      </c>
      <c r="B850" s="251" t="s">
        <v>1086</v>
      </c>
      <c r="C850" s="251" t="s">
        <v>942</v>
      </c>
      <c r="D850" s="251">
        <v>-93.335605299999997</v>
      </c>
      <c r="E850" s="251">
        <v>40.751829999999998</v>
      </c>
      <c r="O850">
        <f t="shared" si="13"/>
        <v>985.85268378502474</v>
      </c>
    </row>
    <row r="851" spans="1:15" x14ac:dyDescent="0.25">
      <c r="A851" s="251">
        <v>19187</v>
      </c>
      <c r="B851" s="251" t="s">
        <v>1086</v>
      </c>
      <c r="C851" s="251" t="s">
        <v>943</v>
      </c>
      <c r="D851" s="251">
        <v>-94.182714300000001</v>
      </c>
      <c r="E851" s="251">
        <v>42.426290000000002</v>
      </c>
      <c r="O851">
        <f t="shared" si="13"/>
        <v>1186.2031121192251</v>
      </c>
    </row>
    <row r="852" spans="1:15" x14ac:dyDescent="0.25">
      <c r="A852" s="251">
        <v>19189</v>
      </c>
      <c r="B852" s="251" t="s">
        <v>1086</v>
      </c>
      <c r="C852" s="251" t="s">
        <v>1042</v>
      </c>
      <c r="D852" s="251">
        <v>-93.736817200000004</v>
      </c>
      <c r="E852" s="251">
        <v>43.386290000000002</v>
      </c>
      <c r="O852">
        <f t="shared" si="13"/>
        <v>1306.7582849192254</v>
      </c>
    </row>
    <row r="853" spans="1:15" x14ac:dyDescent="0.25">
      <c r="A853" s="251">
        <v>19191</v>
      </c>
      <c r="B853" s="251" t="s">
        <v>1086</v>
      </c>
      <c r="C853" s="251" t="s">
        <v>1129</v>
      </c>
      <c r="D853" s="251">
        <v>-91.839918499999996</v>
      </c>
      <c r="E853" s="251">
        <v>43.296840000000003</v>
      </c>
      <c r="O853">
        <f t="shared" si="13"/>
        <v>1295.3500964676002</v>
      </c>
    </row>
    <row r="854" spans="1:15" x14ac:dyDescent="0.25">
      <c r="A854" s="251">
        <v>19193</v>
      </c>
      <c r="B854" s="251" t="s">
        <v>1086</v>
      </c>
      <c r="C854" s="251" t="s">
        <v>1130</v>
      </c>
      <c r="D854" s="251">
        <v>-96.041965300000001</v>
      </c>
      <c r="E854" s="251">
        <v>42.381720000000001</v>
      </c>
      <c r="O854">
        <f t="shared" si="13"/>
        <v>1180.7068278564002</v>
      </c>
    </row>
    <row r="855" spans="1:15" x14ac:dyDescent="0.25">
      <c r="A855" s="251">
        <v>19195</v>
      </c>
      <c r="B855" s="251" t="s">
        <v>1086</v>
      </c>
      <c r="C855" s="251" t="s">
        <v>948</v>
      </c>
      <c r="D855" s="251">
        <v>-93.260875100000007</v>
      </c>
      <c r="E855" s="251">
        <v>43.385539999999999</v>
      </c>
      <c r="O855">
        <f t="shared" si="13"/>
        <v>1306.6624824560997</v>
      </c>
    </row>
    <row r="856" spans="1:15" x14ac:dyDescent="0.25">
      <c r="A856" s="251">
        <v>19197</v>
      </c>
      <c r="B856" s="251" t="s">
        <v>1086</v>
      </c>
      <c r="C856" s="251" t="s">
        <v>1131</v>
      </c>
      <c r="D856" s="251">
        <v>-93.732710900000001</v>
      </c>
      <c r="E856" s="251">
        <v>42.737130000000001</v>
      </c>
      <c r="O856">
        <f t="shared" si="13"/>
        <v>1224.783856433025</v>
      </c>
    </row>
    <row r="857" spans="1:15" x14ac:dyDescent="0.25">
      <c r="A857" s="251">
        <v>20001</v>
      </c>
      <c r="B857" s="251" t="s">
        <v>1132</v>
      </c>
      <c r="C857" s="251" t="s">
        <v>1045</v>
      </c>
      <c r="D857" s="251">
        <v>-95.317926400000005</v>
      </c>
      <c r="E857" s="251">
        <v>37.882899999999999</v>
      </c>
      <c r="O857">
        <f t="shared" si="13"/>
        <v>671.91100292249996</v>
      </c>
    </row>
    <row r="858" spans="1:15" x14ac:dyDescent="0.25">
      <c r="A858" s="251">
        <v>20003</v>
      </c>
      <c r="B858" s="251" t="s">
        <v>1132</v>
      </c>
      <c r="C858" s="251" t="s">
        <v>1133</v>
      </c>
      <c r="D858" s="251">
        <v>-95.304443599999999</v>
      </c>
      <c r="E858" s="251">
        <v>38.212699999999998</v>
      </c>
      <c r="O858">
        <f t="shared" si="13"/>
        <v>706.11624290249972</v>
      </c>
    </row>
    <row r="859" spans="1:15" x14ac:dyDescent="0.25">
      <c r="A859" s="251">
        <v>20005</v>
      </c>
      <c r="B859" s="251" t="s">
        <v>1132</v>
      </c>
      <c r="C859" s="251" t="s">
        <v>1134</v>
      </c>
      <c r="D859" s="251">
        <v>-95.317374200000003</v>
      </c>
      <c r="E859" s="251">
        <v>39.528779999999998</v>
      </c>
      <c r="O859">
        <f t="shared" si="13"/>
        <v>847.48735864889966</v>
      </c>
    </row>
    <row r="860" spans="1:15" x14ac:dyDescent="0.25">
      <c r="A860" s="251">
        <v>20007</v>
      </c>
      <c r="B860" s="251" t="s">
        <v>1132</v>
      </c>
      <c r="C860" s="251" t="s">
        <v>1135</v>
      </c>
      <c r="D860" s="251">
        <v>-98.693292</v>
      </c>
      <c r="E860" s="251">
        <v>37.22484</v>
      </c>
      <c r="O860">
        <f t="shared" si="13"/>
        <v>605.12290430760004</v>
      </c>
    </row>
    <row r="861" spans="1:15" x14ac:dyDescent="0.25">
      <c r="A861" s="251">
        <v>20009</v>
      </c>
      <c r="B861" s="251" t="s">
        <v>1132</v>
      </c>
      <c r="C861" s="251" t="s">
        <v>1136</v>
      </c>
      <c r="D861" s="251">
        <v>-98.755728300000001</v>
      </c>
      <c r="E861" s="251">
        <v>38.474960000000003</v>
      </c>
      <c r="O861">
        <f t="shared" si="13"/>
        <v>733.66593075360038</v>
      </c>
    </row>
    <row r="862" spans="1:15" x14ac:dyDescent="0.25">
      <c r="A862" s="251">
        <v>20011</v>
      </c>
      <c r="B862" s="251" t="s">
        <v>1132</v>
      </c>
      <c r="C862" s="251" t="s">
        <v>1137</v>
      </c>
      <c r="D862" s="251">
        <v>-94.859588900000006</v>
      </c>
      <c r="E862" s="251">
        <v>37.854869999999998</v>
      </c>
      <c r="O862">
        <f t="shared" si="13"/>
        <v>669.02643611302483</v>
      </c>
    </row>
    <row r="863" spans="1:15" x14ac:dyDescent="0.25">
      <c r="A863" s="251">
        <v>20013</v>
      </c>
      <c r="B863" s="251" t="s">
        <v>1132</v>
      </c>
      <c r="C863" s="251" t="s">
        <v>992</v>
      </c>
      <c r="D863" s="251">
        <v>-95.572232999999997</v>
      </c>
      <c r="E863" s="251">
        <v>39.830629999999999</v>
      </c>
      <c r="O863">
        <f t="shared" si="13"/>
        <v>881.01041894302489</v>
      </c>
    </row>
    <row r="864" spans="1:15" x14ac:dyDescent="0.25">
      <c r="A864" s="251">
        <v>20015</v>
      </c>
      <c r="B864" s="251" t="s">
        <v>1132</v>
      </c>
      <c r="C864" s="251" t="s">
        <v>527</v>
      </c>
      <c r="D864" s="251">
        <v>-96.852519299999997</v>
      </c>
      <c r="E864" s="251">
        <v>37.762369999999997</v>
      </c>
      <c r="O864">
        <f t="shared" si="13"/>
        <v>659.53234803802468</v>
      </c>
    </row>
    <row r="865" spans="1:15" x14ac:dyDescent="0.25">
      <c r="A865" s="251">
        <v>20017</v>
      </c>
      <c r="B865" s="251" t="s">
        <v>1132</v>
      </c>
      <c r="C865" s="251" t="s">
        <v>1138</v>
      </c>
      <c r="D865" s="251">
        <v>-96.603133299999996</v>
      </c>
      <c r="E865" s="251">
        <v>38.288609999999998</v>
      </c>
      <c r="O865">
        <f t="shared" si="13"/>
        <v>714.05855039722485</v>
      </c>
    </row>
    <row r="866" spans="1:15" x14ac:dyDescent="0.25">
      <c r="A866" s="251">
        <v>20019</v>
      </c>
      <c r="B866" s="251" t="s">
        <v>1132</v>
      </c>
      <c r="C866" s="251" t="s">
        <v>1139</v>
      </c>
      <c r="D866" s="251">
        <v>-96.254259000000005</v>
      </c>
      <c r="E866" s="251">
        <v>37.147889999999997</v>
      </c>
      <c r="O866">
        <f t="shared" si="13"/>
        <v>597.44032076722476</v>
      </c>
    </row>
    <row r="867" spans="1:15" x14ac:dyDescent="0.25">
      <c r="A867" s="251">
        <v>20021</v>
      </c>
      <c r="B867" s="251" t="s">
        <v>1132</v>
      </c>
      <c r="C867" s="251" t="s">
        <v>530</v>
      </c>
      <c r="D867" s="251">
        <v>-94.863225299999996</v>
      </c>
      <c r="E867" s="251">
        <v>37.181570000000001</v>
      </c>
      <c r="O867">
        <f t="shared" si="13"/>
        <v>600.79960724602506</v>
      </c>
    </row>
    <row r="868" spans="1:15" x14ac:dyDescent="0.25">
      <c r="A868" s="251">
        <v>20023</v>
      </c>
      <c r="B868" s="251" t="s">
        <v>1132</v>
      </c>
      <c r="C868" s="251" t="s">
        <v>729</v>
      </c>
      <c r="D868" s="251">
        <v>-101.73508</v>
      </c>
      <c r="E868" s="251">
        <v>39.790799999999997</v>
      </c>
      <c r="O868">
        <f t="shared" si="13"/>
        <v>876.56347043999972</v>
      </c>
    </row>
    <row r="869" spans="1:15" x14ac:dyDescent="0.25">
      <c r="A869" s="251">
        <v>20025</v>
      </c>
      <c r="B869" s="251" t="s">
        <v>1132</v>
      </c>
      <c r="C869" s="251" t="s">
        <v>613</v>
      </c>
      <c r="D869" s="251">
        <v>-99.8214246</v>
      </c>
      <c r="E869" s="251">
        <v>37.229590000000002</v>
      </c>
      <c r="O869">
        <f t="shared" si="13"/>
        <v>605.59801102822519</v>
      </c>
    </row>
    <row r="870" spans="1:15" x14ac:dyDescent="0.25">
      <c r="A870" s="251">
        <v>20027</v>
      </c>
      <c r="B870" s="251" t="s">
        <v>1132</v>
      </c>
      <c r="C870" s="251" t="s">
        <v>534</v>
      </c>
      <c r="D870" s="251">
        <v>-97.166169199999999</v>
      </c>
      <c r="E870" s="251">
        <v>39.335850000000001</v>
      </c>
      <c r="O870">
        <f t="shared" si="13"/>
        <v>826.2755892506251</v>
      </c>
    </row>
    <row r="871" spans="1:15" x14ac:dyDescent="0.25">
      <c r="A871" s="251">
        <v>20029</v>
      </c>
      <c r="B871" s="251" t="s">
        <v>1132</v>
      </c>
      <c r="C871" s="251" t="s">
        <v>1140</v>
      </c>
      <c r="D871" s="251">
        <v>-97.649196599999996</v>
      </c>
      <c r="E871" s="251">
        <v>39.465330000000002</v>
      </c>
      <c r="O871">
        <f t="shared" si="13"/>
        <v>840.49283702002515</v>
      </c>
    </row>
    <row r="872" spans="1:15" x14ac:dyDescent="0.25">
      <c r="A872" s="251">
        <v>20031</v>
      </c>
      <c r="B872" s="251" t="s">
        <v>1132</v>
      </c>
      <c r="C872" s="251" t="s">
        <v>1141</v>
      </c>
      <c r="D872" s="251">
        <v>-95.745741600000002</v>
      </c>
      <c r="E872" s="251">
        <v>38.230260000000001</v>
      </c>
      <c r="O872">
        <f t="shared" si="13"/>
        <v>707.95120425210007</v>
      </c>
    </row>
    <row r="873" spans="1:15" x14ac:dyDescent="0.25">
      <c r="A873" s="251">
        <v>20033</v>
      </c>
      <c r="B873" s="251" t="s">
        <v>1132</v>
      </c>
      <c r="C873" s="251" t="s">
        <v>1142</v>
      </c>
      <c r="D873" s="251">
        <v>-99.284309500000006</v>
      </c>
      <c r="E873" s="251">
        <v>37.182989999999997</v>
      </c>
      <c r="O873">
        <f t="shared" si="13"/>
        <v>600.94135201522465</v>
      </c>
    </row>
    <row r="874" spans="1:15" x14ac:dyDescent="0.25">
      <c r="A874" s="251">
        <v>20035</v>
      </c>
      <c r="B874" s="251" t="s">
        <v>1132</v>
      </c>
      <c r="C874" s="251" t="s">
        <v>1143</v>
      </c>
      <c r="D874" s="251">
        <v>-96.850530199999994</v>
      </c>
      <c r="E874" s="251">
        <v>37.225200000000001</v>
      </c>
      <c r="O874">
        <f t="shared" si="13"/>
        <v>605.15890884000009</v>
      </c>
    </row>
    <row r="875" spans="1:15" x14ac:dyDescent="0.25">
      <c r="A875" s="251">
        <v>20037</v>
      </c>
      <c r="B875" s="251" t="s">
        <v>1132</v>
      </c>
      <c r="C875" s="251" t="s">
        <v>618</v>
      </c>
      <c r="D875" s="251">
        <v>-94.863771299999996</v>
      </c>
      <c r="E875" s="251">
        <v>37.510399999999997</v>
      </c>
      <c r="O875">
        <f t="shared" si="13"/>
        <v>633.86574335999967</v>
      </c>
    </row>
    <row r="876" spans="1:15" x14ac:dyDescent="0.25">
      <c r="A876" s="251">
        <v>20039</v>
      </c>
      <c r="B876" s="251" t="s">
        <v>1132</v>
      </c>
      <c r="C876" s="251" t="s">
        <v>872</v>
      </c>
      <c r="D876" s="251">
        <v>-100.455201</v>
      </c>
      <c r="E876" s="251">
        <v>39.788730000000001</v>
      </c>
      <c r="O876">
        <f t="shared" si="13"/>
        <v>876.33255377902503</v>
      </c>
    </row>
    <row r="877" spans="1:15" x14ac:dyDescent="0.25">
      <c r="A877" s="251">
        <v>20041</v>
      </c>
      <c r="B877" s="251" t="s">
        <v>1132</v>
      </c>
      <c r="C877" s="251" t="s">
        <v>1100</v>
      </c>
      <c r="D877" s="251">
        <v>-97.152560600000001</v>
      </c>
      <c r="E877" s="251">
        <v>38.854640000000003</v>
      </c>
      <c r="O877">
        <f t="shared" si="13"/>
        <v>774.09866144160037</v>
      </c>
    </row>
    <row r="878" spans="1:15" x14ac:dyDescent="0.25">
      <c r="A878" s="251">
        <v>20043</v>
      </c>
      <c r="B878" s="251" t="s">
        <v>1132</v>
      </c>
      <c r="C878" s="251" t="s">
        <v>1144</v>
      </c>
      <c r="D878" s="251">
        <v>-95.158534799999998</v>
      </c>
      <c r="E878" s="251">
        <v>39.799399999999999</v>
      </c>
      <c r="O878">
        <f t="shared" si="13"/>
        <v>877.52304080999977</v>
      </c>
    </row>
    <row r="879" spans="1:15" x14ac:dyDescent="0.25">
      <c r="A879" s="251">
        <v>20045</v>
      </c>
      <c r="B879" s="251" t="s">
        <v>1132</v>
      </c>
      <c r="C879" s="251" t="s">
        <v>738</v>
      </c>
      <c r="D879" s="251">
        <v>-95.312195500000001</v>
      </c>
      <c r="E879" s="251">
        <v>38.889220000000002</v>
      </c>
      <c r="O879">
        <f t="shared" si="13"/>
        <v>777.81337246890018</v>
      </c>
    </row>
    <row r="880" spans="1:15" x14ac:dyDescent="0.25">
      <c r="A880" s="251">
        <v>20047</v>
      </c>
      <c r="B880" s="251" t="s">
        <v>1132</v>
      </c>
      <c r="C880" s="251" t="s">
        <v>1003</v>
      </c>
      <c r="D880" s="251">
        <v>-99.310342899999995</v>
      </c>
      <c r="E880" s="251">
        <v>37.880699999999997</v>
      </c>
      <c r="O880">
        <f t="shared" si="13"/>
        <v>671.68447310249974</v>
      </c>
    </row>
    <row r="881" spans="1:15" x14ac:dyDescent="0.25">
      <c r="A881" s="251">
        <v>20049</v>
      </c>
      <c r="B881" s="251" t="s">
        <v>1132</v>
      </c>
      <c r="C881" s="251" t="s">
        <v>1145</v>
      </c>
      <c r="D881" s="251">
        <v>-96.253456</v>
      </c>
      <c r="E881" s="251">
        <v>37.440130000000003</v>
      </c>
      <c r="O881">
        <f t="shared" si="13"/>
        <v>626.7587274380254</v>
      </c>
    </row>
    <row r="882" spans="1:15" x14ac:dyDescent="0.25">
      <c r="A882" s="251">
        <v>20051</v>
      </c>
      <c r="B882" s="251" t="s">
        <v>1132</v>
      </c>
      <c r="C882" s="251" t="s">
        <v>1146</v>
      </c>
      <c r="D882" s="251">
        <v>-99.317668499999996</v>
      </c>
      <c r="E882" s="251">
        <v>38.912430000000001</v>
      </c>
      <c r="O882">
        <f t="shared" si="13"/>
        <v>780.30969413602497</v>
      </c>
    </row>
    <row r="883" spans="1:15" x14ac:dyDescent="0.25">
      <c r="A883" s="251">
        <v>20053</v>
      </c>
      <c r="B883" s="251" t="s">
        <v>1132</v>
      </c>
      <c r="C883" s="251" t="s">
        <v>1147</v>
      </c>
      <c r="D883" s="251">
        <v>-98.204482600000006</v>
      </c>
      <c r="E883" s="251">
        <v>38.69229</v>
      </c>
      <c r="O883">
        <f t="shared" si="13"/>
        <v>756.73036224922498</v>
      </c>
    </row>
    <row r="884" spans="1:15" x14ac:dyDescent="0.25">
      <c r="A884" s="251">
        <v>20055</v>
      </c>
      <c r="B884" s="251" t="s">
        <v>1132</v>
      </c>
      <c r="C884" s="251" t="s">
        <v>1148</v>
      </c>
      <c r="D884" s="251">
        <v>-100.73918399999999</v>
      </c>
      <c r="E884" s="251">
        <v>38.040480000000002</v>
      </c>
      <c r="O884">
        <f t="shared" si="13"/>
        <v>688.19336691840022</v>
      </c>
    </row>
    <row r="885" spans="1:15" x14ac:dyDescent="0.25">
      <c r="A885" s="251">
        <v>20057</v>
      </c>
      <c r="B885" s="251" t="s">
        <v>1132</v>
      </c>
      <c r="C885" s="251" t="s">
        <v>1004</v>
      </c>
      <c r="D885" s="251">
        <v>-99.886281499999996</v>
      </c>
      <c r="E885" s="251">
        <v>37.688809999999997</v>
      </c>
      <c r="O885">
        <f t="shared" si="13"/>
        <v>652.00972323622466</v>
      </c>
    </row>
    <row r="886" spans="1:15" x14ac:dyDescent="0.25">
      <c r="A886" s="251">
        <v>20059</v>
      </c>
      <c r="B886" s="251" t="s">
        <v>1132</v>
      </c>
      <c r="C886" s="251" t="s">
        <v>550</v>
      </c>
      <c r="D886" s="251">
        <v>-95.300211700000006</v>
      </c>
      <c r="E886" s="251">
        <v>38.565759999999997</v>
      </c>
      <c r="O886">
        <f t="shared" si="13"/>
        <v>743.2763498495998</v>
      </c>
    </row>
    <row r="887" spans="1:15" x14ac:dyDescent="0.25">
      <c r="A887" s="251">
        <v>20061</v>
      </c>
      <c r="B887" s="251" t="s">
        <v>1132</v>
      </c>
      <c r="C887" s="251" t="s">
        <v>1149</v>
      </c>
      <c r="D887" s="251">
        <v>-96.749580499999993</v>
      </c>
      <c r="E887" s="251">
        <v>38.989750000000001</v>
      </c>
      <c r="O887">
        <f t="shared" si="13"/>
        <v>788.64323639062513</v>
      </c>
    </row>
    <row r="888" spans="1:15" x14ac:dyDescent="0.25">
      <c r="A888" s="251">
        <v>20063</v>
      </c>
      <c r="B888" s="251" t="s">
        <v>1132</v>
      </c>
      <c r="C888" s="251" t="s">
        <v>1150</v>
      </c>
      <c r="D888" s="251">
        <v>-100.47872099999999</v>
      </c>
      <c r="E888" s="251">
        <v>38.919879999999999</v>
      </c>
      <c r="O888">
        <f t="shared" si="13"/>
        <v>781.11148323239991</v>
      </c>
    </row>
    <row r="889" spans="1:15" x14ac:dyDescent="0.25">
      <c r="A889" s="251">
        <v>20065</v>
      </c>
      <c r="B889" s="251" t="s">
        <v>1132</v>
      </c>
      <c r="C889" s="251" t="s">
        <v>593</v>
      </c>
      <c r="D889" s="251">
        <v>-99.880889600000003</v>
      </c>
      <c r="E889" s="251">
        <v>39.356409999999997</v>
      </c>
      <c r="O889">
        <f t="shared" si="13"/>
        <v>828.52809319822461</v>
      </c>
    </row>
    <row r="890" spans="1:15" x14ac:dyDescent="0.25">
      <c r="A890" s="251">
        <v>20067</v>
      </c>
      <c r="B890" s="251" t="s">
        <v>1132</v>
      </c>
      <c r="C890" s="251" t="s">
        <v>626</v>
      </c>
      <c r="D890" s="251">
        <v>-101.30466800000001</v>
      </c>
      <c r="E890" s="251">
        <v>37.563110000000002</v>
      </c>
      <c r="O890">
        <f t="shared" si="13"/>
        <v>639.2113489622252</v>
      </c>
    </row>
    <row r="891" spans="1:15" x14ac:dyDescent="0.25">
      <c r="A891" s="251">
        <v>20069</v>
      </c>
      <c r="B891" s="251" t="s">
        <v>1132</v>
      </c>
      <c r="C891" s="251" t="s">
        <v>1151</v>
      </c>
      <c r="D891" s="251">
        <v>-100.429686</v>
      </c>
      <c r="E891" s="251">
        <v>37.735219999999998</v>
      </c>
      <c r="O891">
        <f t="shared" si="13"/>
        <v>656.75301400889987</v>
      </c>
    </row>
    <row r="892" spans="1:15" x14ac:dyDescent="0.25">
      <c r="A892" s="251">
        <v>20071</v>
      </c>
      <c r="B892" s="251" t="s">
        <v>1132</v>
      </c>
      <c r="C892" s="251" t="s">
        <v>1152</v>
      </c>
      <c r="D892" s="251">
        <v>-101.805477</v>
      </c>
      <c r="E892" s="251">
        <v>38.475549999999998</v>
      </c>
      <c r="O892">
        <f t="shared" si="13"/>
        <v>733.72825755562485</v>
      </c>
    </row>
    <row r="893" spans="1:15" x14ac:dyDescent="0.25">
      <c r="A893" s="251">
        <v>20073</v>
      </c>
      <c r="B893" s="251" t="s">
        <v>1132</v>
      </c>
      <c r="C893" s="251" t="s">
        <v>1153</v>
      </c>
      <c r="D893" s="251">
        <v>-96.240112699999997</v>
      </c>
      <c r="E893" s="251">
        <v>37.863880000000002</v>
      </c>
      <c r="O893">
        <f t="shared" si="13"/>
        <v>669.95326947240017</v>
      </c>
    </row>
    <row r="894" spans="1:15" x14ac:dyDescent="0.25">
      <c r="A894" s="251">
        <v>20075</v>
      </c>
      <c r="B894" s="251" t="s">
        <v>1132</v>
      </c>
      <c r="C894" s="251" t="s">
        <v>808</v>
      </c>
      <c r="D894" s="251">
        <v>-101.791749</v>
      </c>
      <c r="E894" s="251">
        <v>37.995060000000002</v>
      </c>
      <c r="O894">
        <f t="shared" si="13"/>
        <v>683.48876490810028</v>
      </c>
    </row>
    <row r="895" spans="1:15" x14ac:dyDescent="0.25">
      <c r="A895" s="251">
        <v>20077</v>
      </c>
      <c r="B895" s="251" t="s">
        <v>1132</v>
      </c>
      <c r="C895" s="251" t="s">
        <v>1154</v>
      </c>
      <c r="D895" s="251">
        <v>-98.081779499999996</v>
      </c>
      <c r="E895" s="251">
        <v>37.184959999999997</v>
      </c>
      <c r="O895">
        <f t="shared" si="13"/>
        <v>601.13801295359963</v>
      </c>
    </row>
    <row r="896" spans="1:15" x14ac:dyDescent="0.25">
      <c r="A896" s="251">
        <v>20079</v>
      </c>
      <c r="B896" s="251" t="s">
        <v>1132</v>
      </c>
      <c r="C896" s="251" t="s">
        <v>1155</v>
      </c>
      <c r="D896" s="251">
        <v>-97.434333800000005</v>
      </c>
      <c r="E896" s="251">
        <v>38.032940000000004</v>
      </c>
      <c r="O896">
        <f t="shared" si="13"/>
        <v>687.41173134810037</v>
      </c>
    </row>
    <row r="897" spans="1:15" x14ac:dyDescent="0.25">
      <c r="A897" s="251">
        <v>20081</v>
      </c>
      <c r="B897" s="251" t="s">
        <v>1132</v>
      </c>
      <c r="C897" s="251" t="s">
        <v>1156</v>
      </c>
      <c r="D897" s="251">
        <v>-100.863197</v>
      </c>
      <c r="E897" s="251">
        <v>37.561950000000003</v>
      </c>
      <c r="O897">
        <f t="shared" si="13"/>
        <v>639.09357255562531</v>
      </c>
    </row>
    <row r="898" spans="1:15" x14ac:dyDescent="0.25">
      <c r="A898" s="251">
        <v>20083</v>
      </c>
      <c r="B898" s="251" t="s">
        <v>1132</v>
      </c>
      <c r="C898" s="251" t="s">
        <v>1157</v>
      </c>
      <c r="D898" s="251">
        <v>-99.898461600000005</v>
      </c>
      <c r="E898" s="251">
        <v>38.085000000000001</v>
      </c>
      <c r="O898">
        <f t="shared" si="13"/>
        <v>692.8137562500001</v>
      </c>
    </row>
    <row r="899" spans="1:15" x14ac:dyDescent="0.25">
      <c r="A899" s="251">
        <v>20085</v>
      </c>
      <c r="B899" s="251" t="s">
        <v>1132</v>
      </c>
      <c r="C899" s="251" t="s">
        <v>556</v>
      </c>
      <c r="D899" s="251">
        <v>-95.797221399999998</v>
      </c>
      <c r="E899" s="251">
        <v>39.41339</v>
      </c>
      <c r="O899">
        <f t="shared" si="13"/>
        <v>834.78062540722499</v>
      </c>
    </row>
    <row r="900" spans="1:15" x14ac:dyDescent="0.25">
      <c r="A900" s="251">
        <v>20087</v>
      </c>
      <c r="B900" s="251" t="s">
        <v>1132</v>
      </c>
      <c r="C900" s="251" t="s">
        <v>557</v>
      </c>
      <c r="D900" s="251">
        <v>-95.393817400000003</v>
      </c>
      <c r="E900" s="251">
        <v>39.235999999999997</v>
      </c>
      <c r="O900">
        <f t="shared" ref="O900:O963" si="14">E900*1.5^2*(E900-30)</f>
        <v>815.36331599999971</v>
      </c>
    </row>
    <row r="901" spans="1:15" x14ac:dyDescent="0.25">
      <c r="A901" s="251">
        <v>20089</v>
      </c>
      <c r="B901" s="251" t="s">
        <v>1132</v>
      </c>
      <c r="C901" s="251" t="s">
        <v>1158</v>
      </c>
      <c r="D901" s="251">
        <v>-98.2215025</v>
      </c>
      <c r="E901" s="251">
        <v>39.782299999999999</v>
      </c>
      <c r="O901">
        <f t="shared" si="14"/>
        <v>875.61538490249995</v>
      </c>
    </row>
    <row r="902" spans="1:15" x14ac:dyDescent="0.25">
      <c r="A902" s="251">
        <v>20091</v>
      </c>
      <c r="B902" s="251" t="s">
        <v>1132</v>
      </c>
      <c r="C902" s="251" t="s">
        <v>632</v>
      </c>
      <c r="D902" s="251">
        <v>-94.834644699999998</v>
      </c>
      <c r="E902" s="251">
        <v>38.88691</v>
      </c>
      <c r="O902">
        <f t="shared" si="14"/>
        <v>777.56505603322501</v>
      </c>
    </row>
    <row r="903" spans="1:15" x14ac:dyDescent="0.25">
      <c r="A903" s="251">
        <v>20093</v>
      </c>
      <c r="B903" s="251" t="s">
        <v>1132</v>
      </c>
      <c r="C903" s="251" t="s">
        <v>1159</v>
      </c>
      <c r="D903" s="251">
        <v>-101.320108</v>
      </c>
      <c r="E903" s="251">
        <v>37.995620000000002</v>
      </c>
      <c r="O903">
        <f t="shared" si="14"/>
        <v>683.54671316490032</v>
      </c>
    </row>
    <row r="904" spans="1:15" x14ac:dyDescent="0.25">
      <c r="A904" s="251">
        <v>20095</v>
      </c>
      <c r="B904" s="251" t="s">
        <v>1132</v>
      </c>
      <c r="C904" s="251" t="s">
        <v>1160</v>
      </c>
      <c r="D904" s="251">
        <v>-98.138081200000002</v>
      </c>
      <c r="E904" s="251">
        <v>37.550919999999998</v>
      </c>
      <c r="O904">
        <f t="shared" si="14"/>
        <v>637.9739839043998</v>
      </c>
    </row>
    <row r="905" spans="1:15" x14ac:dyDescent="0.25">
      <c r="A905" s="251">
        <v>20097</v>
      </c>
      <c r="B905" s="251" t="s">
        <v>1132</v>
      </c>
      <c r="C905" s="251" t="s">
        <v>749</v>
      </c>
      <c r="D905" s="251">
        <v>-99.288546600000004</v>
      </c>
      <c r="E905" s="251">
        <v>37.545949999999998</v>
      </c>
      <c r="O905">
        <f t="shared" si="14"/>
        <v>637.46968815562479</v>
      </c>
    </row>
    <row r="906" spans="1:15" x14ac:dyDescent="0.25">
      <c r="A906" s="251">
        <v>20099</v>
      </c>
      <c r="B906" s="251" t="s">
        <v>1132</v>
      </c>
      <c r="C906" s="251" t="s">
        <v>1161</v>
      </c>
      <c r="D906" s="251">
        <v>-95.311153700000006</v>
      </c>
      <c r="E906" s="251">
        <v>37.199779999999997</v>
      </c>
      <c r="O906">
        <f t="shared" si="14"/>
        <v>602.61802210889971</v>
      </c>
    </row>
    <row r="907" spans="1:15" x14ac:dyDescent="0.25">
      <c r="A907" s="251">
        <v>20101</v>
      </c>
      <c r="B907" s="251" t="s">
        <v>1132</v>
      </c>
      <c r="C907" s="251" t="s">
        <v>1162</v>
      </c>
      <c r="D907" s="251">
        <v>-100.455737</v>
      </c>
      <c r="E907" s="251">
        <v>38.47889</v>
      </c>
      <c r="O907">
        <f t="shared" si="14"/>
        <v>734.08112017222493</v>
      </c>
    </row>
    <row r="908" spans="1:15" x14ac:dyDescent="0.25">
      <c r="A908" s="251">
        <v>20103</v>
      </c>
      <c r="B908" s="251" t="s">
        <v>1132</v>
      </c>
      <c r="C908" s="251" t="s">
        <v>1163</v>
      </c>
      <c r="D908" s="251">
        <v>-95.048575299999996</v>
      </c>
      <c r="E908" s="251">
        <v>39.205930000000002</v>
      </c>
      <c r="O908">
        <f t="shared" si="14"/>
        <v>812.08585612102524</v>
      </c>
    </row>
    <row r="909" spans="1:15" x14ac:dyDescent="0.25">
      <c r="A909" s="251">
        <v>20105</v>
      </c>
      <c r="B909" s="251" t="s">
        <v>1132</v>
      </c>
      <c r="C909" s="251" t="s">
        <v>634</v>
      </c>
      <c r="D909" s="251">
        <v>-98.210755599999999</v>
      </c>
      <c r="E909" s="251">
        <v>39.04119</v>
      </c>
      <c r="O909">
        <f t="shared" si="14"/>
        <v>794.20233738622505</v>
      </c>
    </row>
    <row r="910" spans="1:15" x14ac:dyDescent="0.25">
      <c r="A910" s="251">
        <v>20107</v>
      </c>
      <c r="B910" s="251" t="s">
        <v>1132</v>
      </c>
      <c r="C910" s="251" t="s">
        <v>1108</v>
      </c>
      <c r="D910" s="251">
        <v>-94.853736799999993</v>
      </c>
      <c r="E910" s="251">
        <v>38.215240000000001</v>
      </c>
      <c r="O910">
        <f t="shared" si="14"/>
        <v>706.38157857960016</v>
      </c>
    </row>
    <row r="911" spans="1:15" x14ac:dyDescent="0.25">
      <c r="A911" s="251">
        <v>20109</v>
      </c>
      <c r="B911" s="251" t="s">
        <v>1132</v>
      </c>
      <c r="C911" s="251" t="s">
        <v>636</v>
      </c>
      <c r="D911" s="251">
        <v>-101.138997</v>
      </c>
      <c r="E911" s="251">
        <v>38.92295</v>
      </c>
      <c r="O911">
        <f t="shared" si="14"/>
        <v>781.44195758062506</v>
      </c>
    </row>
    <row r="912" spans="1:15" x14ac:dyDescent="0.25">
      <c r="A912" s="251">
        <v>20111</v>
      </c>
      <c r="B912" s="251" t="s">
        <v>1132</v>
      </c>
      <c r="C912" s="251" t="s">
        <v>1111</v>
      </c>
      <c r="D912" s="251">
        <v>-96.159899699999997</v>
      </c>
      <c r="E912" s="251">
        <v>38.440109999999997</v>
      </c>
      <c r="O912">
        <f t="shared" si="14"/>
        <v>729.98720282722468</v>
      </c>
    </row>
    <row r="913" spans="1:15" x14ac:dyDescent="0.25">
      <c r="A913" s="251">
        <v>20113</v>
      </c>
      <c r="B913" s="251" t="s">
        <v>1132</v>
      </c>
      <c r="C913" s="251" t="s">
        <v>1164</v>
      </c>
      <c r="D913" s="251">
        <v>-97.652061500000002</v>
      </c>
      <c r="E913" s="251">
        <v>38.383049999999997</v>
      </c>
      <c r="O913">
        <f t="shared" si="14"/>
        <v>723.97581143062473</v>
      </c>
    </row>
    <row r="914" spans="1:15" x14ac:dyDescent="0.25">
      <c r="A914" s="251">
        <v>20115</v>
      </c>
      <c r="B914" s="251" t="s">
        <v>1132</v>
      </c>
      <c r="C914" s="251" t="s">
        <v>567</v>
      </c>
      <c r="D914" s="251">
        <v>-97.104634899999994</v>
      </c>
      <c r="E914" s="251">
        <v>38.34778</v>
      </c>
      <c r="O914">
        <f t="shared" si="14"/>
        <v>720.26736958890001</v>
      </c>
    </row>
    <row r="915" spans="1:15" x14ac:dyDescent="0.25">
      <c r="A915" s="251">
        <v>20117</v>
      </c>
      <c r="B915" s="251" t="s">
        <v>1132</v>
      </c>
      <c r="C915" s="251" t="s">
        <v>568</v>
      </c>
      <c r="D915" s="251">
        <v>-96.525299500000003</v>
      </c>
      <c r="E915" s="251">
        <v>39.77955</v>
      </c>
      <c r="O915">
        <f t="shared" si="14"/>
        <v>875.30872095562495</v>
      </c>
    </row>
    <row r="916" spans="1:15" x14ac:dyDescent="0.25">
      <c r="A916" s="251">
        <v>20119</v>
      </c>
      <c r="B916" s="251" t="s">
        <v>1132</v>
      </c>
      <c r="C916" s="251" t="s">
        <v>1165</v>
      </c>
      <c r="D916" s="251">
        <v>-100.357874</v>
      </c>
      <c r="E916" s="251">
        <v>37.236640000000001</v>
      </c>
      <c r="O916">
        <f t="shared" si="14"/>
        <v>606.30335660160017</v>
      </c>
    </row>
    <row r="917" spans="1:15" x14ac:dyDescent="0.25">
      <c r="A917" s="251">
        <v>20121</v>
      </c>
      <c r="B917" s="251" t="s">
        <v>1132</v>
      </c>
      <c r="C917" s="251" t="s">
        <v>1063</v>
      </c>
      <c r="D917" s="251">
        <v>-94.847431200000003</v>
      </c>
      <c r="E917" s="251">
        <v>38.56561</v>
      </c>
      <c r="O917">
        <f t="shared" si="14"/>
        <v>743.26044301222498</v>
      </c>
    </row>
    <row r="918" spans="1:15" x14ac:dyDescent="0.25">
      <c r="A918" s="251">
        <v>20123</v>
      </c>
      <c r="B918" s="251" t="s">
        <v>1132</v>
      </c>
      <c r="C918" s="251" t="s">
        <v>909</v>
      </c>
      <c r="D918" s="251">
        <v>-98.208594099999999</v>
      </c>
      <c r="E918" s="251">
        <v>39.386560000000003</v>
      </c>
      <c r="O918">
        <f t="shared" si="14"/>
        <v>831.83469442560033</v>
      </c>
    </row>
    <row r="919" spans="1:15" x14ac:dyDescent="0.25">
      <c r="A919" s="251">
        <v>20125</v>
      </c>
      <c r="B919" s="251" t="s">
        <v>1132</v>
      </c>
      <c r="C919" s="251" t="s">
        <v>571</v>
      </c>
      <c r="D919" s="251">
        <v>-95.754372500000002</v>
      </c>
      <c r="E919" s="251">
        <v>37.202359999999999</v>
      </c>
      <c r="O919">
        <f t="shared" si="14"/>
        <v>602.87577653159985</v>
      </c>
    </row>
    <row r="920" spans="1:15" x14ac:dyDescent="0.25">
      <c r="A920" s="251">
        <v>20127</v>
      </c>
      <c r="B920" s="251" t="s">
        <v>1132</v>
      </c>
      <c r="C920" s="251" t="s">
        <v>1166</v>
      </c>
      <c r="D920" s="251">
        <v>-96.647402900000003</v>
      </c>
      <c r="E920" s="251">
        <v>38.675739999999998</v>
      </c>
      <c r="O920">
        <f t="shared" si="14"/>
        <v>754.96649523209976</v>
      </c>
    </row>
    <row r="921" spans="1:15" x14ac:dyDescent="0.25">
      <c r="A921" s="251">
        <v>20129</v>
      </c>
      <c r="B921" s="251" t="s">
        <v>1132</v>
      </c>
      <c r="C921" s="251" t="s">
        <v>1167</v>
      </c>
      <c r="D921" s="251">
        <v>-101.801631</v>
      </c>
      <c r="E921" s="251">
        <v>37.193930000000002</v>
      </c>
      <c r="O921">
        <f t="shared" si="14"/>
        <v>602.03368990102524</v>
      </c>
    </row>
    <row r="922" spans="1:15" x14ac:dyDescent="0.25">
      <c r="A922" s="251">
        <v>20131</v>
      </c>
      <c r="B922" s="251" t="s">
        <v>1132</v>
      </c>
      <c r="C922" s="251" t="s">
        <v>1168</v>
      </c>
      <c r="D922" s="251">
        <v>-96.015809099999998</v>
      </c>
      <c r="E922" s="251">
        <v>39.779949999999999</v>
      </c>
      <c r="O922">
        <f t="shared" si="14"/>
        <v>875.35332450562487</v>
      </c>
    </row>
    <row r="923" spans="1:15" x14ac:dyDescent="0.25">
      <c r="A923" s="251">
        <v>20133</v>
      </c>
      <c r="B923" s="251" t="s">
        <v>1132</v>
      </c>
      <c r="C923" s="251" t="s">
        <v>1169</v>
      </c>
      <c r="D923" s="251">
        <v>-95.316881499999994</v>
      </c>
      <c r="E923" s="251">
        <v>37.559190000000001</v>
      </c>
      <c r="O923">
        <f t="shared" si="14"/>
        <v>638.8133702762251</v>
      </c>
    </row>
    <row r="924" spans="1:15" x14ac:dyDescent="0.25">
      <c r="A924" s="251">
        <v>20135</v>
      </c>
      <c r="B924" s="251" t="s">
        <v>1132</v>
      </c>
      <c r="C924" s="251" t="s">
        <v>1170</v>
      </c>
      <c r="D924" s="251">
        <v>-99.910391899999993</v>
      </c>
      <c r="E924" s="251">
        <v>38.476309999999998</v>
      </c>
      <c r="O924">
        <f t="shared" si="14"/>
        <v>733.80854523622486</v>
      </c>
    </row>
    <row r="925" spans="1:15" x14ac:dyDescent="0.25">
      <c r="A925" s="251">
        <v>20137</v>
      </c>
      <c r="B925" s="251" t="s">
        <v>1132</v>
      </c>
      <c r="C925" s="251" t="s">
        <v>1171</v>
      </c>
      <c r="D925" s="251">
        <v>-99.903168300000004</v>
      </c>
      <c r="E925" s="251">
        <v>39.787649999999999</v>
      </c>
      <c r="O925">
        <f t="shared" si="14"/>
        <v>876.21208317562491</v>
      </c>
    </row>
    <row r="926" spans="1:15" x14ac:dyDescent="0.25">
      <c r="A926" s="251">
        <v>20139</v>
      </c>
      <c r="B926" s="251" t="s">
        <v>1132</v>
      </c>
      <c r="C926" s="251" t="s">
        <v>1172</v>
      </c>
      <c r="D926" s="251">
        <v>-95.739891499999999</v>
      </c>
      <c r="E926" s="251">
        <v>38.64564</v>
      </c>
      <c r="O926">
        <f t="shared" si="14"/>
        <v>751.76165477160009</v>
      </c>
    </row>
    <row r="927" spans="1:15" x14ac:dyDescent="0.25">
      <c r="A927" s="251">
        <v>20141</v>
      </c>
      <c r="B927" s="251" t="s">
        <v>1132</v>
      </c>
      <c r="C927" s="251" t="s">
        <v>1173</v>
      </c>
      <c r="D927" s="251">
        <v>-98.760950600000001</v>
      </c>
      <c r="E927" s="251">
        <v>39.345379999999999</v>
      </c>
      <c r="O927">
        <f t="shared" si="14"/>
        <v>827.31943652489986</v>
      </c>
    </row>
    <row r="928" spans="1:15" x14ac:dyDescent="0.25">
      <c r="A928" s="251">
        <v>20143</v>
      </c>
      <c r="B928" s="251" t="s">
        <v>1132</v>
      </c>
      <c r="C928" s="251" t="s">
        <v>1174</v>
      </c>
      <c r="D928" s="251">
        <v>-97.649909800000003</v>
      </c>
      <c r="E928" s="251">
        <v>39.121850000000002</v>
      </c>
      <c r="O928">
        <f t="shared" si="14"/>
        <v>802.94320670062518</v>
      </c>
    </row>
    <row r="929" spans="1:15" x14ac:dyDescent="0.25">
      <c r="A929" s="251">
        <v>20145</v>
      </c>
      <c r="B929" s="251" t="s">
        <v>1132</v>
      </c>
      <c r="C929" s="251" t="s">
        <v>1175</v>
      </c>
      <c r="D929" s="251">
        <v>-99.237743100000003</v>
      </c>
      <c r="E929" s="251">
        <v>38.17886</v>
      </c>
      <c r="O929">
        <f t="shared" si="14"/>
        <v>702.58398952410005</v>
      </c>
    </row>
    <row r="930" spans="1:15" x14ac:dyDescent="0.25">
      <c r="A930" s="251">
        <v>20147</v>
      </c>
      <c r="B930" s="251" t="s">
        <v>1132</v>
      </c>
      <c r="C930" s="251" t="s">
        <v>643</v>
      </c>
      <c r="D930" s="251">
        <v>-99.347055699999999</v>
      </c>
      <c r="E930" s="251">
        <v>39.782200000000003</v>
      </c>
      <c r="O930">
        <f t="shared" si="14"/>
        <v>875.60423289000028</v>
      </c>
    </row>
    <row r="931" spans="1:15" x14ac:dyDescent="0.25">
      <c r="A931" s="251">
        <v>20149</v>
      </c>
      <c r="B931" s="251" t="s">
        <v>1132</v>
      </c>
      <c r="C931" s="251" t="s">
        <v>1176</v>
      </c>
      <c r="D931" s="251">
        <v>-96.339755699999998</v>
      </c>
      <c r="E931" s="251">
        <v>39.369149999999998</v>
      </c>
      <c r="O931">
        <f t="shared" si="14"/>
        <v>829.9248113756247</v>
      </c>
    </row>
    <row r="932" spans="1:15" x14ac:dyDescent="0.25">
      <c r="A932" s="251">
        <v>20151</v>
      </c>
      <c r="B932" s="251" t="s">
        <v>1132</v>
      </c>
      <c r="C932" s="251" t="s">
        <v>1177</v>
      </c>
      <c r="D932" s="251">
        <v>-98.7413904</v>
      </c>
      <c r="E932" s="251">
        <v>37.638890000000004</v>
      </c>
      <c r="O932">
        <f t="shared" si="14"/>
        <v>646.91851597222535</v>
      </c>
    </row>
    <row r="933" spans="1:15" x14ac:dyDescent="0.25">
      <c r="A933" s="251">
        <v>20153</v>
      </c>
      <c r="B933" s="251" t="s">
        <v>1132</v>
      </c>
      <c r="C933" s="251" t="s">
        <v>1178</v>
      </c>
      <c r="D933" s="251">
        <v>-101.06957</v>
      </c>
      <c r="E933" s="251">
        <v>39.794530000000002</v>
      </c>
      <c r="O933">
        <f t="shared" si="14"/>
        <v>876.97961532202521</v>
      </c>
    </row>
    <row r="934" spans="1:15" x14ac:dyDescent="0.25">
      <c r="A934" s="251">
        <v>20155</v>
      </c>
      <c r="B934" s="251" t="s">
        <v>1132</v>
      </c>
      <c r="C934" s="251" t="s">
        <v>1179</v>
      </c>
      <c r="D934" s="251">
        <v>-98.0845159</v>
      </c>
      <c r="E934" s="251">
        <v>37.94556</v>
      </c>
      <c r="O934">
        <f t="shared" si="14"/>
        <v>678.37212835560001</v>
      </c>
    </row>
    <row r="935" spans="1:15" x14ac:dyDescent="0.25">
      <c r="A935" s="251">
        <v>20157</v>
      </c>
      <c r="B935" s="251" t="s">
        <v>1132</v>
      </c>
      <c r="C935" s="251" t="s">
        <v>1180</v>
      </c>
      <c r="D935" s="251">
        <v>-97.655327799999995</v>
      </c>
      <c r="E935" s="251">
        <v>39.8215</v>
      </c>
      <c r="O935">
        <f t="shared" si="14"/>
        <v>879.99044006250006</v>
      </c>
    </row>
    <row r="936" spans="1:15" x14ac:dyDescent="0.25">
      <c r="A936" s="251">
        <v>20159</v>
      </c>
      <c r="B936" s="251" t="s">
        <v>1132</v>
      </c>
      <c r="C936" s="251" t="s">
        <v>1181</v>
      </c>
      <c r="D936" s="251">
        <v>-98.201654500000004</v>
      </c>
      <c r="E936" s="251">
        <v>38.33972</v>
      </c>
      <c r="O936">
        <f t="shared" si="14"/>
        <v>719.42069177639996</v>
      </c>
    </row>
    <row r="937" spans="1:15" x14ac:dyDescent="0.25">
      <c r="A937" s="251">
        <v>20161</v>
      </c>
      <c r="B937" s="251" t="s">
        <v>1132</v>
      </c>
      <c r="C937" s="251" t="s">
        <v>1182</v>
      </c>
      <c r="D937" s="251">
        <v>-96.737986800000002</v>
      </c>
      <c r="E937" s="251">
        <v>39.290529999999997</v>
      </c>
      <c r="O937">
        <f t="shared" si="14"/>
        <v>821.3171572820246</v>
      </c>
    </row>
    <row r="938" spans="1:15" x14ac:dyDescent="0.25">
      <c r="A938" s="251">
        <v>20163</v>
      </c>
      <c r="B938" s="251" t="s">
        <v>1132</v>
      </c>
      <c r="C938" s="251" t="s">
        <v>1183</v>
      </c>
      <c r="D938" s="251">
        <v>-99.319392899999997</v>
      </c>
      <c r="E938" s="251">
        <v>39.350679999999997</v>
      </c>
      <c r="O938">
        <f t="shared" si="14"/>
        <v>827.90013704039973</v>
      </c>
    </row>
    <row r="939" spans="1:15" x14ac:dyDescent="0.25">
      <c r="A939" s="251">
        <v>20165</v>
      </c>
      <c r="B939" s="251" t="s">
        <v>1132</v>
      </c>
      <c r="C939" s="251" t="s">
        <v>1071</v>
      </c>
      <c r="D939" s="251">
        <v>-99.305627200000004</v>
      </c>
      <c r="E939" s="251">
        <v>38.518509999999999</v>
      </c>
      <c r="O939">
        <f t="shared" si="14"/>
        <v>738.27070339522493</v>
      </c>
    </row>
    <row r="940" spans="1:15" x14ac:dyDescent="0.25">
      <c r="A940" s="251">
        <v>20167</v>
      </c>
      <c r="B940" s="251" t="s">
        <v>1132</v>
      </c>
      <c r="C940" s="251" t="s">
        <v>577</v>
      </c>
      <c r="D940" s="251">
        <v>-98.763968500000004</v>
      </c>
      <c r="E940" s="251">
        <v>38.911090000000002</v>
      </c>
      <c r="O940">
        <f t="shared" si="14"/>
        <v>780.16550622322518</v>
      </c>
    </row>
    <row r="941" spans="1:15" x14ac:dyDescent="0.25">
      <c r="A941" s="251">
        <v>20169</v>
      </c>
      <c r="B941" s="251" t="s">
        <v>1132</v>
      </c>
      <c r="C941" s="251" t="s">
        <v>650</v>
      </c>
      <c r="D941" s="251">
        <v>-97.653203700000006</v>
      </c>
      <c r="E941" s="251">
        <v>38.775080000000003</v>
      </c>
      <c r="O941">
        <f t="shared" si="14"/>
        <v>765.57246526440031</v>
      </c>
    </row>
    <row r="942" spans="1:15" x14ac:dyDescent="0.25">
      <c r="A942" s="251">
        <v>20171</v>
      </c>
      <c r="B942" s="251" t="s">
        <v>1132</v>
      </c>
      <c r="C942" s="251" t="s">
        <v>651</v>
      </c>
      <c r="D942" s="251">
        <v>-100.90209299999999</v>
      </c>
      <c r="E942" s="251">
        <v>38.48216</v>
      </c>
      <c r="O942">
        <f t="shared" si="14"/>
        <v>734.42663609760007</v>
      </c>
    </row>
    <row r="943" spans="1:15" x14ac:dyDescent="0.25">
      <c r="A943" s="251">
        <v>20173</v>
      </c>
      <c r="B943" s="251" t="s">
        <v>1132</v>
      </c>
      <c r="C943" s="251" t="s">
        <v>771</v>
      </c>
      <c r="D943" s="251">
        <v>-97.469219600000002</v>
      </c>
      <c r="E943" s="251">
        <v>37.665349999999997</v>
      </c>
      <c r="O943">
        <f t="shared" si="14"/>
        <v>649.61570390062468</v>
      </c>
    </row>
    <row r="944" spans="1:15" x14ac:dyDescent="0.25">
      <c r="A944" s="251">
        <v>20175</v>
      </c>
      <c r="B944" s="251" t="s">
        <v>1132</v>
      </c>
      <c r="C944" s="251" t="s">
        <v>1184</v>
      </c>
      <c r="D944" s="251">
        <v>-100.846797</v>
      </c>
      <c r="E944" s="251">
        <v>37.194989999999997</v>
      </c>
      <c r="O944">
        <f t="shared" si="14"/>
        <v>602.13955747522471</v>
      </c>
    </row>
    <row r="945" spans="1:15" x14ac:dyDescent="0.25">
      <c r="A945" s="251">
        <v>20177</v>
      </c>
      <c r="B945" s="251" t="s">
        <v>1132</v>
      </c>
      <c r="C945" s="251" t="s">
        <v>1185</v>
      </c>
      <c r="D945" s="251">
        <v>-95.764478699999998</v>
      </c>
      <c r="E945" s="251">
        <v>39.041820000000001</v>
      </c>
      <c r="O945">
        <f t="shared" si="14"/>
        <v>794.27049505290017</v>
      </c>
    </row>
    <row r="946" spans="1:15" x14ac:dyDescent="0.25">
      <c r="A946" s="251">
        <v>20179</v>
      </c>
      <c r="B946" s="251" t="s">
        <v>1132</v>
      </c>
      <c r="C946" s="251" t="s">
        <v>1186</v>
      </c>
      <c r="D946" s="251">
        <v>-100.438675</v>
      </c>
      <c r="E946" s="251">
        <v>39.357520000000001</v>
      </c>
      <c r="O946">
        <f t="shared" si="14"/>
        <v>828.64975623840019</v>
      </c>
    </row>
    <row r="947" spans="1:15" x14ac:dyDescent="0.25">
      <c r="A947" s="251">
        <v>20181</v>
      </c>
      <c r="B947" s="251" t="s">
        <v>1132</v>
      </c>
      <c r="C947" s="251" t="s">
        <v>1187</v>
      </c>
      <c r="D947" s="251">
        <v>-101.718204</v>
      </c>
      <c r="E947" s="251">
        <v>39.355870000000003</v>
      </c>
      <c r="O947">
        <f t="shared" si="14"/>
        <v>828.46890777802525</v>
      </c>
    </row>
    <row r="948" spans="1:15" x14ac:dyDescent="0.25">
      <c r="A948" s="251">
        <v>20183</v>
      </c>
      <c r="B948" s="251" t="s">
        <v>1132</v>
      </c>
      <c r="C948" s="251" t="s">
        <v>1188</v>
      </c>
      <c r="D948" s="251">
        <v>-98.787943200000001</v>
      </c>
      <c r="E948" s="251">
        <v>39.78295</v>
      </c>
      <c r="O948">
        <f t="shared" si="14"/>
        <v>875.68787408062508</v>
      </c>
    </row>
    <row r="949" spans="1:15" x14ac:dyDescent="0.25">
      <c r="A949" s="251">
        <v>20185</v>
      </c>
      <c r="B949" s="251" t="s">
        <v>1132</v>
      </c>
      <c r="C949" s="251" t="s">
        <v>1189</v>
      </c>
      <c r="D949" s="251">
        <v>-98.7171582</v>
      </c>
      <c r="E949" s="251">
        <v>38.024250000000002</v>
      </c>
      <c r="O949">
        <f t="shared" si="14"/>
        <v>686.5111981406252</v>
      </c>
    </row>
    <row r="950" spans="1:15" x14ac:dyDescent="0.25">
      <c r="A950" s="251">
        <v>20187</v>
      </c>
      <c r="B950" s="251" t="s">
        <v>1132</v>
      </c>
      <c r="C950" s="251" t="s">
        <v>1190</v>
      </c>
      <c r="D950" s="251">
        <v>-101.78492300000001</v>
      </c>
      <c r="E950" s="251">
        <v>37.561399999999999</v>
      </c>
      <c r="O950">
        <f t="shared" si="14"/>
        <v>639.03773240999988</v>
      </c>
    </row>
    <row r="951" spans="1:15" x14ac:dyDescent="0.25">
      <c r="A951" s="251">
        <v>20189</v>
      </c>
      <c r="B951" s="251" t="s">
        <v>1132</v>
      </c>
      <c r="C951" s="251" t="s">
        <v>1191</v>
      </c>
      <c r="D951" s="251">
        <v>-101.31183299999999</v>
      </c>
      <c r="E951" s="251">
        <v>37.19603</v>
      </c>
      <c r="O951">
        <f t="shared" si="14"/>
        <v>602.243432462025</v>
      </c>
    </row>
    <row r="952" spans="1:15" x14ac:dyDescent="0.25">
      <c r="A952" s="251">
        <v>20191</v>
      </c>
      <c r="B952" s="251" t="s">
        <v>1132</v>
      </c>
      <c r="C952" s="251" t="s">
        <v>1192</v>
      </c>
      <c r="D952" s="251">
        <v>-97.490241400000002</v>
      </c>
      <c r="E952" s="251">
        <v>37.223970000000001</v>
      </c>
      <c r="O952">
        <f t="shared" si="14"/>
        <v>605.03589576202512</v>
      </c>
    </row>
    <row r="953" spans="1:15" x14ac:dyDescent="0.25">
      <c r="A953" s="251">
        <v>20193</v>
      </c>
      <c r="B953" s="251" t="s">
        <v>1132</v>
      </c>
      <c r="C953" s="251" t="s">
        <v>931</v>
      </c>
      <c r="D953" s="251">
        <v>-101.048053</v>
      </c>
      <c r="E953" s="251">
        <v>39.361660000000001</v>
      </c>
      <c r="O953">
        <f t="shared" si="14"/>
        <v>829.10357540010011</v>
      </c>
    </row>
    <row r="954" spans="1:15" x14ac:dyDescent="0.25">
      <c r="A954" s="251">
        <v>20195</v>
      </c>
      <c r="B954" s="251" t="s">
        <v>1132</v>
      </c>
      <c r="C954" s="251" t="s">
        <v>1193</v>
      </c>
      <c r="D954" s="251">
        <v>-99.876566499999996</v>
      </c>
      <c r="E954" s="251">
        <v>38.91854</v>
      </c>
      <c r="O954">
        <f t="shared" si="14"/>
        <v>780.96725039609998</v>
      </c>
    </row>
    <row r="955" spans="1:15" x14ac:dyDescent="0.25">
      <c r="A955" s="251">
        <v>20197</v>
      </c>
      <c r="B955" s="251" t="s">
        <v>1132</v>
      </c>
      <c r="C955" s="251" t="s">
        <v>1194</v>
      </c>
      <c r="D955" s="251">
        <v>-96.206490299999999</v>
      </c>
      <c r="E955" s="251">
        <v>38.940469999999998</v>
      </c>
      <c r="O955">
        <f t="shared" si="14"/>
        <v>783.32873359702478</v>
      </c>
    </row>
    <row r="956" spans="1:15" x14ac:dyDescent="0.25">
      <c r="A956" s="251">
        <v>20199</v>
      </c>
      <c r="B956" s="251" t="s">
        <v>1132</v>
      </c>
      <c r="C956" s="251" t="s">
        <v>1195</v>
      </c>
      <c r="D956" s="251">
        <v>-101.763367</v>
      </c>
      <c r="E956" s="251">
        <v>38.915559999999999</v>
      </c>
      <c r="O956">
        <f t="shared" si="14"/>
        <v>780.64652275560002</v>
      </c>
    </row>
    <row r="957" spans="1:15" x14ac:dyDescent="0.25">
      <c r="A957" s="251">
        <v>20201</v>
      </c>
      <c r="B957" s="251" t="s">
        <v>1132</v>
      </c>
      <c r="C957" s="251" t="s">
        <v>585</v>
      </c>
      <c r="D957" s="251">
        <v>-97.092124299999995</v>
      </c>
      <c r="E957" s="251">
        <v>39.778419999999997</v>
      </c>
      <c r="O957">
        <f t="shared" si="14"/>
        <v>875.18271981689963</v>
      </c>
    </row>
    <row r="958" spans="1:15" x14ac:dyDescent="0.25">
      <c r="A958" s="251">
        <v>20203</v>
      </c>
      <c r="B958" s="251" t="s">
        <v>1132</v>
      </c>
      <c r="C958" s="251" t="s">
        <v>1196</v>
      </c>
      <c r="D958" s="251">
        <v>-101.34425</v>
      </c>
      <c r="E958" s="251">
        <v>38.478119999999997</v>
      </c>
      <c r="O958">
        <f t="shared" si="14"/>
        <v>733.99976715239961</v>
      </c>
    </row>
    <row r="959" spans="1:15" x14ac:dyDescent="0.25">
      <c r="A959" s="251">
        <v>20205</v>
      </c>
      <c r="B959" s="251" t="s">
        <v>1132</v>
      </c>
      <c r="C959" s="251" t="s">
        <v>1197</v>
      </c>
      <c r="D959" s="251">
        <v>-95.7535314</v>
      </c>
      <c r="E959" s="251">
        <v>37.559530000000002</v>
      </c>
      <c r="O959">
        <f t="shared" si="14"/>
        <v>638.84788609702525</v>
      </c>
    </row>
    <row r="960" spans="1:15" x14ac:dyDescent="0.25">
      <c r="A960" s="251">
        <v>20207</v>
      </c>
      <c r="B960" s="251" t="s">
        <v>1132</v>
      </c>
      <c r="C960" s="251" t="s">
        <v>1198</v>
      </c>
      <c r="D960" s="251">
        <v>-95.749938900000004</v>
      </c>
      <c r="E960" s="251">
        <v>37.881459999999997</v>
      </c>
      <c r="O960">
        <f t="shared" si="14"/>
        <v>671.76272639609965</v>
      </c>
    </row>
    <row r="961" spans="1:15" x14ac:dyDescent="0.25">
      <c r="A961" s="251">
        <v>20209</v>
      </c>
      <c r="B961" s="251" t="s">
        <v>1132</v>
      </c>
      <c r="C961" s="251" t="s">
        <v>1199</v>
      </c>
      <c r="D961" s="251">
        <v>-94.769180500000004</v>
      </c>
      <c r="E961" s="251">
        <v>39.12491</v>
      </c>
      <c r="O961">
        <f t="shared" si="14"/>
        <v>803.27538564322504</v>
      </c>
    </row>
    <row r="962" spans="1:15" x14ac:dyDescent="0.25">
      <c r="A962" s="251">
        <v>21001</v>
      </c>
      <c r="B962" s="251" t="s">
        <v>1200</v>
      </c>
      <c r="C962" s="251" t="s">
        <v>1087</v>
      </c>
      <c r="D962" s="251">
        <v>-85.295104100000003</v>
      </c>
      <c r="E962" s="251">
        <v>37.090580000000003</v>
      </c>
      <c r="O962">
        <f t="shared" si="14"/>
        <v>591.73588065690024</v>
      </c>
    </row>
    <row r="963" spans="1:15" x14ac:dyDescent="0.25">
      <c r="A963" s="251">
        <v>21003</v>
      </c>
      <c r="B963" s="251" t="s">
        <v>1200</v>
      </c>
      <c r="C963" s="251" t="s">
        <v>1045</v>
      </c>
      <c r="D963" s="251">
        <v>-86.1839461</v>
      </c>
      <c r="E963" s="251">
        <v>36.757669999999997</v>
      </c>
      <c r="O963">
        <f t="shared" si="14"/>
        <v>558.89145861502482</v>
      </c>
    </row>
    <row r="964" spans="1:15" x14ac:dyDescent="0.25">
      <c r="A964" s="251">
        <v>21005</v>
      </c>
      <c r="B964" s="251" t="s">
        <v>1200</v>
      </c>
      <c r="C964" s="251" t="s">
        <v>1133</v>
      </c>
      <c r="D964" s="251">
        <v>-84.993560700000003</v>
      </c>
      <c r="E964" s="251">
        <v>38.000410000000002</v>
      </c>
      <c r="O964">
        <f t="shared" ref="O964:O1027" si="15">E964*1.5^2*(E964-30)</f>
        <v>684.04243537822515</v>
      </c>
    </row>
    <row r="965" spans="1:15" x14ac:dyDescent="0.25">
      <c r="A965" s="251">
        <v>21007</v>
      </c>
      <c r="B965" s="251" t="s">
        <v>1200</v>
      </c>
      <c r="C965" s="251" t="s">
        <v>1201</v>
      </c>
      <c r="D965" s="251">
        <v>-89.002375599999993</v>
      </c>
      <c r="E965" s="251">
        <v>37.072969999999998</v>
      </c>
      <c r="O965">
        <f t="shared" si="15"/>
        <v>589.98601039702476</v>
      </c>
    </row>
    <row r="966" spans="1:15" x14ac:dyDescent="0.25">
      <c r="A966" s="251">
        <v>21009</v>
      </c>
      <c r="B966" s="251" t="s">
        <v>1200</v>
      </c>
      <c r="C966" s="251" t="s">
        <v>1202</v>
      </c>
      <c r="D966" s="251">
        <v>-85.928432400000005</v>
      </c>
      <c r="E966" s="251">
        <v>36.972430000000003</v>
      </c>
      <c r="O966">
        <f t="shared" si="15"/>
        <v>580.02228023602538</v>
      </c>
    </row>
    <row r="967" spans="1:15" x14ac:dyDescent="0.25">
      <c r="A967" s="251">
        <v>21011</v>
      </c>
      <c r="B967" s="251" t="s">
        <v>1200</v>
      </c>
      <c r="C967" s="251" t="s">
        <v>1203</v>
      </c>
      <c r="D967" s="251">
        <v>-83.735011400000005</v>
      </c>
      <c r="E967" s="251">
        <v>38.153370000000002</v>
      </c>
      <c r="O967">
        <f t="shared" si="15"/>
        <v>699.92672030302526</v>
      </c>
    </row>
    <row r="968" spans="1:15" x14ac:dyDescent="0.25">
      <c r="A968" s="251">
        <v>21013</v>
      </c>
      <c r="B968" s="251" t="s">
        <v>1200</v>
      </c>
      <c r="C968" s="251" t="s">
        <v>1204</v>
      </c>
      <c r="D968" s="251">
        <v>-83.675774399999995</v>
      </c>
      <c r="E968" s="251">
        <v>36.725999999999999</v>
      </c>
      <c r="O968">
        <f t="shared" si="15"/>
        <v>555.79292099999986</v>
      </c>
    </row>
    <row r="969" spans="1:15" x14ac:dyDescent="0.25">
      <c r="A969" s="251">
        <v>21015</v>
      </c>
      <c r="B969" s="251" t="s">
        <v>1200</v>
      </c>
      <c r="C969" s="251" t="s">
        <v>609</v>
      </c>
      <c r="D969" s="251">
        <v>-84.729104199999995</v>
      </c>
      <c r="E969" s="251">
        <v>38.964329999999997</v>
      </c>
      <c r="O969">
        <f t="shared" si="15"/>
        <v>785.90050278502474</v>
      </c>
    </row>
    <row r="970" spans="1:15" x14ac:dyDescent="0.25">
      <c r="A970" s="251">
        <v>21017</v>
      </c>
      <c r="B970" s="251" t="s">
        <v>1200</v>
      </c>
      <c r="C970" s="251" t="s">
        <v>1137</v>
      </c>
      <c r="D970" s="251">
        <v>-84.211187600000002</v>
      </c>
      <c r="E970" s="251">
        <v>38.20599</v>
      </c>
      <c r="O970">
        <f t="shared" si="15"/>
        <v>705.415436730225</v>
      </c>
    </row>
    <row r="971" spans="1:15" x14ac:dyDescent="0.25">
      <c r="A971" s="251">
        <v>21019</v>
      </c>
      <c r="B971" s="251" t="s">
        <v>1200</v>
      </c>
      <c r="C971" s="251" t="s">
        <v>1205</v>
      </c>
      <c r="D971" s="251">
        <v>-82.677320100000003</v>
      </c>
      <c r="E971" s="251">
        <v>38.363280000000003</v>
      </c>
      <c r="O971">
        <f t="shared" si="15"/>
        <v>721.89641780640034</v>
      </c>
    </row>
    <row r="972" spans="1:15" x14ac:dyDescent="0.25">
      <c r="A972" s="251">
        <v>21021</v>
      </c>
      <c r="B972" s="251" t="s">
        <v>1200</v>
      </c>
      <c r="C972" s="251" t="s">
        <v>1206</v>
      </c>
      <c r="D972" s="251">
        <v>-84.870006099999998</v>
      </c>
      <c r="E972" s="251">
        <v>37.622839999999997</v>
      </c>
      <c r="O972">
        <f t="shared" si="15"/>
        <v>645.28400174759963</v>
      </c>
    </row>
    <row r="973" spans="1:15" x14ac:dyDescent="0.25">
      <c r="A973" s="251">
        <v>21023</v>
      </c>
      <c r="B973" s="251" t="s">
        <v>1200</v>
      </c>
      <c r="C973" s="251" t="s">
        <v>1207</v>
      </c>
      <c r="D973" s="251">
        <v>-84.087204600000007</v>
      </c>
      <c r="E973" s="251">
        <v>38.696350000000002</v>
      </c>
      <c r="O973">
        <f t="shared" si="15"/>
        <v>757.1632574756253</v>
      </c>
    </row>
    <row r="974" spans="1:15" x14ac:dyDescent="0.25">
      <c r="A974" s="251">
        <v>21025</v>
      </c>
      <c r="B974" s="251" t="s">
        <v>1200</v>
      </c>
      <c r="C974" s="251" t="s">
        <v>1208</v>
      </c>
      <c r="D974" s="251">
        <v>-83.315994099999998</v>
      </c>
      <c r="E974" s="251">
        <v>37.525300000000001</v>
      </c>
      <c r="O974">
        <f t="shared" si="15"/>
        <v>635.37556520250018</v>
      </c>
    </row>
    <row r="975" spans="1:15" x14ac:dyDescent="0.25">
      <c r="A975" s="251">
        <v>21027</v>
      </c>
      <c r="B975" s="251" t="s">
        <v>1200</v>
      </c>
      <c r="C975" s="251" t="s">
        <v>1209</v>
      </c>
      <c r="D975" s="251">
        <v>-86.435262300000005</v>
      </c>
      <c r="E975" s="251">
        <v>37.785220000000002</v>
      </c>
      <c r="O975">
        <f t="shared" si="15"/>
        <v>661.87406350890024</v>
      </c>
    </row>
    <row r="976" spans="1:15" x14ac:dyDescent="0.25">
      <c r="A976" s="251">
        <v>21029</v>
      </c>
      <c r="B976" s="251" t="s">
        <v>1200</v>
      </c>
      <c r="C976" s="251" t="s">
        <v>1210</v>
      </c>
      <c r="D976" s="251">
        <v>-85.698155099999994</v>
      </c>
      <c r="E976" s="251">
        <v>37.967440000000003</v>
      </c>
      <c r="O976">
        <f t="shared" si="15"/>
        <v>680.63242534560038</v>
      </c>
    </row>
    <row r="977" spans="1:15" x14ac:dyDescent="0.25">
      <c r="A977" s="251">
        <v>21031</v>
      </c>
      <c r="B977" s="251" t="s">
        <v>1200</v>
      </c>
      <c r="C977" s="251" t="s">
        <v>527</v>
      </c>
      <c r="D977" s="251">
        <v>-86.674277799999999</v>
      </c>
      <c r="E977" s="251">
        <v>37.208500000000001</v>
      </c>
      <c r="O977">
        <f t="shared" si="15"/>
        <v>603.48931256250012</v>
      </c>
    </row>
    <row r="978" spans="1:15" x14ac:dyDescent="0.25">
      <c r="A978" s="251">
        <v>21033</v>
      </c>
      <c r="B978" s="251" t="s">
        <v>1200</v>
      </c>
      <c r="C978" s="251" t="s">
        <v>1211</v>
      </c>
      <c r="D978" s="251">
        <v>-87.863054000000005</v>
      </c>
      <c r="E978" s="251">
        <v>37.142299999999999</v>
      </c>
      <c r="O978">
        <f t="shared" si="15"/>
        <v>596.88326090249984</v>
      </c>
    </row>
    <row r="979" spans="1:15" x14ac:dyDescent="0.25">
      <c r="A979" s="251">
        <v>21035</v>
      </c>
      <c r="B979" s="251" t="s">
        <v>1200</v>
      </c>
      <c r="C979" s="251" t="s">
        <v>1212</v>
      </c>
      <c r="D979" s="251">
        <v>-88.270374099999998</v>
      </c>
      <c r="E979" s="251">
        <v>36.624839999999999</v>
      </c>
      <c r="O979">
        <f t="shared" si="15"/>
        <v>545.92583630759987</v>
      </c>
    </row>
    <row r="980" spans="1:15" x14ac:dyDescent="0.25">
      <c r="A980" s="251">
        <v>21037</v>
      </c>
      <c r="B980" s="251" t="s">
        <v>1200</v>
      </c>
      <c r="C980" s="251" t="s">
        <v>1213</v>
      </c>
      <c r="D980" s="251">
        <v>-84.374998700000006</v>
      </c>
      <c r="E980" s="251">
        <v>38.95194</v>
      </c>
      <c r="O980">
        <f t="shared" si="15"/>
        <v>784.56471696810002</v>
      </c>
    </row>
    <row r="981" spans="1:15" x14ac:dyDescent="0.25">
      <c r="A981" s="251">
        <v>21039</v>
      </c>
      <c r="B981" s="251" t="s">
        <v>1200</v>
      </c>
      <c r="C981" s="251" t="s">
        <v>1214</v>
      </c>
      <c r="D981" s="251">
        <v>-88.960018399999996</v>
      </c>
      <c r="E981" s="251">
        <v>36.860860000000002</v>
      </c>
      <c r="O981">
        <f t="shared" si="15"/>
        <v>569.0186998641002</v>
      </c>
    </row>
    <row r="982" spans="1:15" x14ac:dyDescent="0.25">
      <c r="A982" s="251">
        <v>21041</v>
      </c>
      <c r="B982" s="251" t="s">
        <v>1200</v>
      </c>
      <c r="C982" s="251" t="s">
        <v>611</v>
      </c>
      <c r="D982" s="251">
        <v>-85.130042000000003</v>
      </c>
      <c r="E982" s="251">
        <v>38.659880000000001</v>
      </c>
      <c r="O982">
        <f t="shared" si="15"/>
        <v>753.27732363240011</v>
      </c>
    </row>
    <row r="983" spans="1:15" x14ac:dyDescent="0.25">
      <c r="A983" s="251">
        <v>21043</v>
      </c>
      <c r="B983" s="251" t="s">
        <v>1200</v>
      </c>
      <c r="C983" s="251" t="s">
        <v>1215</v>
      </c>
      <c r="D983" s="251">
        <v>-83.034341499999996</v>
      </c>
      <c r="E983" s="251">
        <v>38.321219999999997</v>
      </c>
      <c r="O983">
        <f t="shared" si="15"/>
        <v>717.47843014889963</v>
      </c>
    </row>
    <row r="984" spans="1:15" x14ac:dyDescent="0.25">
      <c r="A984" s="251">
        <v>21045</v>
      </c>
      <c r="B984" s="251" t="s">
        <v>1200</v>
      </c>
      <c r="C984" s="251" t="s">
        <v>1216</v>
      </c>
      <c r="D984" s="251">
        <v>-84.938438199999993</v>
      </c>
      <c r="E984" s="251">
        <v>37.29918</v>
      </c>
      <c r="O984">
        <f t="shared" si="15"/>
        <v>612.57021451289995</v>
      </c>
    </row>
    <row r="985" spans="1:15" x14ac:dyDescent="0.25">
      <c r="A985" s="251">
        <v>21047</v>
      </c>
      <c r="B985" s="251" t="s">
        <v>1200</v>
      </c>
      <c r="C985" s="251" t="s">
        <v>996</v>
      </c>
      <c r="D985" s="251">
        <v>-87.4850311</v>
      </c>
      <c r="E985" s="251">
        <v>36.89255</v>
      </c>
      <c r="O985">
        <f t="shared" si="15"/>
        <v>572.13842738062499</v>
      </c>
    </row>
    <row r="986" spans="1:15" x14ac:dyDescent="0.25">
      <c r="A986" s="251">
        <v>21049</v>
      </c>
      <c r="B986" s="251" t="s">
        <v>1200</v>
      </c>
      <c r="C986" s="251" t="s">
        <v>613</v>
      </c>
      <c r="D986" s="251">
        <v>-84.142343600000004</v>
      </c>
      <c r="E986" s="251">
        <v>37.97016</v>
      </c>
      <c r="O986">
        <f t="shared" si="15"/>
        <v>680.91356345760005</v>
      </c>
    </row>
    <row r="987" spans="1:15" x14ac:dyDescent="0.25">
      <c r="A987" s="251">
        <v>21051</v>
      </c>
      <c r="B987" s="251" t="s">
        <v>1200</v>
      </c>
      <c r="C987" s="251" t="s">
        <v>534</v>
      </c>
      <c r="D987" s="251">
        <v>-83.710123899999999</v>
      </c>
      <c r="E987" s="251">
        <v>37.165059999999997</v>
      </c>
      <c r="O987">
        <f t="shared" si="15"/>
        <v>599.15224080809969</v>
      </c>
    </row>
    <row r="988" spans="1:15" x14ac:dyDescent="0.25">
      <c r="A988" s="251">
        <v>21053</v>
      </c>
      <c r="B988" s="251" t="s">
        <v>1200</v>
      </c>
      <c r="C988" s="251" t="s">
        <v>997</v>
      </c>
      <c r="D988" s="251">
        <v>-85.137864699999994</v>
      </c>
      <c r="E988" s="251">
        <v>36.729840000000003</v>
      </c>
      <c r="O988">
        <f t="shared" si="15"/>
        <v>556.16837945760028</v>
      </c>
    </row>
    <row r="989" spans="1:15" x14ac:dyDescent="0.25">
      <c r="A989" s="251">
        <v>21055</v>
      </c>
      <c r="B989" s="251" t="s">
        <v>1200</v>
      </c>
      <c r="C989" s="251" t="s">
        <v>619</v>
      </c>
      <c r="D989" s="251">
        <v>-88.100781900000001</v>
      </c>
      <c r="E989" s="251">
        <v>37.352310000000003</v>
      </c>
      <c r="O989">
        <f t="shared" si="15"/>
        <v>617.90796525622522</v>
      </c>
    </row>
    <row r="990" spans="1:15" x14ac:dyDescent="0.25">
      <c r="A990" s="251">
        <v>21057</v>
      </c>
      <c r="B990" s="251" t="s">
        <v>1200</v>
      </c>
      <c r="C990" s="251" t="s">
        <v>999</v>
      </c>
      <c r="D990" s="251">
        <v>-85.399006700000001</v>
      </c>
      <c r="E990" s="251">
        <v>36.791629999999998</v>
      </c>
      <c r="O990">
        <f t="shared" si="15"/>
        <v>562.21906062802475</v>
      </c>
    </row>
    <row r="991" spans="1:15" x14ac:dyDescent="0.25">
      <c r="A991" s="251">
        <v>21059</v>
      </c>
      <c r="B991" s="251" t="s">
        <v>1200</v>
      </c>
      <c r="C991" s="251" t="s">
        <v>1048</v>
      </c>
      <c r="D991" s="251">
        <v>-87.088623200000001</v>
      </c>
      <c r="E991" s="251">
        <v>37.730289999999997</v>
      </c>
      <c r="O991">
        <f t="shared" si="15"/>
        <v>656.24868783922454</v>
      </c>
    </row>
    <row r="992" spans="1:15" x14ac:dyDescent="0.25">
      <c r="A992" s="251">
        <v>21061</v>
      </c>
      <c r="B992" s="251" t="s">
        <v>1200</v>
      </c>
      <c r="C992" s="251" t="s">
        <v>1217</v>
      </c>
      <c r="D992" s="251">
        <v>-86.235438000000002</v>
      </c>
      <c r="E992" s="251">
        <v>37.211239999999997</v>
      </c>
      <c r="O992">
        <f t="shared" si="15"/>
        <v>603.76316025959966</v>
      </c>
    </row>
    <row r="993" spans="1:15" x14ac:dyDescent="0.25">
      <c r="A993" s="251">
        <v>21063</v>
      </c>
      <c r="B993" s="251" t="s">
        <v>1200</v>
      </c>
      <c r="C993" s="251" t="s">
        <v>1218</v>
      </c>
      <c r="D993" s="251">
        <v>-83.097108899999995</v>
      </c>
      <c r="E993" s="251">
        <v>38.115749999999998</v>
      </c>
      <c r="O993">
        <f t="shared" si="15"/>
        <v>696.01027064062487</v>
      </c>
    </row>
    <row r="994" spans="1:15" x14ac:dyDescent="0.25">
      <c r="A994" s="251">
        <v>21065</v>
      </c>
      <c r="B994" s="251" t="s">
        <v>1200</v>
      </c>
      <c r="C994" s="251" t="s">
        <v>1219</v>
      </c>
      <c r="D994" s="251">
        <v>-83.961322300000006</v>
      </c>
      <c r="E994" s="251">
        <v>37.691630000000004</v>
      </c>
      <c r="O994">
        <f t="shared" si="15"/>
        <v>652.29766212802542</v>
      </c>
    </row>
    <row r="995" spans="1:15" x14ac:dyDescent="0.25">
      <c r="A995" s="251">
        <v>21067</v>
      </c>
      <c r="B995" s="251" t="s">
        <v>1200</v>
      </c>
      <c r="C995" s="251" t="s">
        <v>549</v>
      </c>
      <c r="D995" s="251">
        <v>-84.456204400000004</v>
      </c>
      <c r="E995" s="251">
        <v>38.038200000000003</v>
      </c>
      <c r="O995">
        <f t="shared" si="15"/>
        <v>687.95698329000038</v>
      </c>
    </row>
    <row r="996" spans="1:15" x14ac:dyDescent="0.25">
      <c r="A996" s="251">
        <v>21069</v>
      </c>
      <c r="B996" s="251" t="s">
        <v>1200</v>
      </c>
      <c r="C996" s="251" t="s">
        <v>1220</v>
      </c>
      <c r="D996" s="251">
        <v>-83.682857299999995</v>
      </c>
      <c r="E996" s="251">
        <v>38.37368</v>
      </c>
      <c r="O996">
        <f t="shared" si="15"/>
        <v>722.99006267039999</v>
      </c>
    </row>
    <row r="997" spans="1:15" x14ac:dyDescent="0.25">
      <c r="A997" s="251">
        <v>21071</v>
      </c>
      <c r="B997" s="251" t="s">
        <v>1200</v>
      </c>
      <c r="C997" s="251" t="s">
        <v>882</v>
      </c>
      <c r="D997" s="251">
        <v>-82.736183400000002</v>
      </c>
      <c r="E997" s="251">
        <v>37.564</v>
      </c>
      <c r="O997">
        <f t="shared" si="15"/>
        <v>639.30171600000006</v>
      </c>
    </row>
    <row r="998" spans="1:15" x14ac:dyDescent="0.25">
      <c r="A998" s="251">
        <v>21073</v>
      </c>
      <c r="B998" s="251" t="s">
        <v>1200</v>
      </c>
      <c r="C998" s="251" t="s">
        <v>550</v>
      </c>
      <c r="D998" s="251">
        <v>-84.877081200000006</v>
      </c>
      <c r="E998" s="251">
        <v>38.229619999999997</v>
      </c>
      <c r="O998">
        <f t="shared" si="15"/>
        <v>707.88430202489974</v>
      </c>
    </row>
    <row r="999" spans="1:15" x14ac:dyDescent="0.25">
      <c r="A999" s="251">
        <v>21075</v>
      </c>
      <c r="B999" s="251" t="s">
        <v>1200</v>
      </c>
      <c r="C999" s="251" t="s">
        <v>624</v>
      </c>
      <c r="D999" s="251">
        <v>-89.124662000000001</v>
      </c>
      <c r="E999" s="251">
        <v>36.575380000000003</v>
      </c>
      <c r="O999">
        <f t="shared" si="15"/>
        <v>541.11829982490019</v>
      </c>
    </row>
    <row r="1000" spans="1:15" x14ac:dyDescent="0.25">
      <c r="A1000" s="251">
        <v>21077</v>
      </c>
      <c r="B1000" s="251" t="s">
        <v>1200</v>
      </c>
      <c r="C1000" s="251" t="s">
        <v>1005</v>
      </c>
      <c r="D1000" s="251">
        <v>-84.855379999999997</v>
      </c>
      <c r="E1000" s="251">
        <v>38.746110000000002</v>
      </c>
      <c r="O1000">
        <f t="shared" si="15"/>
        <v>762.47491529722515</v>
      </c>
    </row>
    <row r="1001" spans="1:15" x14ac:dyDescent="0.25">
      <c r="A1001" s="251">
        <v>21079</v>
      </c>
      <c r="B1001" s="251" t="s">
        <v>1200</v>
      </c>
      <c r="C1001" s="251" t="s">
        <v>1221</v>
      </c>
      <c r="D1001" s="251">
        <v>-84.536644199999998</v>
      </c>
      <c r="E1001" s="251">
        <v>37.640430000000002</v>
      </c>
      <c r="O1001">
        <f t="shared" si="15"/>
        <v>647.07540881602517</v>
      </c>
    </row>
    <row r="1002" spans="1:15" x14ac:dyDescent="0.25">
      <c r="A1002" s="251">
        <v>21081</v>
      </c>
      <c r="B1002" s="251" t="s">
        <v>1200</v>
      </c>
      <c r="C1002" s="251" t="s">
        <v>626</v>
      </c>
      <c r="D1002" s="251">
        <v>-84.614160699999999</v>
      </c>
      <c r="E1002" s="251">
        <v>38.640470000000001</v>
      </c>
      <c r="O1002">
        <f t="shared" si="15"/>
        <v>751.21159909702499</v>
      </c>
    </row>
    <row r="1003" spans="1:15" x14ac:dyDescent="0.25">
      <c r="A1003" s="251">
        <v>21083</v>
      </c>
      <c r="B1003" s="251" t="s">
        <v>1200</v>
      </c>
      <c r="C1003" s="251" t="s">
        <v>1222</v>
      </c>
      <c r="D1003" s="251">
        <v>-88.647569000000004</v>
      </c>
      <c r="E1003" s="251">
        <v>36.726059999999997</v>
      </c>
      <c r="O1003">
        <f t="shared" si="15"/>
        <v>555.7987870280997</v>
      </c>
    </row>
    <row r="1004" spans="1:15" x14ac:dyDescent="0.25">
      <c r="A1004" s="251">
        <v>21085</v>
      </c>
      <c r="B1004" s="251" t="s">
        <v>1200</v>
      </c>
      <c r="C1004" s="251" t="s">
        <v>1223</v>
      </c>
      <c r="D1004" s="251">
        <v>-86.343905100000001</v>
      </c>
      <c r="E1004" s="251">
        <v>37.470590000000001</v>
      </c>
      <c r="O1004">
        <f t="shared" si="15"/>
        <v>629.83668363322522</v>
      </c>
    </row>
    <row r="1005" spans="1:15" x14ac:dyDescent="0.25">
      <c r="A1005" s="251">
        <v>21087</v>
      </c>
      <c r="B1005" s="251" t="s">
        <v>1200</v>
      </c>
      <c r="C1005" s="251" t="s">
        <v>1224</v>
      </c>
      <c r="D1005" s="251">
        <v>-85.565190999999999</v>
      </c>
      <c r="E1005" s="251">
        <v>37.266680000000001</v>
      </c>
      <c r="O1005">
        <f t="shared" si="15"/>
        <v>609.31133600040016</v>
      </c>
    </row>
    <row r="1006" spans="1:15" x14ac:dyDescent="0.25">
      <c r="A1006" s="251">
        <v>21089</v>
      </c>
      <c r="B1006" s="251" t="s">
        <v>1200</v>
      </c>
      <c r="C1006" s="251" t="s">
        <v>1225</v>
      </c>
      <c r="D1006" s="251">
        <v>-82.908278800000005</v>
      </c>
      <c r="E1006" s="251">
        <v>38.548659999999998</v>
      </c>
      <c r="O1006">
        <f t="shared" si="15"/>
        <v>741.46362254009978</v>
      </c>
    </row>
    <row r="1007" spans="1:15" x14ac:dyDescent="0.25">
      <c r="A1007" s="251">
        <v>21091</v>
      </c>
      <c r="B1007" s="251" t="s">
        <v>1200</v>
      </c>
      <c r="C1007" s="251" t="s">
        <v>892</v>
      </c>
      <c r="D1007" s="251">
        <v>-86.783268199999995</v>
      </c>
      <c r="E1007" s="251">
        <v>37.847410000000004</v>
      </c>
      <c r="O1007">
        <f t="shared" si="15"/>
        <v>668.25932334322545</v>
      </c>
    </row>
    <row r="1008" spans="1:15" x14ac:dyDescent="0.25">
      <c r="A1008" s="251">
        <v>21093</v>
      </c>
      <c r="B1008" s="251" t="s">
        <v>1200</v>
      </c>
      <c r="C1008" s="251" t="s">
        <v>1007</v>
      </c>
      <c r="D1008" s="251">
        <v>-85.971399599999998</v>
      </c>
      <c r="E1008" s="251">
        <v>37.703009999999999</v>
      </c>
      <c r="O1008">
        <f t="shared" si="15"/>
        <v>653.45999188522489</v>
      </c>
    </row>
    <row r="1009" spans="1:15" x14ac:dyDescent="0.25">
      <c r="A1009" s="251">
        <v>21095</v>
      </c>
      <c r="B1009" s="251" t="s">
        <v>1200</v>
      </c>
      <c r="C1009" s="251" t="s">
        <v>1226</v>
      </c>
      <c r="D1009" s="251">
        <v>-83.209584300000003</v>
      </c>
      <c r="E1009" s="251">
        <v>36.857900000000001</v>
      </c>
      <c r="O1009">
        <f t="shared" si="15"/>
        <v>568.72753292250002</v>
      </c>
    </row>
    <row r="1010" spans="1:15" x14ac:dyDescent="0.25">
      <c r="A1010" s="251">
        <v>21097</v>
      </c>
      <c r="B1010" s="251" t="s">
        <v>1200</v>
      </c>
      <c r="C1010" s="251" t="s">
        <v>1055</v>
      </c>
      <c r="D1010" s="251">
        <v>-84.330028200000001</v>
      </c>
      <c r="E1010" s="251">
        <v>38.437530000000002</v>
      </c>
      <c r="O1010">
        <f t="shared" si="15"/>
        <v>729.71507812702521</v>
      </c>
    </row>
    <row r="1011" spans="1:15" x14ac:dyDescent="0.25">
      <c r="A1011" s="251">
        <v>21099</v>
      </c>
      <c r="B1011" s="251" t="s">
        <v>1200</v>
      </c>
      <c r="C1011" s="251" t="s">
        <v>895</v>
      </c>
      <c r="D1011" s="251">
        <v>-85.887762699999996</v>
      </c>
      <c r="E1011" s="251">
        <v>37.303980000000003</v>
      </c>
      <c r="O1011">
        <f t="shared" si="15"/>
        <v>613.05192864090031</v>
      </c>
    </row>
    <row r="1012" spans="1:15" x14ac:dyDescent="0.25">
      <c r="A1012" s="251">
        <v>21101</v>
      </c>
      <c r="B1012" s="251" t="s">
        <v>1200</v>
      </c>
      <c r="C1012" s="251" t="s">
        <v>1008</v>
      </c>
      <c r="D1012" s="251">
        <v>-87.573265800000001</v>
      </c>
      <c r="E1012" s="251">
        <v>37.795029999999997</v>
      </c>
      <c r="O1012">
        <f t="shared" si="15"/>
        <v>662.88013357702471</v>
      </c>
    </row>
    <row r="1013" spans="1:15" x14ac:dyDescent="0.25">
      <c r="A1013" s="251">
        <v>21103</v>
      </c>
      <c r="B1013" s="251" t="s">
        <v>1200</v>
      </c>
      <c r="C1013" s="251" t="s">
        <v>554</v>
      </c>
      <c r="D1013" s="251">
        <v>-85.120979700000007</v>
      </c>
      <c r="E1013" s="251">
        <v>38.438920000000003</v>
      </c>
      <c r="O1013">
        <f t="shared" si="15"/>
        <v>729.86168422440028</v>
      </c>
    </row>
    <row r="1014" spans="1:15" x14ac:dyDescent="0.25">
      <c r="A1014" s="251">
        <v>21105</v>
      </c>
      <c r="B1014" s="251" t="s">
        <v>1200</v>
      </c>
      <c r="C1014" s="251" t="s">
        <v>1227</v>
      </c>
      <c r="D1014" s="251">
        <v>-88.927557399999998</v>
      </c>
      <c r="E1014" s="251">
        <v>36.67895</v>
      </c>
      <c r="O1014">
        <f t="shared" si="15"/>
        <v>551.19796448062505</v>
      </c>
    </row>
    <row r="1015" spans="1:15" x14ac:dyDescent="0.25">
      <c r="A1015" s="251">
        <v>21107</v>
      </c>
      <c r="B1015" s="251" t="s">
        <v>1200</v>
      </c>
      <c r="C1015" s="251" t="s">
        <v>1228</v>
      </c>
      <c r="D1015" s="251">
        <v>-87.541171700000007</v>
      </c>
      <c r="E1015" s="251">
        <v>37.308230000000002</v>
      </c>
      <c r="O1015">
        <f t="shared" si="15"/>
        <v>613.47853289902514</v>
      </c>
    </row>
    <row r="1016" spans="1:15" x14ac:dyDescent="0.25">
      <c r="A1016" s="251">
        <v>21109</v>
      </c>
      <c r="B1016" s="251" t="s">
        <v>1200</v>
      </c>
      <c r="C1016" s="251" t="s">
        <v>556</v>
      </c>
      <c r="D1016" s="251">
        <v>-84.003096299999996</v>
      </c>
      <c r="E1016" s="251">
        <v>37.422080000000001</v>
      </c>
      <c r="O1016">
        <f t="shared" si="15"/>
        <v>624.93676093440013</v>
      </c>
    </row>
    <row r="1017" spans="1:15" x14ac:dyDescent="0.25">
      <c r="A1017" s="251">
        <v>21111</v>
      </c>
      <c r="B1017" s="251" t="s">
        <v>1200</v>
      </c>
      <c r="C1017" s="251" t="s">
        <v>557</v>
      </c>
      <c r="D1017" s="251">
        <v>-85.664496600000007</v>
      </c>
      <c r="E1017" s="251">
        <v>38.180070000000001</v>
      </c>
      <c r="O1017">
        <f t="shared" si="15"/>
        <v>702.71020171102509</v>
      </c>
    </row>
    <row r="1018" spans="1:15" x14ac:dyDescent="0.25">
      <c r="A1018" s="251">
        <v>21113</v>
      </c>
      <c r="B1018" s="251" t="s">
        <v>1200</v>
      </c>
      <c r="C1018" s="251" t="s">
        <v>1229</v>
      </c>
      <c r="D1018" s="251">
        <v>-84.579142500000003</v>
      </c>
      <c r="E1018" s="251">
        <v>37.870519999999999</v>
      </c>
      <c r="O1018">
        <f t="shared" si="15"/>
        <v>670.63654140839992</v>
      </c>
    </row>
    <row r="1019" spans="1:15" x14ac:dyDescent="0.25">
      <c r="A1019" s="251">
        <v>21115</v>
      </c>
      <c r="B1019" s="251" t="s">
        <v>1200</v>
      </c>
      <c r="C1019" s="251" t="s">
        <v>632</v>
      </c>
      <c r="D1019" s="251">
        <v>-82.825900000000004</v>
      </c>
      <c r="E1019" s="251">
        <v>37.847079999999998</v>
      </c>
      <c r="O1019">
        <f t="shared" si="15"/>
        <v>668.22539518439987</v>
      </c>
    </row>
    <row r="1020" spans="1:15" x14ac:dyDescent="0.25">
      <c r="A1020" s="251">
        <v>21117</v>
      </c>
      <c r="B1020" s="251" t="s">
        <v>1200</v>
      </c>
      <c r="C1020" s="251" t="s">
        <v>1230</v>
      </c>
      <c r="D1020" s="251">
        <v>-84.528860499999993</v>
      </c>
      <c r="E1020" s="251">
        <v>38.930059999999997</v>
      </c>
      <c r="O1020">
        <f t="shared" si="15"/>
        <v>782.20748610809983</v>
      </c>
    </row>
    <row r="1021" spans="1:15" x14ac:dyDescent="0.25">
      <c r="A1021" s="251">
        <v>21119</v>
      </c>
      <c r="B1021" s="251" t="s">
        <v>1200</v>
      </c>
      <c r="C1021" s="251" t="s">
        <v>1231</v>
      </c>
      <c r="D1021" s="251">
        <v>-82.949480899999998</v>
      </c>
      <c r="E1021" s="251">
        <v>37.361490000000003</v>
      </c>
      <c r="O1021">
        <f t="shared" si="15"/>
        <v>618.83152879522538</v>
      </c>
    </row>
    <row r="1022" spans="1:15" x14ac:dyDescent="0.25">
      <c r="A1022" s="251">
        <v>21121</v>
      </c>
      <c r="B1022" s="251" t="s">
        <v>1200</v>
      </c>
      <c r="C1022" s="251" t="s">
        <v>1015</v>
      </c>
      <c r="D1022" s="251">
        <v>-83.849389599999995</v>
      </c>
      <c r="E1022" s="251">
        <v>36.896540000000002</v>
      </c>
      <c r="O1022">
        <f t="shared" si="15"/>
        <v>572.53154393610021</v>
      </c>
    </row>
    <row r="1023" spans="1:15" x14ac:dyDescent="0.25">
      <c r="A1023" s="251">
        <v>21123</v>
      </c>
      <c r="B1023" s="251" t="s">
        <v>1200</v>
      </c>
      <c r="C1023" s="251" t="s">
        <v>1232</v>
      </c>
      <c r="D1023" s="251">
        <v>-85.709618500000005</v>
      </c>
      <c r="E1023" s="251">
        <v>37.547960000000003</v>
      </c>
      <c r="O1023">
        <f t="shared" si="15"/>
        <v>637.67362536360031</v>
      </c>
    </row>
    <row r="1024" spans="1:15" x14ac:dyDescent="0.25">
      <c r="A1024" s="251">
        <v>21125</v>
      </c>
      <c r="B1024" s="251" t="s">
        <v>1200</v>
      </c>
      <c r="C1024" s="251" t="s">
        <v>1233</v>
      </c>
      <c r="D1024" s="251">
        <v>-84.110877500000001</v>
      </c>
      <c r="E1024" s="251">
        <v>37.113019999999999</v>
      </c>
      <c r="O1024">
        <f t="shared" si="15"/>
        <v>593.96772042089992</v>
      </c>
    </row>
    <row r="1025" spans="1:15" x14ac:dyDescent="0.25">
      <c r="A1025" s="251">
        <v>21127</v>
      </c>
      <c r="B1025" s="251" t="s">
        <v>1200</v>
      </c>
      <c r="C1025" s="251" t="s">
        <v>560</v>
      </c>
      <c r="D1025" s="251">
        <v>-82.726943599999998</v>
      </c>
      <c r="E1025" s="251">
        <v>38.067929999999997</v>
      </c>
      <c r="O1025">
        <f t="shared" si="15"/>
        <v>691.04113759102472</v>
      </c>
    </row>
    <row r="1026" spans="1:15" x14ac:dyDescent="0.25">
      <c r="A1026" s="251">
        <v>21129</v>
      </c>
      <c r="B1026" s="251" t="s">
        <v>1200</v>
      </c>
      <c r="C1026" s="251" t="s">
        <v>561</v>
      </c>
      <c r="D1026" s="251">
        <v>-83.704569000000006</v>
      </c>
      <c r="E1026" s="251">
        <v>37.598480000000002</v>
      </c>
      <c r="O1026">
        <f t="shared" si="15"/>
        <v>642.80542119840015</v>
      </c>
    </row>
    <row r="1027" spans="1:15" x14ac:dyDescent="0.25">
      <c r="A1027" s="251">
        <v>21131</v>
      </c>
      <c r="B1027" s="251" t="s">
        <v>1200</v>
      </c>
      <c r="C1027" s="251" t="s">
        <v>1234</v>
      </c>
      <c r="D1027" s="251">
        <v>-83.374236300000007</v>
      </c>
      <c r="E1027" s="251">
        <v>37.096179999999997</v>
      </c>
      <c r="O1027">
        <f t="shared" si="15"/>
        <v>592.2926338328997</v>
      </c>
    </row>
    <row r="1028" spans="1:15" x14ac:dyDescent="0.25">
      <c r="A1028" s="251">
        <v>21133</v>
      </c>
      <c r="B1028" s="251" t="s">
        <v>1200</v>
      </c>
      <c r="C1028" s="251" t="s">
        <v>1235</v>
      </c>
      <c r="D1028" s="251">
        <v>-82.848938799999999</v>
      </c>
      <c r="E1028" s="251">
        <v>37.126350000000002</v>
      </c>
      <c r="O1028">
        <f t="shared" ref="O1028:O1091" si="16">E1028*1.5^2*(E1028-30)</f>
        <v>595.29456972562525</v>
      </c>
    </row>
    <row r="1029" spans="1:15" x14ac:dyDescent="0.25">
      <c r="A1029" s="251">
        <v>21135</v>
      </c>
      <c r="B1029" s="251" t="s">
        <v>1200</v>
      </c>
      <c r="C1029" s="251" t="s">
        <v>978</v>
      </c>
      <c r="D1029" s="251">
        <v>-83.369821900000005</v>
      </c>
      <c r="E1029" s="251">
        <v>38.539870000000001</v>
      </c>
      <c r="O1029">
        <f t="shared" si="16"/>
        <v>740.53232913802503</v>
      </c>
    </row>
    <row r="1030" spans="1:15" x14ac:dyDescent="0.25">
      <c r="A1030" s="251">
        <v>21137</v>
      </c>
      <c r="B1030" s="251" t="s">
        <v>1200</v>
      </c>
      <c r="C1030" s="251" t="s">
        <v>634</v>
      </c>
      <c r="D1030" s="251">
        <v>-84.663634200000004</v>
      </c>
      <c r="E1030" s="251">
        <v>37.458159999999999</v>
      </c>
      <c r="O1030">
        <f t="shared" si="16"/>
        <v>628.58013881759996</v>
      </c>
    </row>
    <row r="1031" spans="1:15" x14ac:dyDescent="0.25">
      <c r="A1031" s="251">
        <v>21139</v>
      </c>
      <c r="B1031" s="251" t="s">
        <v>1200</v>
      </c>
      <c r="C1031" s="251" t="s">
        <v>1017</v>
      </c>
      <c r="D1031" s="251">
        <v>-88.359299199999995</v>
      </c>
      <c r="E1031" s="251">
        <v>37.20581</v>
      </c>
      <c r="O1031">
        <f t="shared" si="16"/>
        <v>603.22049495122496</v>
      </c>
    </row>
    <row r="1032" spans="1:15" x14ac:dyDescent="0.25">
      <c r="A1032" s="251">
        <v>21141</v>
      </c>
      <c r="B1032" s="251" t="s">
        <v>1200</v>
      </c>
      <c r="C1032" s="251" t="s">
        <v>636</v>
      </c>
      <c r="D1032" s="251">
        <v>-86.875991999999997</v>
      </c>
      <c r="E1032" s="251">
        <v>36.856470000000002</v>
      </c>
      <c r="O1032">
        <f t="shared" si="16"/>
        <v>568.58688193702517</v>
      </c>
    </row>
    <row r="1033" spans="1:15" x14ac:dyDescent="0.25">
      <c r="A1033" s="251">
        <v>21143</v>
      </c>
      <c r="B1033" s="251" t="s">
        <v>1200</v>
      </c>
      <c r="C1033" s="251" t="s">
        <v>1111</v>
      </c>
      <c r="D1033" s="251">
        <v>-88.076922100000004</v>
      </c>
      <c r="E1033" s="251">
        <v>37.015000000000001</v>
      </c>
      <c r="O1033">
        <f t="shared" si="16"/>
        <v>584.23550625000007</v>
      </c>
    </row>
    <row r="1034" spans="1:15" x14ac:dyDescent="0.25">
      <c r="A1034" s="251">
        <v>21145</v>
      </c>
      <c r="B1034" s="251" t="s">
        <v>1200</v>
      </c>
      <c r="C1034" s="251" t="s">
        <v>1236</v>
      </c>
      <c r="D1034" s="251">
        <v>-88.710775100000006</v>
      </c>
      <c r="E1034" s="251">
        <v>37.06024</v>
      </c>
      <c r="O1034">
        <f t="shared" si="16"/>
        <v>588.72192492960005</v>
      </c>
    </row>
    <row r="1035" spans="1:15" x14ac:dyDescent="0.25">
      <c r="A1035" s="251">
        <v>21147</v>
      </c>
      <c r="B1035" s="251" t="s">
        <v>1200</v>
      </c>
      <c r="C1035" s="251" t="s">
        <v>1237</v>
      </c>
      <c r="D1035" s="251">
        <v>-84.481222700000004</v>
      </c>
      <c r="E1035" s="251">
        <v>36.74241</v>
      </c>
      <c r="O1035">
        <f t="shared" si="16"/>
        <v>557.39788336822494</v>
      </c>
    </row>
    <row r="1036" spans="1:15" x14ac:dyDescent="0.25">
      <c r="A1036" s="251">
        <v>21149</v>
      </c>
      <c r="B1036" s="251" t="s">
        <v>1200</v>
      </c>
      <c r="C1036" s="251" t="s">
        <v>1020</v>
      </c>
      <c r="D1036" s="251">
        <v>-87.266823099999996</v>
      </c>
      <c r="E1036" s="251">
        <v>37.527149999999999</v>
      </c>
      <c r="O1036">
        <f t="shared" si="16"/>
        <v>635.56309602562487</v>
      </c>
    </row>
    <row r="1037" spans="1:15" x14ac:dyDescent="0.25">
      <c r="A1037" s="251">
        <v>21151</v>
      </c>
      <c r="B1037" s="251" t="s">
        <v>1200</v>
      </c>
      <c r="C1037" s="251" t="s">
        <v>565</v>
      </c>
      <c r="D1037" s="251">
        <v>-84.275799599999999</v>
      </c>
      <c r="E1037" s="251">
        <v>37.720669999999998</v>
      </c>
      <c r="O1037">
        <f t="shared" si="16"/>
        <v>655.26490181002475</v>
      </c>
    </row>
    <row r="1038" spans="1:15" x14ac:dyDescent="0.25">
      <c r="A1038" s="251">
        <v>21153</v>
      </c>
      <c r="B1038" s="251" t="s">
        <v>1200</v>
      </c>
      <c r="C1038" s="251" t="s">
        <v>1238</v>
      </c>
      <c r="D1038" s="251">
        <v>-83.055712400000004</v>
      </c>
      <c r="E1038" s="251">
        <v>37.706789999999998</v>
      </c>
      <c r="O1038">
        <f t="shared" si="16"/>
        <v>653.84620223422485</v>
      </c>
    </row>
    <row r="1039" spans="1:15" x14ac:dyDescent="0.25">
      <c r="A1039" s="251">
        <v>21155</v>
      </c>
      <c r="B1039" s="251" t="s">
        <v>1200</v>
      </c>
      <c r="C1039" s="251" t="s">
        <v>567</v>
      </c>
      <c r="D1039" s="251">
        <v>-85.276505700000001</v>
      </c>
      <c r="E1039" s="251">
        <v>37.557870000000001</v>
      </c>
      <c r="O1039">
        <f t="shared" si="16"/>
        <v>638.67937260802512</v>
      </c>
    </row>
    <row r="1040" spans="1:15" x14ac:dyDescent="0.25">
      <c r="A1040" s="251">
        <v>21157</v>
      </c>
      <c r="B1040" s="251" t="s">
        <v>1200</v>
      </c>
      <c r="C1040" s="251" t="s">
        <v>568</v>
      </c>
      <c r="D1040" s="251">
        <v>-88.325708700000007</v>
      </c>
      <c r="E1040" s="251">
        <v>36.880369999999999</v>
      </c>
      <c r="O1040">
        <f t="shared" si="16"/>
        <v>570.93883050802492</v>
      </c>
    </row>
    <row r="1041" spans="1:15" x14ac:dyDescent="0.25">
      <c r="A1041" s="251">
        <v>21159</v>
      </c>
      <c r="B1041" s="251" t="s">
        <v>1200</v>
      </c>
      <c r="C1041" s="251" t="s">
        <v>820</v>
      </c>
      <c r="D1041" s="251">
        <v>-82.506680799999998</v>
      </c>
      <c r="E1041" s="251">
        <v>37.803100000000001</v>
      </c>
      <c r="O1041">
        <f t="shared" si="16"/>
        <v>663.7080816225</v>
      </c>
    </row>
    <row r="1042" spans="1:15" x14ac:dyDescent="0.25">
      <c r="A1042" s="251">
        <v>21161</v>
      </c>
      <c r="B1042" s="251" t="s">
        <v>1200</v>
      </c>
      <c r="C1042" s="251" t="s">
        <v>1022</v>
      </c>
      <c r="D1042" s="251">
        <v>-83.8085509</v>
      </c>
      <c r="E1042" s="251">
        <v>38.600929999999998</v>
      </c>
      <c r="O1042">
        <f t="shared" si="16"/>
        <v>747.00876794602482</v>
      </c>
    </row>
    <row r="1043" spans="1:15" x14ac:dyDescent="0.25">
      <c r="A1043" s="251">
        <v>21163</v>
      </c>
      <c r="B1043" s="251" t="s">
        <v>1200</v>
      </c>
      <c r="C1043" s="251" t="s">
        <v>1165</v>
      </c>
      <c r="D1043" s="251">
        <v>-86.215489599999998</v>
      </c>
      <c r="E1043" s="251">
        <v>37.983899999999998</v>
      </c>
      <c r="O1043">
        <f t="shared" si="16"/>
        <v>682.33423322249985</v>
      </c>
    </row>
    <row r="1044" spans="1:15" x14ac:dyDescent="0.25">
      <c r="A1044" s="251">
        <v>21165</v>
      </c>
      <c r="B1044" s="251" t="s">
        <v>1200</v>
      </c>
      <c r="C1044" s="251" t="s">
        <v>1239</v>
      </c>
      <c r="D1044" s="251">
        <v>-83.598099599999998</v>
      </c>
      <c r="E1044" s="251">
        <v>37.948030000000003</v>
      </c>
      <c r="O1044">
        <f t="shared" si="16"/>
        <v>678.62718198202526</v>
      </c>
    </row>
    <row r="1045" spans="1:15" x14ac:dyDescent="0.25">
      <c r="A1045" s="251">
        <v>21167</v>
      </c>
      <c r="B1045" s="251" t="s">
        <v>1200</v>
      </c>
      <c r="C1045" s="251" t="s">
        <v>1025</v>
      </c>
      <c r="D1045" s="251">
        <v>-84.875486300000006</v>
      </c>
      <c r="E1045" s="251">
        <v>37.810169999999999</v>
      </c>
      <c r="O1045">
        <f t="shared" si="16"/>
        <v>664.43367471502484</v>
      </c>
    </row>
    <row r="1046" spans="1:15" x14ac:dyDescent="0.25">
      <c r="A1046" s="251">
        <v>21169</v>
      </c>
      <c r="B1046" s="251" t="s">
        <v>1200</v>
      </c>
      <c r="C1046" s="251" t="s">
        <v>1240</v>
      </c>
      <c r="D1046" s="251">
        <v>-85.635914200000002</v>
      </c>
      <c r="E1046" s="251">
        <v>36.995100000000001</v>
      </c>
      <c r="O1046">
        <f t="shared" si="16"/>
        <v>582.26495402250009</v>
      </c>
    </row>
    <row r="1047" spans="1:15" x14ac:dyDescent="0.25">
      <c r="A1047" s="251">
        <v>21171</v>
      </c>
      <c r="B1047" s="251" t="s">
        <v>1200</v>
      </c>
      <c r="C1047" s="251" t="s">
        <v>570</v>
      </c>
      <c r="D1047" s="251">
        <v>-85.7202269</v>
      </c>
      <c r="E1047" s="251">
        <v>36.714359999999999</v>
      </c>
      <c r="O1047">
        <f t="shared" si="16"/>
        <v>554.65521797159988</v>
      </c>
    </row>
    <row r="1048" spans="1:15" x14ac:dyDescent="0.25">
      <c r="A1048" s="251">
        <v>21173</v>
      </c>
      <c r="B1048" s="251" t="s">
        <v>1200</v>
      </c>
      <c r="C1048" s="251" t="s">
        <v>571</v>
      </c>
      <c r="D1048" s="251">
        <v>-83.906968199999994</v>
      </c>
      <c r="E1048" s="251">
        <v>38.03369</v>
      </c>
      <c r="O1048">
        <f t="shared" si="16"/>
        <v>687.48946878622496</v>
      </c>
    </row>
    <row r="1049" spans="1:15" x14ac:dyDescent="0.25">
      <c r="A1049" s="251">
        <v>21175</v>
      </c>
      <c r="B1049" s="251" t="s">
        <v>1200</v>
      </c>
      <c r="C1049" s="251" t="s">
        <v>572</v>
      </c>
      <c r="D1049" s="251">
        <v>-83.251715700000005</v>
      </c>
      <c r="E1049" s="251">
        <v>37.916060000000002</v>
      </c>
      <c r="O1049">
        <f t="shared" si="16"/>
        <v>675.32806332810014</v>
      </c>
    </row>
    <row r="1050" spans="1:15" x14ac:dyDescent="0.25">
      <c r="A1050" s="251">
        <v>21177</v>
      </c>
      <c r="B1050" s="251" t="s">
        <v>1200</v>
      </c>
      <c r="C1050" s="251" t="s">
        <v>1241</v>
      </c>
      <c r="D1050" s="251">
        <v>-87.139989200000002</v>
      </c>
      <c r="E1050" s="251">
        <v>37.21293</v>
      </c>
      <c r="O1050">
        <f t="shared" si="16"/>
        <v>603.93208316602511</v>
      </c>
    </row>
    <row r="1051" spans="1:15" x14ac:dyDescent="0.25">
      <c r="A1051" s="251">
        <v>21179</v>
      </c>
      <c r="B1051" s="251" t="s">
        <v>1200</v>
      </c>
      <c r="C1051" s="251" t="s">
        <v>1242</v>
      </c>
      <c r="D1051" s="251">
        <v>-85.485396600000001</v>
      </c>
      <c r="E1051" s="251">
        <v>37.80885</v>
      </c>
      <c r="O1051">
        <f t="shared" si="16"/>
        <v>664.29818622562493</v>
      </c>
    </row>
    <row r="1052" spans="1:15" x14ac:dyDescent="0.25">
      <c r="A1052" s="251">
        <v>21181</v>
      </c>
      <c r="B1052" s="251" t="s">
        <v>1200</v>
      </c>
      <c r="C1052" s="251" t="s">
        <v>1243</v>
      </c>
      <c r="D1052" s="251">
        <v>-84.004995800000003</v>
      </c>
      <c r="E1052" s="251">
        <v>38.337870000000002</v>
      </c>
      <c r="O1052">
        <f t="shared" si="16"/>
        <v>719.2263963080253</v>
      </c>
    </row>
    <row r="1053" spans="1:15" x14ac:dyDescent="0.25">
      <c r="A1053" s="251">
        <v>21183</v>
      </c>
      <c r="B1053" s="251" t="s">
        <v>1200</v>
      </c>
      <c r="C1053" s="251" t="s">
        <v>1065</v>
      </c>
      <c r="D1053" s="251">
        <v>-86.849100800000002</v>
      </c>
      <c r="E1053" s="251">
        <v>37.477629999999998</v>
      </c>
      <c r="O1053">
        <f t="shared" si="16"/>
        <v>630.54866343802473</v>
      </c>
    </row>
    <row r="1054" spans="1:15" x14ac:dyDescent="0.25">
      <c r="A1054" s="251">
        <v>21185</v>
      </c>
      <c r="B1054" s="251" t="s">
        <v>1200</v>
      </c>
      <c r="C1054" s="251" t="s">
        <v>1244</v>
      </c>
      <c r="D1054" s="251">
        <v>-85.455620199999998</v>
      </c>
      <c r="E1054" s="251">
        <v>38.39208</v>
      </c>
      <c r="O1054">
        <f t="shared" si="16"/>
        <v>724.92616513440009</v>
      </c>
    </row>
    <row r="1055" spans="1:15" x14ac:dyDescent="0.25">
      <c r="A1055" s="251">
        <v>21187</v>
      </c>
      <c r="B1055" s="251" t="s">
        <v>1200</v>
      </c>
      <c r="C1055" s="251" t="s">
        <v>1066</v>
      </c>
      <c r="D1055" s="251">
        <v>-84.820597699999993</v>
      </c>
      <c r="E1055" s="251">
        <v>38.507359999999998</v>
      </c>
      <c r="O1055">
        <f t="shared" si="16"/>
        <v>737.09094188159986</v>
      </c>
    </row>
    <row r="1056" spans="1:15" x14ac:dyDescent="0.25">
      <c r="A1056" s="251">
        <v>21189</v>
      </c>
      <c r="B1056" s="251" t="s">
        <v>1200</v>
      </c>
      <c r="C1056" s="251" t="s">
        <v>1245</v>
      </c>
      <c r="D1056" s="251">
        <v>-83.679125900000003</v>
      </c>
      <c r="E1056" s="251">
        <v>37.422460000000001</v>
      </c>
      <c r="O1056">
        <f t="shared" si="16"/>
        <v>624.97510301610009</v>
      </c>
    </row>
    <row r="1057" spans="1:15" x14ac:dyDescent="0.25">
      <c r="A1057" s="251">
        <v>21191</v>
      </c>
      <c r="B1057" s="251" t="s">
        <v>1200</v>
      </c>
      <c r="C1057" s="251" t="s">
        <v>1246</v>
      </c>
      <c r="D1057" s="251">
        <v>-84.351512</v>
      </c>
      <c r="E1057" s="251">
        <v>38.690440000000002</v>
      </c>
      <c r="O1057">
        <f t="shared" si="16"/>
        <v>756.53313163560028</v>
      </c>
    </row>
    <row r="1058" spans="1:15" x14ac:dyDescent="0.25">
      <c r="A1058" s="251">
        <v>21193</v>
      </c>
      <c r="B1058" s="251" t="s">
        <v>1200</v>
      </c>
      <c r="C1058" s="251" t="s">
        <v>573</v>
      </c>
      <c r="D1058" s="251">
        <v>-83.212901900000006</v>
      </c>
      <c r="E1058" s="251">
        <v>37.247439999999997</v>
      </c>
      <c r="O1058">
        <f t="shared" si="16"/>
        <v>607.38431974559967</v>
      </c>
    </row>
    <row r="1059" spans="1:15" x14ac:dyDescent="0.25">
      <c r="A1059" s="251">
        <v>21195</v>
      </c>
      <c r="B1059" s="251" t="s">
        <v>1200</v>
      </c>
      <c r="C1059" s="251" t="s">
        <v>575</v>
      </c>
      <c r="D1059" s="251">
        <v>-82.391064999999998</v>
      </c>
      <c r="E1059" s="251">
        <v>37.46857</v>
      </c>
      <c r="O1059">
        <f t="shared" si="16"/>
        <v>629.63243515102499</v>
      </c>
    </row>
    <row r="1060" spans="1:15" x14ac:dyDescent="0.25">
      <c r="A1060" s="251">
        <v>21197</v>
      </c>
      <c r="B1060" s="251" t="s">
        <v>1200</v>
      </c>
      <c r="C1060" s="251" t="s">
        <v>1247</v>
      </c>
      <c r="D1060" s="251">
        <v>-83.821897699999994</v>
      </c>
      <c r="E1060" s="251">
        <v>37.831659999999999</v>
      </c>
      <c r="O1060">
        <f t="shared" si="16"/>
        <v>666.64057130009996</v>
      </c>
    </row>
    <row r="1061" spans="1:15" x14ac:dyDescent="0.25">
      <c r="A1061" s="251">
        <v>21199</v>
      </c>
      <c r="B1061" s="251" t="s">
        <v>1200</v>
      </c>
      <c r="C1061" s="251" t="s">
        <v>648</v>
      </c>
      <c r="D1061" s="251">
        <v>-84.559745199999995</v>
      </c>
      <c r="E1061" s="251">
        <v>37.11016</v>
      </c>
      <c r="O1061">
        <f t="shared" si="16"/>
        <v>593.68314425760002</v>
      </c>
    </row>
    <row r="1062" spans="1:15" x14ac:dyDescent="0.25">
      <c r="A1062" s="251">
        <v>21201</v>
      </c>
      <c r="B1062" s="251" t="s">
        <v>1200</v>
      </c>
      <c r="C1062" s="251" t="s">
        <v>1248</v>
      </c>
      <c r="D1062" s="251">
        <v>-84.0361324</v>
      </c>
      <c r="E1062" s="251">
        <v>38.515909999999998</v>
      </c>
      <c r="O1062">
        <f t="shared" si="16"/>
        <v>737.99555203822479</v>
      </c>
    </row>
    <row r="1063" spans="1:15" x14ac:dyDescent="0.25">
      <c r="A1063" s="251">
        <v>21203</v>
      </c>
      <c r="B1063" s="251" t="s">
        <v>1200</v>
      </c>
      <c r="C1063" s="251" t="s">
        <v>1249</v>
      </c>
      <c r="D1063" s="251">
        <v>-84.313565400000002</v>
      </c>
      <c r="E1063" s="251">
        <v>37.366680000000002</v>
      </c>
      <c r="O1063">
        <f t="shared" si="16"/>
        <v>619.35384200040016</v>
      </c>
    </row>
    <row r="1064" spans="1:15" x14ac:dyDescent="0.25">
      <c r="A1064" s="251">
        <v>21205</v>
      </c>
      <c r="B1064" s="251" t="s">
        <v>1200</v>
      </c>
      <c r="C1064" s="251" t="s">
        <v>1250</v>
      </c>
      <c r="D1064" s="251">
        <v>-83.403004199999998</v>
      </c>
      <c r="E1064" s="251">
        <v>38.200789999999998</v>
      </c>
      <c r="O1064">
        <f t="shared" si="16"/>
        <v>704.8724774042247</v>
      </c>
    </row>
    <row r="1065" spans="1:15" x14ac:dyDescent="0.25">
      <c r="A1065" s="251">
        <v>21207</v>
      </c>
      <c r="B1065" s="251" t="s">
        <v>1200</v>
      </c>
      <c r="C1065" s="251" t="s">
        <v>577</v>
      </c>
      <c r="D1065" s="251">
        <v>-85.065827999999996</v>
      </c>
      <c r="E1065" s="251">
        <v>36.979430000000001</v>
      </c>
      <c r="O1065">
        <f t="shared" si="16"/>
        <v>580.71452203102501</v>
      </c>
    </row>
    <row r="1066" spans="1:15" x14ac:dyDescent="0.25">
      <c r="A1066" s="251">
        <v>21209</v>
      </c>
      <c r="B1066" s="251" t="s">
        <v>1200</v>
      </c>
      <c r="C1066" s="251" t="s">
        <v>651</v>
      </c>
      <c r="D1066" s="251">
        <v>-84.579167900000002</v>
      </c>
      <c r="E1066" s="251">
        <v>38.285510000000002</v>
      </c>
      <c r="O1066">
        <f t="shared" si="16"/>
        <v>713.73369591022515</v>
      </c>
    </row>
    <row r="1067" spans="1:15" x14ac:dyDescent="0.25">
      <c r="A1067" s="251">
        <v>21211</v>
      </c>
      <c r="B1067" s="251" t="s">
        <v>1200</v>
      </c>
      <c r="C1067" s="251" t="s">
        <v>579</v>
      </c>
      <c r="D1067" s="251">
        <v>-85.197497600000005</v>
      </c>
      <c r="E1067" s="251">
        <v>38.206719999999997</v>
      </c>
      <c r="O1067">
        <f t="shared" si="16"/>
        <v>705.4916696063998</v>
      </c>
    </row>
    <row r="1068" spans="1:15" x14ac:dyDescent="0.25">
      <c r="A1068" s="251">
        <v>21213</v>
      </c>
      <c r="B1068" s="251" t="s">
        <v>1200</v>
      </c>
      <c r="C1068" s="251" t="s">
        <v>1251</v>
      </c>
      <c r="D1068" s="251">
        <v>-86.579656799999995</v>
      </c>
      <c r="E1068" s="251">
        <v>36.741439999999997</v>
      </c>
      <c r="O1068">
        <f t="shared" si="16"/>
        <v>557.3029798655997</v>
      </c>
    </row>
    <row r="1069" spans="1:15" x14ac:dyDescent="0.25">
      <c r="A1069" s="251">
        <v>21215</v>
      </c>
      <c r="B1069" s="251" t="s">
        <v>1200</v>
      </c>
      <c r="C1069" s="251" t="s">
        <v>1073</v>
      </c>
      <c r="D1069" s="251">
        <v>-85.323329999999999</v>
      </c>
      <c r="E1069" s="251">
        <v>38.027070000000002</v>
      </c>
      <c r="O1069">
        <f t="shared" si="16"/>
        <v>686.80339376602512</v>
      </c>
    </row>
    <row r="1070" spans="1:15" x14ac:dyDescent="0.25">
      <c r="A1070" s="251">
        <v>21217</v>
      </c>
      <c r="B1070" s="251" t="s">
        <v>1200</v>
      </c>
      <c r="C1070" s="251" t="s">
        <v>836</v>
      </c>
      <c r="D1070" s="251">
        <v>-85.336668799999998</v>
      </c>
      <c r="E1070" s="251">
        <v>37.360169999999997</v>
      </c>
      <c r="O1070">
        <f t="shared" si="16"/>
        <v>618.69870546502466</v>
      </c>
    </row>
    <row r="1071" spans="1:15" x14ac:dyDescent="0.25">
      <c r="A1071" s="251">
        <v>21219</v>
      </c>
      <c r="B1071" s="251" t="s">
        <v>1200</v>
      </c>
      <c r="C1071" s="251" t="s">
        <v>1252</v>
      </c>
      <c r="D1071" s="251">
        <v>-87.175356100000002</v>
      </c>
      <c r="E1071" s="251">
        <v>36.834099999999999</v>
      </c>
      <c r="O1071">
        <f t="shared" si="16"/>
        <v>566.3878263224999</v>
      </c>
    </row>
    <row r="1072" spans="1:15" x14ac:dyDescent="0.25">
      <c r="A1072" s="251">
        <v>21221</v>
      </c>
      <c r="B1072" s="251" t="s">
        <v>1200</v>
      </c>
      <c r="C1072" s="251" t="s">
        <v>1253</v>
      </c>
      <c r="D1072" s="251">
        <v>-87.870123300000003</v>
      </c>
      <c r="E1072" s="251">
        <v>36.803800000000003</v>
      </c>
      <c r="O1072">
        <f t="shared" si="16"/>
        <v>563.41281249000031</v>
      </c>
    </row>
    <row r="1073" spans="1:15" x14ac:dyDescent="0.25">
      <c r="A1073" s="251">
        <v>21223</v>
      </c>
      <c r="B1073" s="251" t="s">
        <v>1200</v>
      </c>
      <c r="C1073" s="251" t="s">
        <v>1254</v>
      </c>
      <c r="D1073" s="251">
        <v>-85.345044099999996</v>
      </c>
      <c r="E1073" s="251">
        <v>38.603189999999998</v>
      </c>
      <c r="O1073">
        <f t="shared" si="16"/>
        <v>747.24880089622479</v>
      </c>
    </row>
    <row r="1074" spans="1:15" x14ac:dyDescent="0.25">
      <c r="A1074" s="251">
        <v>21225</v>
      </c>
      <c r="B1074" s="251" t="s">
        <v>1200</v>
      </c>
      <c r="C1074" s="251" t="s">
        <v>657</v>
      </c>
      <c r="D1074" s="251">
        <v>-87.9446145</v>
      </c>
      <c r="E1074" s="251">
        <v>37.654780000000002</v>
      </c>
      <c r="O1074">
        <f t="shared" si="16"/>
        <v>648.53787790890021</v>
      </c>
    </row>
    <row r="1075" spans="1:15" x14ac:dyDescent="0.25">
      <c r="A1075" s="251">
        <v>21227</v>
      </c>
      <c r="B1075" s="251" t="s">
        <v>1200</v>
      </c>
      <c r="C1075" s="251" t="s">
        <v>941</v>
      </c>
      <c r="D1075" s="251">
        <v>-86.420196899999993</v>
      </c>
      <c r="E1075" s="251">
        <v>36.997720000000001</v>
      </c>
      <c r="O1075">
        <f t="shared" si="16"/>
        <v>582.52429169640016</v>
      </c>
    </row>
    <row r="1076" spans="1:15" x14ac:dyDescent="0.25">
      <c r="A1076" s="251">
        <v>21229</v>
      </c>
      <c r="B1076" s="251" t="s">
        <v>1200</v>
      </c>
      <c r="C1076" s="251" t="s">
        <v>585</v>
      </c>
      <c r="D1076" s="251">
        <v>-85.178383999999994</v>
      </c>
      <c r="E1076" s="251">
        <v>37.760129999999997</v>
      </c>
      <c r="O1076">
        <f t="shared" si="16"/>
        <v>659.30291463802462</v>
      </c>
    </row>
    <row r="1077" spans="1:15" x14ac:dyDescent="0.25">
      <c r="A1077" s="251">
        <v>21231</v>
      </c>
      <c r="B1077" s="251" t="s">
        <v>1200</v>
      </c>
      <c r="C1077" s="251" t="s">
        <v>942</v>
      </c>
      <c r="D1077" s="251">
        <v>-84.824350199999998</v>
      </c>
      <c r="E1077" s="251">
        <v>36.806109999999997</v>
      </c>
      <c r="O1077">
        <f t="shared" si="16"/>
        <v>563.63947499722462</v>
      </c>
    </row>
    <row r="1078" spans="1:15" x14ac:dyDescent="0.25">
      <c r="A1078" s="251">
        <v>21233</v>
      </c>
      <c r="B1078" s="251" t="s">
        <v>1200</v>
      </c>
      <c r="C1078" s="251" t="s">
        <v>943</v>
      </c>
      <c r="D1078" s="251">
        <v>-87.679591099999996</v>
      </c>
      <c r="E1078" s="251">
        <v>37.516820000000003</v>
      </c>
      <c r="O1078">
        <f t="shared" si="16"/>
        <v>634.51616155290026</v>
      </c>
    </row>
    <row r="1079" spans="1:15" x14ac:dyDescent="0.25">
      <c r="A1079" s="251">
        <v>21235</v>
      </c>
      <c r="B1079" s="251" t="s">
        <v>1200</v>
      </c>
      <c r="C1079" s="251" t="s">
        <v>1085</v>
      </c>
      <c r="D1079" s="251">
        <v>-84.145949999999999</v>
      </c>
      <c r="E1079" s="251">
        <v>36.758859999999999</v>
      </c>
      <c r="O1079">
        <f t="shared" si="16"/>
        <v>559.00797412409986</v>
      </c>
    </row>
    <row r="1080" spans="1:15" x14ac:dyDescent="0.25">
      <c r="A1080" s="251">
        <v>21237</v>
      </c>
      <c r="B1080" s="251" t="s">
        <v>1200</v>
      </c>
      <c r="C1080" s="251" t="s">
        <v>1255</v>
      </c>
      <c r="D1080" s="251">
        <v>-83.487186500000007</v>
      </c>
      <c r="E1080" s="251">
        <v>37.740110000000001</v>
      </c>
      <c r="O1080">
        <f t="shared" si="16"/>
        <v>657.25335632722522</v>
      </c>
    </row>
    <row r="1081" spans="1:15" x14ac:dyDescent="0.25">
      <c r="A1081" s="251">
        <v>21239</v>
      </c>
      <c r="B1081" s="251" t="s">
        <v>1200</v>
      </c>
      <c r="C1081" s="251" t="s">
        <v>1043</v>
      </c>
      <c r="D1081" s="251">
        <v>-84.743454999999997</v>
      </c>
      <c r="E1081" s="251">
        <v>38.035319999999999</v>
      </c>
      <c r="O1081">
        <f t="shared" si="16"/>
        <v>687.65842688039993</v>
      </c>
    </row>
    <row r="1082" spans="1:15" x14ac:dyDescent="0.25">
      <c r="A1082" s="251">
        <v>22001</v>
      </c>
      <c r="B1082" s="251" t="s">
        <v>1256</v>
      </c>
      <c r="C1082" s="251" t="s">
        <v>1257</v>
      </c>
      <c r="D1082" s="251">
        <v>-92.407160200000007</v>
      </c>
      <c r="E1082" s="251">
        <v>30.29909</v>
      </c>
      <c r="O1082">
        <f t="shared" si="16"/>
        <v>20.389848363224974</v>
      </c>
    </row>
    <row r="1083" spans="1:15" x14ac:dyDescent="0.25">
      <c r="A1083" s="251">
        <v>22003</v>
      </c>
      <c r="B1083" s="251" t="s">
        <v>1256</v>
      </c>
      <c r="C1083" s="251" t="s">
        <v>1258</v>
      </c>
      <c r="D1083" s="251">
        <v>-92.823641499999994</v>
      </c>
      <c r="E1083" s="251">
        <v>30.65532</v>
      </c>
      <c r="O1083">
        <f t="shared" si="16"/>
        <v>45.200349680399974</v>
      </c>
    </row>
    <row r="1084" spans="1:15" x14ac:dyDescent="0.25">
      <c r="A1084" s="251">
        <v>22005</v>
      </c>
      <c r="B1084" s="251" t="s">
        <v>1256</v>
      </c>
      <c r="C1084" s="251" t="s">
        <v>1259</v>
      </c>
      <c r="D1084" s="251">
        <v>-90.913708900000003</v>
      </c>
      <c r="E1084" s="251">
        <v>30.20234</v>
      </c>
      <c r="O1084">
        <f t="shared" si="16"/>
        <v>13.750068320099967</v>
      </c>
    </row>
    <row r="1085" spans="1:15" x14ac:dyDescent="0.25">
      <c r="A1085" s="251">
        <v>22007</v>
      </c>
      <c r="B1085" s="251" t="s">
        <v>1256</v>
      </c>
      <c r="C1085" s="251" t="s">
        <v>1260</v>
      </c>
      <c r="D1085" s="251">
        <v>-91.066095899999993</v>
      </c>
      <c r="E1085" s="251">
        <v>29.903189999999999</v>
      </c>
      <c r="O1085">
        <f t="shared" si="16"/>
        <v>-6.5135876037750942</v>
      </c>
    </row>
    <row r="1086" spans="1:15" x14ac:dyDescent="0.25">
      <c r="A1086" s="251">
        <v>22009</v>
      </c>
      <c r="B1086" s="251" t="s">
        <v>1256</v>
      </c>
      <c r="C1086" s="251" t="s">
        <v>1261</v>
      </c>
      <c r="D1086" s="251">
        <v>-92.005651</v>
      </c>
      <c r="E1086" s="251">
        <v>31.080089999999998</v>
      </c>
      <c r="O1086">
        <f t="shared" si="16"/>
        <v>75.530912418224887</v>
      </c>
    </row>
    <row r="1087" spans="1:15" x14ac:dyDescent="0.25">
      <c r="A1087" s="251">
        <v>22011</v>
      </c>
      <c r="B1087" s="251" t="s">
        <v>1256</v>
      </c>
      <c r="C1087" s="251" t="s">
        <v>1262</v>
      </c>
      <c r="D1087" s="251">
        <v>-93.348962700000001</v>
      </c>
      <c r="E1087" s="251">
        <v>30.655110000000001</v>
      </c>
      <c r="O1087">
        <f t="shared" si="16"/>
        <v>45.185555502225036</v>
      </c>
    </row>
    <row r="1088" spans="1:15" x14ac:dyDescent="0.25">
      <c r="A1088" s="251">
        <v>22013</v>
      </c>
      <c r="B1088" s="251" t="s">
        <v>1256</v>
      </c>
      <c r="C1088" s="251" t="s">
        <v>1263</v>
      </c>
      <c r="D1088" s="251">
        <v>-93.048468900000003</v>
      </c>
      <c r="E1088" s="251">
        <v>32.350189999999998</v>
      </c>
      <c r="O1088">
        <f t="shared" si="16"/>
        <v>171.06545933122482</v>
      </c>
    </row>
    <row r="1089" spans="1:15" x14ac:dyDescent="0.25">
      <c r="A1089" s="251">
        <v>22015</v>
      </c>
      <c r="B1089" s="251" t="s">
        <v>1256</v>
      </c>
      <c r="C1089" s="251" t="s">
        <v>1264</v>
      </c>
      <c r="D1089" s="251">
        <v>-93.604646399999993</v>
      </c>
      <c r="E1089" s="251">
        <v>32.681359999999998</v>
      </c>
      <c r="O1089">
        <f t="shared" si="16"/>
        <v>197.16860576159982</v>
      </c>
    </row>
    <row r="1090" spans="1:15" x14ac:dyDescent="0.25">
      <c r="A1090" s="251">
        <v>22017</v>
      </c>
      <c r="B1090" s="251" t="s">
        <v>1256</v>
      </c>
      <c r="C1090" s="251" t="s">
        <v>1265</v>
      </c>
      <c r="D1090" s="251">
        <v>-93.888432800000004</v>
      </c>
      <c r="E1090" s="251">
        <v>32.591250000000002</v>
      </c>
      <c r="O1090">
        <f t="shared" si="16"/>
        <v>190.01717226562519</v>
      </c>
    </row>
    <row r="1091" spans="1:15" x14ac:dyDescent="0.25">
      <c r="A1091" s="251">
        <v>22019</v>
      </c>
      <c r="B1091" s="251" t="s">
        <v>1256</v>
      </c>
      <c r="C1091" s="251" t="s">
        <v>1266</v>
      </c>
      <c r="D1091" s="251">
        <v>-93.348935699999998</v>
      </c>
      <c r="E1091" s="251">
        <v>30.236979999999999</v>
      </c>
      <c r="O1091">
        <f t="shared" si="16"/>
        <v>16.122508920899936</v>
      </c>
    </row>
    <row r="1092" spans="1:15" x14ac:dyDescent="0.25">
      <c r="A1092" s="251">
        <v>22021</v>
      </c>
      <c r="B1092" s="251" t="s">
        <v>1256</v>
      </c>
      <c r="C1092" s="251" t="s">
        <v>1267</v>
      </c>
      <c r="D1092" s="251">
        <v>-92.120406099999997</v>
      </c>
      <c r="E1092" s="251">
        <v>32.089950000000002</v>
      </c>
      <c r="O1092">
        <f t="shared" ref="O1092:O1155" si="17">E1092*1.5^2*(E1092-30)</f>
        <v>150.89937975562512</v>
      </c>
    </row>
    <row r="1093" spans="1:15" x14ac:dyDescent="0.25">
      <c r="A1093" s="251">
        <v>22023</v>
      </c>
      <c r="B1093" s="251" t="s">
        <v>1256</v>
      </c>
      <c r="C1093" s="251" t="s">
        <v>1268</v>
      </c>
      <c r="D1093" s="251">
        <v>-93.189020200000002</v>
      </c>
      <c r="E1093" s="251">
        <v>29.89038</v>
      </c>
      <c r="O1093">
        <f t="shared" si="17"/>
        <v>-7.3723127750999735</v>
      </c>
    </row>
    <row r="1094" spans="1:15" x14ac:dyDescent="0.25">
      <c r="A1094" s="251">
        <v>22025</v>
      </c>
      <c r="B1094" s="251" t="s">
        <v>1256</v>
      </c>
      <c r="C1094" s="251" t="s">
        <v>1269</v>
      </c>
      <c r="D1094" s="251">
        <v>-91.849240899999998</v>
      </c>
      <c r="E1094" s="251">
        <v>31.66601</v>
      </c>
      <c r="O1094">
        <f t="shared" si="17"/>
        <v>118.70075097022502</v>
      </c>
    </row>
    <row r="1095" spans="1:15" x14ac:dyDescent="0.25">
      <c r="A1095" s="251">
        <v>22027</v>
      </c>
      <c r="B1095" s="251" t="s">
        <v>1256</v>
      </c>
      <c r="C1095" s="251" t="s">
        <v>1270</v>
      </c>
      <c r="D1095" s="251">
        <v>-92.995141599999997</v>
      </c>
      <c r="E1095" s="251">
        <v>32.82546</v>
      </c>
      <c r="O1095">
        <f t="shared" si="17"/>
        <v>208.68080447609998</v>
      </c>
    </row>
    <row r="1096" spans="1:15" x14ac:dyDescent="0.25">
      <c r="A1096" s="251">
        <v>22029</v>
      </c>
      <c r="B1096" s="251" t="s">
        <v>1256</v>
      </c>
      <c r="C1096" s="251" t="s">
        <v>1271</v>
      </c>
      <c r="D1096" s="251">
        <v>-91.641863900000004</v>
      </c>
      <c r="E1096" s="251">
        <v>31.45514</v>
      </c>
      <c r="O1096">
        <f t="shared" si="17"/>
        <v>102.98617294410002</v>
      </c>
    </row>
    <row r="1097" spans="1:15" x14ac:dyDescent="0.25">
      <c r="A1097" s="251">
        <v>22031</v>
      </c>
      <c r="B1097" s="251" t="s">
        <v>1256</v>
      </c>
      <c r="C1097" s="251" t="s">
        <v>1272</v>
      </c>
      <c r="D1097" s="251">
        <v>-93.738269200000005</v>
      </c>
      <c r="E1097" s="251">
        <v>32.065739999999998</v>
      </c>
      <c r="O1097">
        <f t="shared" si="17"/>
        <v>149.03883393209986</v>
      </c>
    </row>
    <row r="1098" spans="1:15" x14ac:dyDescent="0.25">
      <c r="A1098" s="251">
        <v>22033</v>
      </c>
      <c r="B1098" s="251" t="s">
        <v>1256</v>
      </c>
      <c r="C1098" s="251" t="s">
        <v>1273</v>
      </c>
      <c r="D1098" s="251">
        <v>-91.098144099999999</v>
      </c>
      <c r="E1098" s="251">
        <v>30.536180000000002</v>
      </c>
      <c r="O1098">
        <f t="shared" si="17"/>
        <v>36.839000232900119</v>
      </c>
    </row>
    <row r="1099" spans="1:15" x14ac:dyDescent="0.25">
      <c r="A1099" s="251">
        <v>22035</v>
      </c>
      <c r="B1099" s="251" t="s">
        <v>1256</v>
      </c>
      <c r="C1099" s="251" t="s">
        <v>1274</v>
      </c>
      <c r="D1099" s="251">
        <v>-91.244743</v>
      </c>
      <c r="E1099" s="251">
        <v>32.723709999999997</v>
      </c>
      <c r="O1099">
        <f t="shared" si="17"/>
        <v>200.54226636922476</v>
      </c>
    </row>
    <row r="1100" spans="1:15" x14ac:dyDescent="0.25">
      <c r="A1100" s="251">
        <v>22037</v>
      </c>
      <c r="B1100" s="251" t="s">
        <v>1256</v>
      </c>
      <c r="C1100" s="251" t="s">
        <v>1275</v>
      </c>
      <c r="D1100" s="251">
        <v>-91.046099999999996</v>
      </c>
      <c r="E1100" s="251">
        <v>30.84534</v>
      </c>
      <c r="O1100">
        <f t="shared" si="17"/>
        <v>58.668299360100022</v>
      </c>
    </row>
    <row r="1101" spans="1:15" x14ac:dyDescent="0.25">
      <c r="A1101" s="251">
        <v>22039</v>
      </c>
      <c r="B1101" s="251" t="s">
        <v>1256</v>
      </c>
      <c r="C1101" s="251" t="s">
        <v>1276</v>
      </c>
      <c r="D1101" s="251">
        <v>-92.404514800000001</v>
      </c>
      <c r="E1101" s="251">
        <v>30.733560000000001</v>
      </c>
      <c r="O1101">
        <f t="shared" si="17"/>
        <v>50.726048115600044</v>
      </c>
    </row>
    <row r="1102" spans="1:15" x14ac:dyDescent="0.25">
      <c r="A1102" s="251">
        <v>22041</v>
      </c>
      <c r="B1102" s="251" t="s">
        <v>1256</v>
      </c>
      <c r="C1102" s="251" t="s">
        <v>1277</v>
      </c>
      <c r="D1102" s="251">
        <v>-91.676898199999997</v>
      </c>
      <c r="E1102" s="251">
        <v>32.135719999999999</v>
      </c>
      <c r="O1102">
        <f t="shared" si="17"/>
        <v>154.42402481639994</v>
      </c>
    </row>
    <row r="1103" spans="1:15" x14ac:dyDescent="0.25">
      <c r="A1103" s="251">
        <v>22043</v>
      </c>
      <c r="B1103" s="251" t="s">
        <v>1256</v>
      </c>
      <c r="C1103" s="251" t="s">
        <v>1278</v>
      </c>
      <c r="D1103" s="251">
        <v>-92.554585700000004</v>
      </c>
      <c r="E1103" s="251">
        <v>31.603649999999998</v>
      </c>
      <c r="O1103">
        <f t="shared" si="17"/>
        <v>114.03268497562486</v>
      </c>
    </row>
    <row r="1104" spans="1:15" x14ac:dyDescent="0.25">
      <c r="A1104" s="251">
        <v>22045</v>
      </c>
      <c r="B1104" s="251" t="s">
        <v>1256</v>
      </c>
      <c r="C1104" s="251" t="s">
        <v>1279</v>
      </c>
      <c r="D1104" s="251">
        <v>-91.6969919</v>
      </c>
      <c r="E1104" s="251">
        <v>29.969580000000001</v>
      </c>
      <c r="O1104">
        <f t="shared" si="17"/>
        <v>-2.051267903099963</v>
      </c>
    </row>
    <row r="1105" spans="1:15" x14ac:dyDescent="0.25">
      <c r="A1105" s="251">
        <v>22047</v>
      </c>
      <c r="B1105" s="251" t="s">
        <v>1256</v>
      </c>
      <c r="C1105" s="251" t="s">
        <v>1280</v>
      </c>
      <c r="D1105" s="251">
        <v>-91.360863100000003</v>
      </c>
      <c r="E1105" s="251">
        <v>30.258980000000001</v>
      </c>
      <c r="O1105">
        <f t="shared" si="17"/>
        <v>17.632058940900077</v>
      </c>
    </row>
    <row r="1106" spans="1:15" x14ac:dyDescent="0.25">
      <c r="A1106" s="251">
        <v>22049</v>
      </c>
      <c r="B1106" s="251" t="s">
        <v>1256</v>
      </c>
      <c r="C1106" s="251" t="s">
        <v>1281</v>
      </c>
      <c r="D1106" s="251">
        <v>-92.558026699999999</v>
      </c>
      <c r="E1106" s="251">
        <v>32.304720000000003</v>
      </c>
      <c r="O1106">
        <f t="shared" si="17"/>
        <v>167.52000212640024</v>
      </c>
    </row>
    <row r="1107" spans="1:15" x14ac:dyDescent="0.25">
      <c r="A1107" s="251">
        <v>22051</v>
      </c>
      <c r="B1107" s="251" t="s">
        <v>1256</v>
      </c>
      <c r="C1107" s="251" t="s">
        <v>1282</v>
      </c>
      <c r="D1107" s="251">
        <v>-90.119054599999998</v>
      </c>
      <c r="E1107" s="251">
        <v>29.71827</v>
      </c>
      <c r="O1107">
        <f t="shared" si="17"/>
        <v>-18.838188465974973</v>
      </c>
    </row>
    <row r="1108" spans="1:15" x14ac:dyDescent="0.25">
      <c r="A1108" s="251">
        <v>22053</v>
      </c>
      <c r="B1108" s="251" t="s">
        <v>1256</v>
      </c>
      <c r="C1108" s="251" t="s">
        <v>1283</v>
      </c>
      <c r="D1108" s="251">
        <v>-92.8074352</v>
      </c>
      <c r="E1108" s="251">
        <v>30.269850000000002</v>
      </c>
      <c r="O1108">
        <f t="shared" si="17"/>
        <v>18.378717800625115</v>
      </c>
    </row>
    <row r="1109" spans="1:15" x14ac:dyDescent="0.25">
      <c r="A1109" s="251">
        <v>22055</v>
      </c>
      <c r="B1109" s="251" t="s">
        <v>1256</v>
      </c>
      <c r="C1109" s="251" t="s">
        <v>1284</v>
      </c>
      <c r="D1109" s="251">
        <v>-92.060253000000003</v>
      </c>
      <c r="E1109" s="251">
        <v>30.21322</v>
      </c>
      <c r="O1109">
        <f t="shared" si="17"/>
        <v>14.494641228899981</v>
      </c>
    </row>
    <row r="1110" spans="1:15" x14ac:dyDescent="0.25">
      <c r="A1110" s="251">
        <v>22057</v>
      </c>
      <c r="B1110" s="251" t="s">
        <v>1256</v>
      </c>
      <c r="C1110" s="251" t="s">
        <v>1285</v>
      </c>
      <c r="D1110" s="251">
        <v>-90.435686700000005</v>
      </c>
      <c r="E1110" s="251">
        <v>29.574729999999999</v>
      </c>
      <c r="O1110">
        <f t="shared" si="17"/>
        <v>-28.298802210975076</v>
      </c>
    </row>
    <row r="1111" spans="1:15" x14ac:dyDescent="0.25">
      <c r="A1111" s="251">
        <v>22059</v>
      </c>
      <c r="B1111" s="251" t="s">
        <v>1256</v>
      </c>
      <c r="C1111" s="251" t="s">
        <v>1286</v>
      </c>
      <c r="D1111" s="251">
        <v>-92.164361999999997</v>
      </c>
      <c r="E1111" s="251">
        <v>31.678360000000001</v>
      </c>
      <c r="O1111">
        <f t="shared" si="17"/>
        <v>119.62730765160012</v>
      </c>
    </row>
    <row r="1112" spans="1:15" x14ac:dyDescent="0.25">
      <c r="A1112" s="251">
        <v>22061</v>
      </c>
      <c r="B1112" s="251" t="s">
        <v>1256</v>
      </c>
      <c r="C1112" s="251" t="s">
        <v>1287</v>
      </c>
      <c r="D1112" s="251">
        <v>-92.664946</v>
      </c>
      <c r="E1112" s="251">
        <v>32.60566</v>
      </c>
      <c r="O1112">
        <f t="shared" si="17"/>
        <v>191.15834408010002</v>
      </c>
    </row>
    <row r="1113" spans="1:15" x14ac:dyDescent="0.25">
      <c r="A1113" s="251">
        <v>22063</v>
      </c>
      <c r="B1113" s="251" t="s">
        <v>1256</v>
      </c>
      <c r="C1113" s="251" t="s">
        <v>1288</v>
      </c>
      <c r="D1113" s="251">
        <v>-90.719019900000006</v>
      </c>
      <c r="E1113" s="251">
        <v>30.441310000000001</v>
      </c>
      <c r="O1113">
        <f t="shared" si="17"/>
        <v>30.226622661225097</v>
      </c>
    </row>
    <row r="1114" spans="1:15" x14ac:dyDescent="0.25">
      <c r="A1114" s="251">
        <v>22065</v>
      </c>
      <c r="B1114" s="251" t="s">
        <v>1256</v>
      </c>
      <c r="C1114" s="251" t="s">
        <v>1289</v>
      </c>
      <c r="D1114" s="251">
        <v>-91.247767100000004</v>
      </c>
      <c r="E1114" s="251">
        <v>32.370249999999999</v>
      </c>
      <c r="O1114">
        <f t="shared" si="17"/>
        <v>172.6325663906249</v>
      </c>
    </row>
    <row r="1115" spans="1:15" x14ac:dyDescent="0.25">
      <c r="A1115" s="251">
        <v>22067</v>
      </c>
      <c r="B1115" s="251" t="s">
        <v>1256</v>
      </c>
      <c r="C1115" s="251" t="s">
        <v>1290</v>
      </c>
      <c r="D1115" s="251">
        <v>-91.807909300000006</v>
      </c>
      <c r="E1115" s="251">
        <v>32.822220000000002</v>
      </c>
      <c r="O1115">
        <f t="shared" si="17"/>
        <v>208.42093288890013</v>
      </c>
    </row>
    <row r="1116" spans="1:15" x14ac:dyDescent="0.25">
      <c r="A1116" s="251">
        <v>22069</v>
      </c>
      <c r="B1116" s="251" t="s">
        <v>1256</v>
      </c>
      <c r="C1116" s="251" t="s">
        <v>1291</v>
      </c>
      <c r="D1116" s="251">
        <v>-93.091869399999993</v>
      </c>
      <c r="E1116" s="251">
        <v>31.726680000000002</v>
      </c>
      <c r="O1116">
        <f t="shared" si="17"/>
        <v>123.25910360040012</v>
      </c>
    </row>
    <row r="1117" spans="1:15" x14ac:dyDescent="0.25">
      <c r="A1117" s="251">
        <v>22071</v>
      </c>
      <c r="B1117" s="251" t="s">
        <v>1256</v>
      </c>
      <c r="C1117" s="251" t="s">
        <v>1292</v>
      </c>
      <c r="D1117" s="251">
        <v>-89.933100800000005</v>
      </c>
      <c r="E1117" s="251">
        <v>30.03443</v>
      </c>
      <c r="O1117">
        <f t="shared" si="17"/>
        <v>2.3266922060250272</v>
      </c>
    </row>
    <row r="1118" spans="1:15" x14ac:dyDescent="0.25">
      <c r="A1118" s="251">
        <v>22073</v>
      </c>
      <c r="B1118" s="251" t="s">
        <v>1256</v>
      </c>
      <c r="C1118" s="251" t="s">
        <v>1293</v>
      </c>
      <c r="D1118" s="251">
        <v>-92.159380200000001</v>
      </c>
      <c r="E1118" s="251">
        <v>32.4833</v>
      </c>
      <c r="O1118">
        <f t="shared" si="17"/>
        <v>181.49800250249999</v>
      </c>
    </row>
    <row r="1119" spans="1:15" x14ac:dyDescent="0.25">
      <c r="A1119" s="251">
        <v>22075</v>
      </c>
      <c r="B1119" s="251" t="s">
        <v>1256</v>
      </c>
      <c r="C1119" s="251" t="s">
        <v>1294</v>
      </c>
      <c r="D1119" s="251">
        <v>-89.624209500000006</v>
      </c>
      <c r="E1119" s="251">
        <v>29.450119999999998</v>
      </c>
      <c r="O1119">
        <f t="shared" si="17"/>
        <v>-36.436571967600109</v>
      </c>
    </row>
    <row r="1120" spans="1:15" x14ac:dyDescent="0.25">
      <c r="A1120" s="251">
        <v>22077</v>
      </c>
      <c r="B1120" s="251" t="s">
        <v>1256</v>
      </c>
      <c r="C1120" s="251" t="s">
        <v>1295</v>
      </c>
      <c r="D1120" s="251">
        <v>-91.609212499999998</v>
      </c>
      <c r="E1120" s="251">
        <v>30.716809999999999</v>
      </c>
      <c r="O1120">
        <f t="shared" si="17"/>
        <v>49.540762296224912</v>
      </c>
    </row>
    <row r="1121" spans="1:15" x14ac:dyDescent="0.25">
      <c r="A1121" s="251">
        <v>22079</v>
      </c>
      <c r="B1121" s="251" t="s">
        <v>1256</v>
      </c>
      <c r="C1121" s="251" t="s">
        <v>1296</v>
      </c>
      <c r="D1121" s="251">
        <v>-92.530110100000002</v>
      </c>
      <c r="E1121" s="251">
        <v>31.205110000000001</v>
      </c>
      <c r="O1121">
        <f t="shared" si="17"/>
        <v>84.612577752225093</v>
      </c>
    </row>
    <row r="1122" spans="1:15" x14ac:dyDescent="0.25">
      <c r="A1122" s="251">
        <v>22081</v>
      </c>
      <c r="B1122" s="251" t="s">
        <v>1256</v>
      </c>
      <c r="C1122" s="251" t="s">
        <v>1297</v>
      </c>
      <c r="D1122" s="251">
        <v>-93.338783500000005</v>
      </c>
      <c r="E1122" s="251">
        <v>32.099229999999999</v>
      </c>
      <c r="O1122">
        <f t="shared" si="17"/>
        <v>151.61324983402488</v>
      </c>
    </row>
    <row r="1123" spans="1:15" x14ac:dyDescent="0.25">
      <c r="A1123" s="251">
        <v>22083</v>
      </c>
      <c r="B1123" s="251" t="s">
        <v>1256</v>
      </c>
      <c r="C1123" s="251" t="s">
        <v>1298</v>
      </c>
      <c r="D1123" s="251">
        <v>-91.771688699999999</v>
      </c>
      <c r="E1123" s="251">
        <v>32.421860000000002</v>
      </c>
      <c r="O1123">
        <f t="shared" si="17"/>
        <v>176.67271318410016</v>
      </c>
    </row>
    <row r="1124" spans="1:15" x14ac:dyDescent="0.25">
      <c r="A1124" s="251">
        <v>22085</v>
      </c>
      <c r="B1124" s="251" t="s">
        <v>1256</v>
      </c>
      <c r="C1124" s="251" t="s">
        <v>1299</v>
      </c>
      <c r="D1124" s="251">
        <v>-93.556087399999996</v>
      </c>
      <c r="E1124" s="251">
        <v>31.56955</v>
      </c>
      <c r="O1124">
        <f t="shared" si="17"/>
        <v>111.48747120562497</v>
      </c>
    </row>
    <row r="1125" spans="1:15" x14ac:dyDescent="0.25">
      <c r="A1125" s="251">
        <v>22087</v>
      </c>
      <c r="B1125" s="251" t="s">
        <v>1256</v>
      </c>
      <c r="C1125" s="251" t="s">
        <v>1300</v>
      </c>
      <c r="D1125" s="251">
        <v>-89.535916200000003</v>
      </c>
      <c r="E1125" s="251">
        <v>29.896840000000001</v>
      </c>
      <c r="O1125">
        <f t="shared" si="17"/>
        <v>-6.9393555323999356</v>
      </c>
    </row>
    <row r="1126" spans="1:15" x14ac:dyDescent="0.25">
      <c r="A1126" s="251">
        <v>22089</v>
      </c>
      <c r="B1126" s="251" t="s">
        <v>1256</v>
      </c>
      <c r="C1126" s="251" t="s">
        <v>1301</v>
      </c>
      <c r="D1126" s="251">
        <v>-90.362075000000004</v>
      </c>
      <c r="E1126" s="251">
        <v>29.898019999999999</v>
      </c>
      <c r="O1126">
        <f t="shared" si="17"/>
        <v>-6.8602501791000714</v>
      </c>
    </row>
    <row r="1127" spans="1:15" x14ac:dyDescent="0.25">
      <c r="A1127" s="251">
        <v>22091</v>
      </c>
      <c r="B1127" s="251" t="s">
        <v>1256</v>
      </c>
      <c r="C1127" s="251" t="s">
        <v>1302</v>
      </c>
      <c r="D1127" s="251">
        <v>-90.7100899</v>
      </c>
      <c r="E1127" s="251">
        <v>30.820460000000001</v>
      </c>
      <c r="O1127">
        <f t="shared" si="17"/>
        <v>56.895647876100043</v>
      </c>
    </row>
    <row r="1128" spans="1:15" x14ac:dyDescent="0.25">
      <c r="A1128" s="251">
        <v>22093</v>
      </c>
      <c r="B1128" s="251" t="s">
        <v>1256</v>
      </c>
      <c r="C1128" s="251" t="s">
        <v>1303</v>
      </c>
      <c r="D1128" s="251">
        <v>-90.794260199999997</v>
      </c>
      <c r="E1128" s="251">
        <v>30.027439999999999</v>
      </c>
      <c r="O1128">
        <f t="shared" si="17"/>
        <v>1.8538941455999038</v>
      </c>
    </row>
    <row r="1129" spans="1:15" x14ac:dyDescent="0.25">
      <c r="A1129" s="251">
        <v>22095</v>
      </c>
      <c r="B1129" s="251" t="s">
        <v>1256</v>
      </c>
      <c r="C1129" s="251" t="s">
        <v>1304</v>
      </c>
      <c r="D1129" s="251">
        <v>-90.546903900000004</v>
      </c>
      <c r="E1129" s="251">
        <v>30.097449999999998</v>
      </c>
      <c r="O1129">
        <f t="shared" si="17"/>
        <v>6.599242130624897</v>
      </c>
    </row>
    <row r="1130" spans="1:15" x14ac:dyDescent="0.25">
      <c r="A1130" s="251">
        <v>22097</v>
      </c>
      <c r="B1130" s="251" t="s">
        <v>1256</v>
      </c>
      <c r="C1130" s="251" t="s">
        <v>1305</v>
      </c>
      <c r="D1130" s="251">
        <v>-92.003297000000003</v>
      </c>
      <c r="E1130" s="251">
        <v>30.603290000000001</v>
      </c>
      <c r="O1130">
        <f t="shared" si="17"/>
        <v>41.540982354225086</v>
      </c>
    </row>
    <row r="1131" spans="1:15" x14ac:dyDescent="0.25">
      <c r="A1131" s="251">
        <v>22099</v>
      </c>
      <c r="B1131" s="251" t="s">
        <v>1256</v>
      </c>
      <c r="C1131" s="251" t="s">
        <v>1306</v>
      </c>
      <c r="D1131" s="251">
        <v>-91.724901500000001</v>
      </c>
      <c r="E1131" s="251">
        <v>30.22682</v>
      </c>
      <c r="O1131">
        <f t="shared" si="17"/>
        <v>15.426106452900001</v>
      </c>
    </row>
    <row r="1132" spans="1:15" x14ac:dyDescent="0.25">
      <c r="A1132" s="251">
        <v>22101</v>
      </c>
      <c r="B1132" s="251" t="s">
        <v>1256</v>
      </c>
      <c r="C1132" s="251" t="s">
        <v>1307</v>
      </c>
      <c r="D1132" s="251">
        <v>-91.440418399999999</v>
      </c>
      <c r="E1132" s="251">
        <v>29.72317</v>
      </c>
      <c r="O1132">
        <f t="shared" si="17"/>
        <v>-18.513596589975023</v>
      </c>
    </row>
    <row r="1133" spans="1:15" x14ac:dyDescent="0.25">
      <c r="A1133" s="251">
        <v>22103</v>
      </c>
      <c r="B1133" s="251" t="s">
        <v>1256</v>
      </c>
      <c r="C1133" s="251" t="s">
        <v>1308</v>
      </c>
      <c r="D1133" s="251">
        <v>-89.945344599999999</v>
      </c>
      <c r="E1133" s="251">
        <v>30.468630000000001</v>
      </c>
      <c r="O1133">
        <f t="shared" si="17"/>
        <v>32.126656673025067</v>
      </c>
    </row>
    <row r="1134" spans="1:15" x14ac:dyDescent="0.25">
      <c r="A1134" s="251">
        <v>22105</v>
      </c>
      <c r="B1134" s="251" t="s">
        <v>1256</v>
      </c>
      <c r="C1134" s="251" t="s">
        <v>1309</v>
      </c>
      <c r="D1134" s="251">
        <v>-90.413848000000002</v>
      </c>
      <c r="E1134" s="251">
        <v>30.65335</v>
      </c>
      <c r="O1134">
        <f t="shared" si="17"/>
        <v>45.061574000624979</v>
      </c>
    </row>
    <row r="1135" spans="1:15" x14ac:dyDescent="0.25">
      <c r="A1135" s="251">
        <v>22107</v>
      </c>
      <c r="B1135" s="251" t="s">
        <v>1256</v>
      </c>
      <c r="C1135" s="251" t="s">
        <v>1310</v>
      </c>
      <c r="D1135" s="251">
        <v>-91.332963000000007</v>
      </c>
      <c r="E1135" s="251">
        <v>32.007689999999997</v>
      </c>
      <c r="O1135">
        <f t="shared" si="17"/>
        <v>144.58841805622475</v>
      </c>
    </row>
    <row r="1136" spans="1:15" x14ac:dyDescent="0.25">
      <c r="A1136" s="251">
        <v>22109</v>
      </c>
      <c r="B1136" s="251" t="s">
        <v>1256</v>
      </c>
      <c r="C1136" s="251" t="s">
        <v>1311</v>
      </c>
      <c r="D1136" s="251">
        <v>-90.840618699999993</v>
      </c>
      <c r="E1136" s="251">
        <v>29.43121</v>
      </c>
      <c r="O1136">
        <f t="shared" si="17"/>
        <v>-37.665400355774999</v>
      </c>
    </row>
    <row r="1137" spans="1:15" x14ac:dyDescent="0.25">
      <c r="A1137" s="251">
        <v>22111</v>
      </c>
      <c r="B1137" s="251" t="s">
        <v>1256</v>
      </c>
      <c r="C1137" s="251" t="s">
        <v>1312</v>
      </c>
      <c r="D1137" s="251">
        <v>-92.3802819</v>
      </c>
      <c r="E1137" s="251">
        <v>32.833550000000002</v>
      </c>
      <c r="O1137">
        <f t="shared" si="17"/>
        <v>209.3298876056252</v>
      </c>
    </row>
    <row r="1138" spans="1:15" x14ac:dyDescent="0.25">
      <c r="A1138" s="251">
        <v>22113</v>
      </c>
      <c r="B1138" s="251" t="s">
        <v>1256</v>
      </c>
      <c r="C1138" s="251" t="s">
        <v>1313</v>
      </c>
      <c r="D1138" s="251">
        <v>-92.323536500000003</v>
      </c>
      <c r="E1138" s="251">
        <v>29.860990000000001</v>
      </c>
      <c r="O1138">
        <f t="shared" si="17"/>
        <v>-9.3396964947749321</v>
      </c>
    </row>
    <row r="1139" spans="1:15" x14ac:dyDescent="0.25">
      <c r="A1139" s="251">
        <v>22115</v>
      </c>
      <c r="B1139" s="251" t="s">
        <v>1256</v>
      </c>
      <c r="C1139" s="251" t="s">
        <v>1314</v>
      </c>
      <c r="D1139" s="251">
        <v>-93.182544699999994</v>
      </c>
      <c r="E1139" s="251">
        <v>31.107980000000001</v>
      </c>
      <c r="O1139">
        <f t="shared" si="17"/>
        <v>77.550794280900107</v>
      </c>
    </row>
    <row r="1140" spans="1:15" x14ac:dyDescent="0.25">
      <c r="A1140" s="251">
        <v>22117</v>
      </c>
      <c r="B1140" s="251" t="s">
        <v>1256</v>
      </c>
      <c r="C1140" s="251" t="s">
        <v>1315</v>
      </c>
      <c r="D1140" s="251">
        <v>-90.033787200000006</v>
      </c>
      <c r="E1140" s="251">
        <v>30.85868</v>
      </c>
      <c r="O1140">
        <f t="shared" si="17"/>
        <v>59.619895520399972</v>
      </c>
    </row>
    <row r="1141" spans="1:15" x14ac:dyDescent="0.25">
      <c r="A1141" s="251">
        <v>22119</v>
      </c>
      <c r="B1141" s="251" t="s">
        <v>1256</v>
      </c>
      <c r="C1141" s="251" t="s">
        <v>1316</v>
      </c>
      <c r="D1141" s="251">
        <v>-93.334558900000005</v>
      </c>
      <c r="E1141" s="251">
        <v>32.716239999999999</v>
      </c>
      <c r="O1141">
        <f t="shared" si="17"/>
        <v>199.94660940959992</v>
      </c>
    </row>
    <row r="1142" spans="1:15" x14ac:dyDescent="0.25">
      <c r="A1142" s="251">
        <v>22121</v>
      </c>
      <c r="B1142" s="251" t="s">
        <v>1256</v>
      </c>
      <c r="C1142" s="251" t="s">
        <v>1317</v>
      </c>
      <c r="D1142" s="251">
        <v>-91.328277900000003</v>
      </c>
      <c r="E1142" s="251">
        <v>30.46556</v>
      </c>
      <c r="O1142">
        <f t="shared" si="17"/>
        <v>31.912978755600001</v>
      </c>
    </row>
    <row r="1143" spans="1:15" x14ac:dyDescent="0.25">
      <c r="A1143" s="251">
        <v>22123</v>
      </c>
      <c r="B1143" s="251" t="s">
        <v>1256</v>
      </c>
      <c r="C1143" s="251" t="s">
        <v>1318</v>
      </c>
      <c r="D1143" s="251">
        <v>-91.463518500000006</v>
      </c>
      <c r="E1143" s="251">
        <v>32.788269999999997</v>
      </c>
      <c r="O1143">
        <f t="shared" si="17"/>
        <v>205.70073658402478</v>
      </c>
    </row>
    <row r="1144" spans="1:15" x14ac:dyDescent="0.25">
      <c r="A1144" s="251">
        <v>22125</v>
      </c>
      <c r="B1144" s="251" t="s">
        <v>1256</v>
      </c>
      <c r="C1144" s="251" t="s">
        <v>1319</v>
      </c>
      <c r="D1144" s="251">
        <v>-91.421257199999999</v>
      </c>
      <c r="E1144" s="251">
        <v>30.882359999999998</v>
      </c>
      <c r="O1144">
        <f t="shared" si="17"/>
        <v>61.311058131599893</v>
      </c>
    </row>
    <row r="1145" spans="1:15" x14ac:dyDescent="0.25">
      <c r="A1145" s="251">
        <v>22127</v>
      </c>
      <c r="B1145" s="251" t="s">
        <v>1256</v>
      </c>
      <c r="C1145" s="251" t="s">
        <v>1320</v>
      </c>
      <c r="D1145" s="251">
        <v>-92.634722199999999</v>
      </c>
      <c r="E1145" s="251">
        <v>31.946809999999999</v>
      </c>
      <c r="O1145">
        <f t="shared" si="17"/>
        <v>139.93733064622495</v>
      </c>
    </row>
    <row r="1146" spans="1:15" x14ac:dyDescent="0.25">
      <c r="A1146" s="251">
        <v>23001</v>
      </c>
      <c r="B1146" s="251" t="s">
        <v>1321</v>
      </c>
      <c r="C1146" s="251" t="s">
        <v>1322</v>
      </c>
      <c r="D1146" s="251">
        <v>-70.2033658</v>
      </c>
      <c r="E1146" s="251">
        <v>44.171619999999997</v>
      </c>
      <c r="O1146">
        <f t="shared" si="17"/>
        <v>1408.4626802048997</v>
      </c>
    </row>
    <row r="1147" spans="1:15" x14ac:dyDescent="0.25">
      <c r="A1147" s="251">
        <v>23003</v>
      </c>
      <c r="B1147" s="251" t="s">
        <v>1321</v>
      </c>
      <c r="C1147" s="251" t="s">
        <v>1323</v>
      </c>
      <c r="D1147" s="251">
        <v>-68.601910500000002</v>
      </c>
      <c r="E1147" s="251">
        <v>46.665689999999998</v>
      </c>
      <c r="O1147">
        <f t="shared" si="17"/>
        <v>1749.8608271462247</v>
      </c>
    </row>
    <row r="1148" spans="1:15" x14ac:dyDescent="0.25">
      <c r="A1148" s="251">
        <v>23005</v>
      </c>
      <c r="B1148" s="251" t="s">
        <v>1321</v>
      </c>
      <c r="C1148" s="251" t="s">
        <v>999</v>
      </c>
      <c r="D1148" s="251">
        <v>-70.427960400000003</v>
      </c>
      <c r="E1148" s="251">
        <v>43.87247</v>
      </c>
      <c r="O1148">
        <f t="shared" si="17"/>
        <v>1369.3939287770252</v>
      </c>
    </row>
    <row r="1149" spans="1:15" x14ac:dyDescent="0.25">
      <c r="A1149" s="251">
        <v>23007</v>
      </c>
      <c r="B1149" s="251" t="s">
        <v>1321</v>
      </c>
      <c r="C1149" s="251" t="s">
        <v>550</v>
      </c>
      <c r="D1149" s="251">
        <v>-70.444720500000003</v>
      </c>
      <c r="E1149" s="251">
        <v>44.980600000000003</v>
      </c>
      <c r="O1149">
        <f t="shared" si="17"/>
        <v>1516.1318468100003</v>
      </c>
    </row>
    <row r="1150" spans="1:15" x14ac:dyDescent="0.25">
      <c r="A1150" s="251">
        <v>23009</v>
      </c>
      <c r="B1150" s="251" t="s">
        <v>1321</v>
      </c>
      <c r="C1150" s="251" t="s">
        <v>892</v>
      </c>
      <c r="D1150" s="251">
        <v>-68.358664000000005</v>
      </c>
      <c r="E1150" s="251">
        <v>44.714640000000003</v>
      </c>
      <c r="O1150">
        <f t="shared" si="17"/>
        <v>1480.4096182416006</v>
      </c>
    </row>
    <row r="1151" spans="1:15" x14ac:dyDescent="0.25">
      <c r="A1151" s="251">
        <v>23011</v>
      </c>
      <c r="B1151" s="251" t="s">
        <v>1321</v>
      </c>
      <c r="C1151" s="251" t="s">
        <v>1324</v>
      </c>
      <c r="D1151" s="251">
        <v>-69.766181799999998</v>
      </c>
      <c r="E1151" s="251">
        <v>44.418759999999999</v>
      </c>
      <c r="O1151">
        <f t="shared" si="17"/>
        <v>1441.0427398596</v>
      </c>
    </row>
    <row r="1152" spans="1:15" x14ac:dyDescent="0.25">
      <c r="A1152" s="251">
        <v>23013</v>
      </c>
      <c r="B1152" s="251" t="s">
        <v>1321</v>
      </c>
      <c r="C1152" s="251" t="s">
        <v>1015</v>
      </c>
      <c r="D1152" s="251">
        <v>-69.240590600000004</v>
      </c>
      <c r="E1152" s="251">
        <v>44.182940000000002</v>
      </c>
      <c r="O1152">
        <f t="shared" si="17"/>
        <v>1409.9489708481003</v>
      </c>
    </row>
    <row r="1153" spans="1:15" x14ac:dyDescent="0.25">
      <c r="A1153" s="251">
        <v>23015</v>
      </c>
      <c r="B1153" s="251" t="s">
        <v>1321</v>
      </c>
      <c r="C1153" s="251" t="s">
        <v>634</v>
      </c>
      <c r="D1153" s="251">
        <v>-69.543115900000004</v>
      </c>
      <c r="E1153" s="251">
        <v>44.088700000000003</v>
      </c>
      <c r="O1153">
        <f t="shared" si="17"/>
        <v>1397.5930523025004</v>
      </c>
    </row>
    <row r="1154" spans="1:15" x14ac:dyDescent="0.25">
      <c r="A1154" s="251">
        <v>23017</v>
      </c>
      <c r="B1154" s="251" t="s">
        <v>1321</v>
      </c>
      <c r="C1154" s="251" t="s">
        <v>1325</v>
      </c>
      <c r="D1154" s="251">
        <v>-70.764044400000003</v>
      </c>
      <c r="E1154" s="251">
        <v>44.518639999999998</v>
      </c>
      <c r="O1154">
        <f t="shared" si="17"/>
        <v>1454.2877417615998</v>
      </c>
    </row>
    <row r="1155" spans="1:15" x14ac:dyDescent="0.25">
      <c r="A1155" s="251">
        <v>23019</v>
      </c>
      <c r="B1155" s="251" t="s">
        <v>1321</v>
      </c>
      <c r="C1155" s="251" t="s">
        <v>1326</v>
      </c>
      <c r="D1155" s="251">
        <v>-68.653700099999995</v>
      </c>
      <c r="E1155" s="251">
        <v>45.405349999999999</v>
      </c>
      <c r="O1155">
        <f t="shared" si="17"/>
        <v>1573.8419444006247</v>
      </c>
    </row>
    <row r="1156" spans="1:15" x14ac:dyDescent="0.25">
      <c r="A1156" s="251">
        <v>23021</v>
      </c>
      <c r="B1156" s="251" t="s">
        <v>1321</v>
      </c>
      <c r="C1156" s="251" t="s">
        <v>1327</v>
      </c>
      <c r="D1156" s="251">
        <v>-69.287827100000001</v>
      </c>
      <c r="E1156" s="251">
        <v>45.839190000000002</v>
      </c>
      <c r="O1156">
        <f t="shared" ref="O1156:O1219" si="18">E1156*1.5^2*(E1156-30)</f>
        <v>1633.6251896762253</v>
      </c>
    </row>
    <row r="1157" spans="1:15" x14ac:dyDescent="0.25">
      <c r="A1157" s="251">
        <v>23023</v>
      </c>
      <c r="B1157" s="251" t="s">
        <v>1321</v>
      </c>
      <c r="C1157" s="251" t="s">
        <v>1328</v>
      </c>
      <c r="D1157" s="251">
        <v>-69.868223999999998</v>
      </c>
      <c r="E1157" s="251">
        <v>43.989800000000002</v>
      </c>
      <c r="O1157">
        <f t="shared" si="18"/>
        <v>1384.6691340900004</v>
      </c>
    </row>
    <row r="1158" spans="1:15" x14ac:dyDescent="0.25">
      <c r="A1158" s="251">
        <v>23025</v>
      </c>
      <c r="B1158" s="251" t="s">
        <v>1321</v>
      </c>
      <c r="C1158" s="251" t="s">
        <v>1329</v>
      </c>
      <c r="D1158" s="251">
        <v>-69.960339899999994</v>
      </c>
      <c r="E1158" s="251">
        <v>45.51979</v>
      </c>
      <c r="O1158">
        <f t="shared" si="18"/>
        <v>1589.5295586992252</v>
      </c>
    </row>
    <row r="1159" spans="1:15" x14ac:dyDescent="0.25">
      <c r="A1159" s="251">
        <v>23027</v>
      </c>
      <c r="B1159" s="251" t="s">
        <v>1321</v>
      </c>
      <c r="C1159" s="251" t="s">
        <v>1330</v>
      </c>
      <c r="D1159" s="251">
        <v>-69.162323799999996</v>
      </c>
      <c r="E1159" s="251">
        <v>44.518630000000002</v>
      </c>
      <c r="O1159">
        <f t="shared" si="18"/>
        <v>1454.2864134230254</v>
      </c>
    </row>
    <row r="1160" spans="1:15" x14ac:dyDescent="0.25">
      <c r="A1160" s="251">
        <v>23029</v>
      </c>
      <c r="B1160" s="251" t="s">
        <v>1321</v>
      </c>
      <c r="C1160" s="251" t="s">
        <v>585</v>
      </c>
      <c r="D1160" s="251">
        <v>-67.645760999999993</v>
      </c>
      <c r="E1160" s="251">
        <v>45.04992</v>
      </c>
      <c r="O1160">
        <f t="shared" si="18"/>
        <v>1525.4948070144001</v>
      </c>
    </row>
    <row r="1161" spans="1:15" x14ac:dyDescent="0.25">
      <c r="A1161" s="251">
        <v>23031</v>
      </c>
      <c r="B1161" s="251" t="s">
        <v>1321</v>
      </c>
      <c r="C1161" s="251" t="s">
        <v>1331</v>
      </c>
      <c r="D1161" s="251">
        <v>-70.712237799999997</v>
      </c>
      <c r="E1161" s="251">
        <v>43.487200000000001</v>
      </c>
      <c r="O1161">
        <f t="shared" si="18"/>
        <v>1319.6712686400003</v>
      </c>
    </row>
    <row r="1162" spans="1:15" x14ac:dyDescent="0.25">
      <c r="A1162" s="251">
        <v>24001</v>
      </c>
      <c r="B1162" s="251" t="s">
        <v>1332</v>
      </c>
      <c r="C1162" s="251" t="s">
        <v>1333</v>
      </c>
      <c r="D1162" s="251">
        <v>-78.695798999999994</v>
      </c>
      <c r="E1162" s="251">
        <v>39.624470000000002</v>
      </c>
      <c r="O1162">
        <f t="shared" si="18"/>
        <v>858.0701762570252</v>
      </c>
    </row>
    <row r="1163" spans="1:15" x14ac:dyDescent="0.25">
      <c r="A1163" s="251">
        <v>24003</v>
      </c>
      <c r="B1163" s="251" t="s">
        <v>1332</v>
      </c>
      <c r="C1163" s="251" t="s">
        <v>1334</v>
      </c>
      <c r="D1163" s="251">
        <v>-76.626059400000003</v>
      </c>
      <c r="E1163" s="251">
        <v>39.00517</v>
      </c>
      <c r="O1163">
        <f t="shared" si="18"/>
        <v>790.30842014002496</v>
      </c>
    </row>
    <row r="1164" spans="1:15" x14ac:dyDescent="0.25">
      <c r="A1164" s="251">
        <v>24005</v>
      </c>
      <c r="B1164" s="251" t="s">
        <v>1332</v>
      </c>
      <c r="C1164" s="251" t="s">
        <v>1335</v>
      </c>
      <c r="D1164" s="251">
        <v>-76.649550700000006</v>
      </c>
      <c r="E1164" s="251">
        <v>39.472850000000001</v>
      </c>
      <c r="O1164">
        <f t="shared" si="18"/>
        <v>841.32087102562514</v>
      </c>
    </row>
    <row r="1165" spans="1:15" x14ac:dyDescent="0.25">
      <c r="A1165" s="251">
        <v>24009</v>
      </c>
      <c r="B1165" s="251" t="s">
        <v>1332</v>
      </c>
      <c r="C1165" s="251" t="s">
        <v>1336</v>
      </c>
      <c r="D1165" s="251">
        <v>-76.587450599999997</v>
      </c>
      <c r="E1165" s="251">
        <v>38.553890000000003</v>
      </c>
      <c r="O1165">
        <f t="shared" si="18"/>
        <v>742.01790179722536</v>
      </c>
    </row>
    <row r="1166" spans="1:15" x14ac:dyDescent="0.25">
      <c r="A1166" s="251">
        <v>24011</v>
      </c>
      <c r="B1166" s="251" t="s">
        <v>1332</v>
      </c>
      <c r="C1166" s="251" t="s">
        <v>1337</v>
      </c>
      <c r="D1166" s="251">
        <v>-75.842139200000005</v>
      </c>
      <c r="E1166" s="251">
        <v>38.872410000000002</v>
      </c>
      <c r="O1166">
        <f t="shared" si="18"/>
        <v>776.00690821822525</v>
      </c>
    </row>
    <row r="1167" spans="1:15" x14ac:dyDescent="0.25">
      <c r="A1167" s="251">
        <v>24013</v>
      </c>
      <c r="B1167" s="251" t="s">
        <v>1332</v>
      </c>
      <c r="C1167" s="251" t="s">
        <v>611</v>
      </c>
      <c r="D1167" s="251">
        <v>-77.032976399999995</v>
      </c>
      <c r="E1167" s="251">
        <v>39.564819999999997</v>
      </c>
      <c r="O1167">
        <f t="shared" si="18"/>
        <v>851.46835867289974</v>
      </c>
    </row>
    <row r="1168" spans="1:15" x14ac:dyDescent="0.25">
      <c r="A1168" s="251">
        <v>24015</v>
      </c>
      <c r="B1168" s="251" t="s">
        <v>1332</v>
      </c>
      <c r="C1168" s="251" t="s">
        <v>1338</v>
      </c>
      <c r="D1168" s="251">
        <v>-75.947110199999997</v>
      </c>
      <c r="E1168" s="251">
        <v>39.583889999999997</v>
      </c>
      <c r="O1168">
        <f t="shared" si="18"/>
        <v>853.57720694722468</v>
      </c>
    </row>
    <row r="1169" spans="1:15" x14ac:dyDescent="0.25">
      <c r="A1169" s="251">
        <v>24017</v>
      </c>
      <c r="B1169" s="251" t="s">
        <v>1332</v>
      </c>
      <c r="C1169" s="251" t="s">
        <v>1339</v>
      </c>
      <c r="D1169" s="251">
        <v>-77.041938500000001</v>
      </c>
      <c r="E1169" s="251">
        <v>38.500300000000003</v>
      </c>
      <c r="O1169">
        <f t="shared" si="18"/>
        <v>736.3442252025003</v>
      </c>
    </row>
    <row r="1170" spans="1:15" x14ac:dyDescent="0.25">
      <c r="A1170" s="251">
        <v>24019</v>
      </c>
      <c r="B1170" s="251" t="s">
        <v>1332</v>
      </c>
      <c r="C1170" s="251" t="s">
        <v>1340</v>
      </c>
      <c r="D1170" s="251">
        <v>-76.007094600000002</v>
      </c>
      <c r="E1170" s="251">
        <v>38.485259999999997</v>
      </c>
      <c r="O1170">
        <f t="shared" si="18"/>
        <v>734.75423385209967</v>
      </c>
    </row>
    <row r="1171" spans="1:15" x14ac:dyDescent="0.25">
      <c r="A1171" s="251">
        <v>24021</v>
      </c>
      <c r="B1171" s="251" t="s">
        <v>1332</v>
      </c>
      <c r="C1171" s="251" t="s">
        <v>1341</v>
      </c>
      <c r="D1171" s="251">
        <v>-77.407800899999998</v>
      </c>
      <c r="E1171" s="251">
        <v>39.477359999999997</v>
      </c>
      <c r="O1171">
        <f t="shared" si="18"/>
        <v>841.81759328159967</v>
      </c>
    </row>
    <row r="1172" spans="1:15" x14ac:dyDescent="0.25">
      <c r="A1172" s="251">
        <v>24023</v>
      </c>
      <c r="B1172" s="251" t="s">
        <v>1332</v>
      </c>
      <c r="C1172" s="251" t="s">
        <v>1342</v>
      </c>
      <c r="D1172" s="251">
        <v>-79.273233200000007</v>
      </c>
      <c r="E1172" s="251">
        <v>39.541339999999998</v>
      </c>
      <c r="O1172">
        <f t="shared" si="18"/>
        <v>848.87408024009983</v>
      </c>
    </row>
    <row r="1173" spans="1:15" x14ac:dyDescent="0.25">
      <c r="A1173" s="251">
        <v>24025</v>
      </c>
      <c r="B1173" s="251" t="s">
        <v>1332</v>
      </c>
      <c r="C1173" s="251" t="s">
        <v>1343</v>
      </c>
      <c r="D1173" s="251">
        <v>-76.326018500000004</v>
      </c>
      <c r="E1173" s="251">
        <v>39.565660000000001</v>
      </c>
      <c r="O1173">
        <f t="shared" si="18"/>
        <v>851.5612152801001</v>
      </c>
    </row>
    <row r="1174" spans="1:15" x14ac:dyDescent="0.25">
      <c r="A1174" s="251">
        <v>24027</v>
      </c>
      <c r="B1174" s="251" t="s">
        <v>1332</v>
      </c>
      <c r="C1174" s="251" t="s">
        <v>629</v>
      </c>
      <c r="D1174" s="251">
        <v>-76.936043100000006</v>
      </c>
      <c r="E1174" s="251">
        <v>39.249099999999999</v>
      </c>
      <c r="O1174">
        <f t="shared" si="18"/>
        <v>816.79241432249989</v>
      </c>
    </row>
    <row r="1175" spans="1:15" x14ac:dyDescent="0.25">
      <c r="A1175" s="251">
        <v>24029</v>
      </c>
      <c r="B1175" s="251" t="s">
        <v>1332</v>
      </c>
      <c r="C1175" s="251" t="s">
        <v>785</v>
      </c>
      <c r="D1175" s="251">
        <v>-76.035649899999996</v>
      </c>
      <c r="E1175" s="251">
        <v>39.257210000000001</v>
      </c>
      <c r="O1175">
        <f t="shared" si="18"/>
        <v>817.67753321422504</v>
      </c>
    </row>
    <row r="1176" spans="1:15" x14ac:dyDescent="0.25">
      <c r="A1176" s="251">
        <v>24031</v>
      </c>
      <c r="B1176" s="251" t="s">
        <v>1332</v>
      </c>
      <c r="C1176" s="251" t="s">
        <v>571</v>
      </c>
      <c r="D1176" s="251">
        <v>-77.2202214</v>
      </c>
      <c r="E1176" s="251">
        <v>39.138300000000001</v>
      </c>
      <c r="O1176">
        <f t="shared" si="18"/>
        <v>804.72943550250011</v>
      </c>
    </row>
    <row r="1177" spans="1:15" x14ac:dyDescent="0.25">
      <c r="A1177" s="251">
        <v>24033</v>
      </c>
      <c r="B1177" s="251" t="s">
        <v>1332</v>
      </c>
      <c r="C1177" s="251" t="s">
        <v>1344</v>
      </c>
      <c r="D1177" s="251">
        <v>-76.8638184</v>
      </c>
      <c r="E1177" s="251">
        <v>38.828069999999997</v>
      </c>
      <c r="O1177">
        <f t="shared" si="18"/>
        <v>771.24806983102474</v>
      </c>
    </row>
    <row r="1178" spans="1:15" x14ac:dyDescent="0.25">
      <c r="A1178" s="251">
        <v>24035</v>
      </c>
      <c r="B1178" s="251" t="s">
        <v>1332</v>
      </c>
      <c r="C1178" s="251" t="s">
        <v>1345</v>
      </c>
      <c r="D1178" s="251">
        <v>-75.9885752</v>
      </c>
      <c r="E1178" s="251">
        <v>39.083640000000003</v>
      </c>
      <c r="O1178">
        <f t="shared" si="18"/>
        <v>798.7988602116003</v>
      </c>
    </row>
    <row r="1179" spans="1:15" x14ac:dyDescent="0.25">
      <c r="A1179" s="251">
        <v>24037</v>
      </c>
      <c r="B1179" s="251" t="s">
        <v>1332</v>
      </c>
      <c r="C1179" s="251" t="s">
        <v>1346</v>
      </c>
      <c r="D1179" s="251">
        <v>-76.629628400000001</v>
      </c>
      <c r="E1179" s="251">
        <v>38.302289999999999</v>
      </c>
      <c r="O1179">
        <f t="shared" si="18"/>
        <v>715.49261829922489</v>
      </c>
    </row>
    <row r="1180" spans="1:15" x14ac:dyDescent="0.25">
      <c r="A1180" s="251">
        <v>24039</v>
      </c>
      <c r="B1180" s="251" t="s">
        <v>1332</v>
      </c>
      <c r="C1180" s="251" t="s">
        <v>1329</v>
      </c>
      <c r="D1180" s="251">
        <v>-75.736494199999996</v>
      </c>
      <c r="E1180" s="251">
        <v>38.122619999999998</v>
      </c>
      <c r="O1180">
        <f t="shared" si="18"/>
        <v>696.72500024489977</v>
      </c>
    </row>
    <row r="1181" spans="1:15" x14ac:dyDescent="0.25">
      <c r="A1181" s="251">
        <v>24041</v>
      </c>
      <c r="B1181" s="251" t="s">
        <v>1332</v>
      </c>
      <c r="C1181" s="251" t="s">
        <v>926</v>
      </c>
      <c r="D1181" s="251">
        <v>-76.092855099999994</v>
      </c>
      <c r="E1181" s="251">
        <v>38.772730000000003</v>
      </c>
      <c r="O1181">
        <f t="shared" si="18"/>
        <v>765.32105621902531</v>
      </c>
    </row>
    <row r="1182" spans="1:15" x14ac:dyDescent="0.25">
      <c r="A1182" s="251">
        <v>24043</v>
      </c>
      <c r="B1182" s="251" t="s">
        <v>1332</v>
      </c>
      <c r="C1182" s="251" t="s">
        <v>585</v>
      </c>
      <c r="D1182" s="251">
        <v>-77.820773299999999</v>
      </c>
      <c r="E1182" s="251">
        <v>39.611310000000003</v>
      </c>
      <c r="O1182">
        <f t="shared" si="18"/>
        <v>856.61230481122539</v>
      </c>
    </row>
    <row r="1183" spans="1:15" x14ac:dyDescent="0.25">
      <c r="A1183" s="251">
        <v>24045</v>
      </c>
      <c r="B1183" s="251" t="s">
        <v>1332</v>
      </c>
      <c r="C1183" s="251" t="s">
        <v>1347</v>
      </c>
      <c r="D1183" s="251">
        <v>-75.628551700000003</v>
      </c>
      <c r="E1183" s="251">
        <v>38.374160000000003</v>
      </c>
      <c r="O1183">
        <f t="shared" si="18"/>
        <v>723.04055033760039</v>
      </c>
    </row>
    <row r="1184" spans="1:15" x14ac:dyDescent="0.25">
      <c r="A1184" s="251">
        <v>24047</v>
      </c>
      <c r="B1184" s="251" t="s">
        <v>1332</v>
      </c>
      <c r="C1184" s="251" t="s">
        <v>1348</v>
      </c>
      <c r="D1184" s="251">
        <v>-75.344204599999998</v>
      </c>
      <c r="E1184" s="251">
        <v>38.226480000000002</v>
      </c>
      <c r="O1184">
        <f t="shared" si="18"/>
        <v>707.55608967840021</v>
      </c>
    </row>
    <row r="1185" spans="1:15" x14ac:dyDescent="0.25">
      <c r="A1185" s="251">
        <v>24510</v>
      </c>
      <c r="B1185" s="251" t="s">
        <v>1332</v>
      </c>
      <c r="C1185" s="251" t="s">
        <v>1349</v>
      </c>
      <c r="D1185" s="251">
        <v>-76.6257442</v>
      </c>
      <c r="E1185" s="251">
        <v>39.314979999999998</v>
      </c>
      <c r="O1185">
        <f t="shared" si="18"/>
        <v>823.99106790089979</v>
      </c>
    </row>
    <row r="1186" spans="1:15" x14ac:dyDescent="0.25">
      <c r="A1186" s="251">
        <v>25001</v>
      </c>
      <c r="B1186" s="251" t="s">
        <v>1350</v>
      </c>
      <c r="C1186" s="251" t="s">
        <v>1351</v>
      </c>
      <c r="D1186" s="251">
        <v>-70.286340600000003</v>
      </c>
      <c r="E1186" s="251">
        <v>41.735619999999997</v>
      </c>
      <c r="O1186">
        <f t="shared" si="18"/>
        <v>1102.0350977648995</v>
      </c>
    </row>
    <row r="1187" spans="1:15" x14ac:dyDescent="0.25">
      <c r="A1187" s="251">
        <v>25003</v>
      </c>
      <c r="B1187" s="251" t="s">
        <v>1350</v>
      </c>
      <c r="C1187" s="251" t="s">
        <v>1352</v>
      </c>
      <c r="D1187" s="251">
        <v>-73.204920799999996</v>
      </c>
      <c r="E1187" s="251">
        <v>42.367829999999998</v>
      </c>
      <c r="O1187">
        <f t="shared" si="18"/>
        <v>1178.9957675450248</v>
      </c>
    </row>
    <row r="1188" spans="1:15" x14ac:dyDescent="0.25">
      <c r="A1188" s="251">
        <v>25005</v>
      </c>
      <c r="B1188" s="251" t="s">
        <v>1350</v>
      </c>
      <c r="C1188" s="251" t="s">
        <v>1353</v>
      </c>
      <c r="D1188" s="251">
        <v>-71.109491399999996</v>
      </c>
      <c r="E1188" s="251">
        <v>41.805390000000003</v>
      </c>
      <c r="O1188">
        <f t="shared" si="18"/>
        <v>1110.4400993672252</v>
      </c>
    </row>
    <row r="1189" spans="1:15" x14ac:dyDescent="0.25">
      <c r="A1189" s="251">
        <v>25007</v>
      </c>
      <c r="B1189" s="251" t="s">
        <v>1350</v>
      </c>
      <c r="C1189" s="251" t="s">
        <v>1354</v>
      </c>
      <c r="D1189" s="251">
        <v>-70.634756499999995</v>
      </c>
      <c r="E1189" s="251">
        <v>41.385190000000001</v>
      </c>
      <c r="O1189">
        <f t="shared" si="18"/>
        <v>1060.1510655062252</v>
      </c>
    </row>
    <row r="1190" spans="1:15" x14ac:dyDescent="0.25">
      <c r="A1190" s="251">
        <v>25009</v>
      </c>
      <c r="B1190" s="251" t="s">
        <v>1350</v>
      </c>
      <c r="C1190" s="251" t="s">
        <v>1355</v>
      </c>
      <c r="D1190" s="251">
        <v>-70.977714199999994</v>
      </c>
      <c r="E1190" s="251">
        <v>42.669800000000002</v>
      </c>
      <c r="O1190">
        <f t="shared" si="18"/>
        <v>1216.3901220900002</v>
      </c>
    </row>
    <row r="1191" spans="1:15" x14ac:dyDescent="0.25">
      <c r="A1191" s="251">
        <v>25011</v>
      </c>
      <c r="B1191" s="251" t="s">
        <v>1350</v>
      </c>
      <c r="C1191" s="251" t="s">
        <v>550</v>
      </c>
      <c r="D1191" s="251">
        <v>-72.591409999999996</v>
      </c>
      <c r="E1191" s="251">
        <v>42.583109999999998</v>
      </c>
      <c r="O1191">
        <f t="shared" si="18"/>
        <v>1205.6129038622246</v>
      </c>
    </row>
    <row r="1192" spans="1:15" x14ac:dyDescent="0.25">
      <c r="A1192" s="251">
        <v>25013</v>
      </c>
      <c r="B1192" s="251" t="s">
        <v>1350</v>
      </c>
      <c r="C1192" s="251" t="s">
        <v>1356</v>
      </c>
      <c r="D1192" s="251">
        <v>-72.625325799999999</v>
      </c>
      <c r="E1192" s="251">
        <v>42.136710000000001</v>
      </c>
      <c r="O1192">
        <f t="shared" si="18"/>
        <v>1150.6523166542252</v>
      </c>
    </row>
    <row r="1193" spans="1:15" x14ac:dyDescent="0.25">
      <c r="A1193" s="251">
        <v>25015</v>
      </c>
      <c r="B1193" s="251" t="s">
        <v>1350</v>
      </c>
      <c r="C1193" s="251" t="s">
        <v>1357</v>
      </c>
      <c r="D1193" s="251">
        <v>-72.659099999999995</v>
      </c>
      <c r="E1193" s="251">
        <v>42.33916</v>
      </c>
      <c r="O1193">
        <f t="shared" si="18"/>
        <v>1175.4667563875998</v>
      </c>
    </row>
    <row r="1194" spans="1:15" x14ac:dyDescent="0.25">
      <c r="A1194" s="251">
        <v>25017</v>
      </c>
      <c r="B1194" s="251" t="s">
        <v>1350</v>
      </c>
      <c r="C1194" s="251" t="s">
        <v>779</v>
      </c>
      <c r="D1194" s="251">
        <v>-71.389943299999999</v>
      </c>
      <c r="E1194" s="251">
        <v>42.484380000000002</v>
      </c>
      <c r="O1194">
        <f t="shared" si="18"/>
        <v>1193.3800739649002</v>
      </c>
    </row>
    <row r="1195" spans="1:15" x14ac:dyDescent="0.25">
      <c r="A1195" s="251">
        <v>25019</v>
      </c>
      <c r="B1195" s="251" t="s">
        <v>1350</v>
      </c>
      <c r="C1195" s="251" t="s">
        <v>1358</v>
      </c>
      <c r="D1195" s="251">
        <v>-70.053033600000006</v>
      </c>
      <c r="E1195" s="251">
        <v>41.289299999999997</v>
      </c>
      <c r="O1195">
        <f t="shared" si="18"/>
        <v>1048.7864126024997</v>
      </c>
    </row>
    <row r="1196" spans="1:15" x14ac:dyDescent="0.25">
      <c r="A1196" s="251">
        <v>25021</v>
      </c>
      <c r="B1196" s="251" t="s">
        <v>1350</v>
      </c>
      <c r="C1196" s="251" t="s">
        <v>1359</v>
      </c>
      <c r="D1196" s="251">
        <v>-71.2248266</v>
      </c>
      <c r="E1196" s="251">
        <v>42.15699</v>
      </c>
      <c r="O1196">
        <f t="shared" si="18"/>
        <v>1153.1297381852251</v>
      </c>
    </row>
    <row r="1197" spans="1:15" x14ac:dyDescent="0.25">
      <c r="A1197" s="251">
        <v>25023</v>
      </c>
      <c r="B1197" s="251" t="s">
        <v>1350</v>
      </c>
      <c r="C1197" s="251" t="s">
        <v>1119</v>
      </c>
      <c r="D1197" s="251">
        <v>-70.815613099999993</v>
      </c>
      <c r="E1197" s="251">
        <v>41.956789999999998</v>
      </c>
      <c r="O1197">
        <f t="shared" si="18"/>
        <v>1128.7541859842247</v>
      </c>
    </row>
    <row r="1198" spans="1:15" x14ac:dyDescent="0.25">
      <c r="A1198" s="251">
        <v>25025</v>
      </c>
      <c r="B1198" s="251" t="s">
        <v>1350</v>
      </c>
      <c r="C1198" s="251" t="s">
        <v>1360</v>
      </c>
      <c r="D1198" s="251">
        <v>-71.105622600000004</v>
      </c>
      <c r="E1198" s="251">
        <v>42.309280000000001</v>
      </c>
      <c r="O1198">
        <f t="shared" si="18"/>
        <v>1171.7927417664002</v>
      </c>
    </row>
    <row r="1199" spans="1:15" x14ac:dyDescent="0.25">
      <c r="A1199" s="251">
        <v>25027</v>
      </c>
      <c r="B1199" s="251" t="s">
        <v>1350</v>
      </c>
      <c r="C1199" s="251" t="s">
        <v>1348</v>
      </c>
      <c r="D1199" s="251">
        <v>-71.907440199999996</v>
      </c>
      <c r="E1199" s="251">
        <v>42.354039999999998</v>
      </c>
      <c r="O1199">
        <f t="shared" si="18"/>
        <v>1177.2978847235997</v>
      </c>
    </row>
    <row r="1200" spans="1:15" x14ac:dyDescent="0.25">
      <c r="A1200" s="251">
        <v>26001</v>
      </c>
      <c r="B1200" s="251" t="s">
        <v>1361</v>
      </c>
      <c r="C1200" s="251" t="s">
        <v>1362</v>
      </c>
      <c r="D1200" s="251">
        <v>-83.594978400000002</v>
      </c>
      <c r="E1200" s="251">
        <v>44.688679999999998</v>
      </c>
      <c r="O1200">
        <f t="shared" si="18"/>
        <v>1476.9398703203997</v>
      </c>
    </row>
    <row r="1201" spans="1:15" x14ac:dyDescent="0.25">
      <c r="A1201" s="251">
        <v>26003</v>
      </c>
      <c r="B1201" s="251" t="s">
        <v>1361</v>
      </c>
      <c r="C1201" s="251" t="s">
        <v>1363</v>
      </c>
      <c r="D1201" s="251">
        <v>-86.618527499999999</v>
      </c>
      <c r="E1201" s="251">
        <v>46.407530000000001</v>
      </c>
      <c r="O1201">
        <f t="shared" si="18"/>
        <v>1713.2241165770251</v>
      </c>
    </row>
    <row r="1202" spans="1:15" x14ac:dyDescent="0.25">
      <c r="A1202" s="251">
        <v>26005</v>
      </c>
      <c r="B1202" s="251" t="s">
        <v>1361</v>
      </c>
      <c r="C1202" s="251" t="s">
        <v>1364</v>
      </c>
      <c r="D1202" s="251">
        <v>-85.885165599999993</v>
      </c>
      <c r="E1202" s="251">
        <v>42.589979999999997</v>
      </c>
      <c r="O1202">
        <f t="shared" si="18"/>
        <v>1206.4657419008995</v>
      </c>
    </row>
    <row r="1203" spans="1:15" x14ac:dyDescent="0.25">
      <c r="A1203" s="251">
        <v>26007</v>
      </c>
      <c r="B1203" s="251" t="s">
        <v>1361</v>
      </c>
      <c r="C1203" s="251" t="s">
        <v>1365</v>
      </c>
      <c r="D1203" s="251">
        <v>-83.629144600000004</v>
      </c>
      <c r="E1203" s="251">
        <v>45.039050000000003</v>
      </c>
      <c r="O1203">
        <f t="shared" si="18"/>
        <v>1524.0251810306254</v>
      </c>
    </row>
    <row r="1204" spans="1:15" x14ac:dyDescent="0.25">
      <c r="A1204" s="251">
        <v>26009</v>
      </c>
      <c r="B1204" s="251" t="s">
        <v>1361</v>
      </c>
      <c r="C1204" s="251" t="s">
        <v>1366</v>
      </c>
      <c r="D1204" s="251">
        <v>-85.136163400000001</v>
      </c>
      <c r="E1204" s="251">
        <v>45.002400000000002</v>
      </c>
      <c r="O1204">
        <f t="shared" si="18"/>
        <v>1519.0740129600003</v>
      </c>
    </row>
    <row r="1205" spans="1:15" x14ac:dyDescent="0.25">
      <c r="A1205" s="251">
        <v>26011</v>
      </c>
      <c r="B1205" s="251" t="s">
        <v>1361</v>
      </c>
      <c r="C1205" s="251" t="s">
        <v>1367</v>
      </c>
      <c r="D1205" s="251">
        <v>-83.891978600000002</v>
      </c>
      <c r="E1205" s="251">
        <v>44.070529999999998</v>
      </c>
      <c r="O1205">
        <f t="shared" si="18"/>
        <v>1395.2153575820248</v>
      </c>
    </row>
    <row r="1206" spans="1:15" x14ac:dyDescent="0.25">
      <c r="A1206" s="251">
        <v>26013</v>
      </c>
      <c r="B1206" s="251" t="s">
        <v>1361</v>
      </c>
      <c r="C1206" s="251" t="s">
        <v>1368</v>
      </c>
      <c r="D1206" s="251">
        <v>-88.376149400000003</v>
      </c>
      <c r="E1206" s="251">
        <v>46.664090000000002</v>
      </c>
      <c r="O1206">
        <f t="shared" si="18"/>
        <v>1749.6328399382251</v>
      </c>
    </row>
    <row r="1207" spans="1:15" x14ac:dyDescent="0.25">
      <c r="A1207" s="251">
        <v>26015</v>
      </c>
      <c r="B1207" s="251" t="s">
        <v>1361</v>
      </c>
      <c r="C1207" s="251" t="s">
        <v>1369</v>
      </c>
      <c r="D1207" s="251">
        <v>-85.311974500000005</v>
      </c>
      <c r="E1207" s="251">
        <v>42.593330000000002</v>
      </c>
      <c r="O1207">
        <f t="shared" si="18"/>
        <v>1206.881686100025</v>
      </c>
    </row>
    <row r="1208" spans="1:15" x14ac:dyDescent="0.25">
      <c r="A1208" s="251">
        <v>26017</v>
      </c>
      <c r="B1208" s="251" t="s">
        <v>1361</v>
      </c>
      <c r="C1208" s="251" t="s">
        <v>793</v>
      </c>
      <c r="D1208" s="251">
        <v>-83.987479899999997</v>
      </c>
      <c r="E1208" s="251">
        <v>43.705640000000002</v>
      </c>
      <c r="O1208">
        <f t="shared" si="18"/>
        <v>1347.7809775716003</v>
      </c>
    </row>
    <row r="1209" spans="1:15" x14ac:dyDescent="0.25">
      <c r="A1209" s="251">
        <v>26019</v>
      </c>
      <c r="B1209" s="251" t="s">
        <v>1361</v>
      </c>
      <c r="C1209" s="251" t="s">
        <v>1370</v>
      </c>
      <c r="D1209" s="251">
        <v>-86.006402499999993</v>
      </c>
      <c r="E1209" s="251">
        <v>44.643160000000002</v>
      </c>
      <c r="O1209">
        <f t="shared" si="18"/>
        <v>1470.8631032676003</v>
      </c>
    </row>
    <row r="1210" spans="1:15" x14ac:dyDescent="0.25">
      <c r="A1210" s="251">
        <v>26021</v>
      </c>
      <c r="B1210" s="251" t="s">
        <v>1361</v>
      </c>
      <c r="C1210" s="251" t="s">
        <v>848</v>
      </c>
      <c r="D1210" s="251">
        <v>-86.418460600000003</v>
      </c>
      <c r="E1210" s="251">
        <v>41.959620000000001</v>
      </c>
      <c r="O1210">
        <f t="shared" si="18"/>
        <v>1129.0974987249001</v>
      </c>
    </row>
    <row r="1211" spans="1:15" x14ac:dyDescent="0.25">
      <c r="A1211" s="251">
        <v>26023</v>
      </c>
      <c r="B1211" s="251" t="s">
        <v>1361</v>
      </c>
      <c r="C1211" s="251" t="s">
        <v>1371</v>
      </c>
      <c r="D1211" s="251">
        <v>-85.064259100000001</v>
      </c>
      <c r="E1211" s="251">
        <v>41.92651</v>
      </c>
      <c r="O1211">
        <f t="shared" si="18"/>
        <v>1125.0831167552251</v>
      </c>
    </row>
    <row r="1212" spans="1:15" x14ac:dyDescent="0.25">
      <c r="A1212" s="251">
        <v>26025</v>
      </c>
      <c r="B1212" s="251" t="s">
        <v>1361</v>
      </c>
      <c r="C1212" s="251" t="s">
        <v>528</v>
      </c>
      <c r="D1212" s="251">
        <v>-85.002697299999994</v>
      </c>
      <c r="E1212" s="251">
        <v>42.245629999999998</v>
      </c>
      <c r="O1212">
        <f t="shared" si="18"/>
        <v>1163.9797967180248</v>
      </c>
    </row>
    <row r="1213" spans="1:15" x14ac:dyDescent="0.25">
      <c r="A1213" s="251">
        <v>26027</v>
      </c>
      <c r="B1213" s="251" t="s">
        <v>1361</v>
      </c>
      <c r="C1213" s="251" t="s">
        <v>994</v>
      </c>
      <c r="D1213" s="251">
        <v>-85.990869000000004</v>
      </c>
      <c r="E1213" s="251">
        <v>41.919849999999997</v>
      </c>
      <c r="O1213">
        <f t="shared" si="18"/>
        <v>1124.2762290506246</v>
      </c>
    </row>
    <row r="1214" spans="1:15" x14ac:dyDescent="0.25">
      <c r="A1214" s="251">
        <v>26029</v>
      </c>
      <c r="B1214" s="251" t="s">
        <v>1361</v>
      </c>
      <c r="C1214" s="251" t="s">
        <v>1372</v>
      </c>
      <c r="D1214" s="251">
        <v>-85.034124899999995</v>
      </c>
      <c r="E1214" s="251">
        <v>45.225099999999998</v>
      </c>
      <c r="O1214">
        <f t="shared" si="18"/>
        <v>1549.2525075224996</v>
      </c>
    </row>
    <row r="1215" spans="1:15" x14ac:dyDescent="0.25">
      <c r="A1215" s="251">
        <v>26031</v>
      </c>
      <c r="B1215" s="251" t="s">
        <v>1361</v>
      </c>
      <c r="C1215" s="251" t="s">
        <v>1373</v>
      </c>
      <c r="D1215" s="251">
        <v>-84.505764200000002</v>
      </c>
      <c r="E1215" s="251">
        <v>45.447890000000001</v>
      </c>
      <c r="O1215">
        <f t="shared" si="18"/>
        <v>1579.6665122672252</v>
      </c>
    </row>
    <row r="1216" spans="1:15" x14ac:dyDescent="0.25">
      <c r="A1216" s="251">
        <v>26033</v>
      </c>
      <c r="B1216" s="251" t="s">
        <v>1361</v>
      </c>
      <c r="C1216" s="251" t="s">
        <v>1374</v>
      </c>
      <c r="D1216" s="251">
        <v>-84.724014699999998</v>
      </c>
      <c r="E1216" s="251">
        <v>46.328479999999999</v>
      </c>
      <c r="O1216">
        <f t="shared" si="18"/>
        <v>1702.0657329983999</v>
      </c>
    </row>
    <row r="1217" spans="1:15" x14ac:dyDescent="0.25">
      <c r="A1217" s="251">
        <v>26035</v>
      </c>
      <c r="B1217" s="251" t="s">
        <v>1361</v>
      </c>
      <c r="C1217" s="251" t="s">
        <v>1375</v>
      </c>
      <c r="D1217" s="251">
        <v>-84.842797899999994</v>
      </c>
      <c r="E1217" s="251">
        <v>43.991349999999997</v>
      </c>
      <c r="O1217">
        <f t="shared" si="18"/>
        <v>1384.8713433506246</v>
      </c>
    </row>
    <row r="1218" spans="1:15" x14ac:dyDescent="0.25">
      <c r="A1218" s="251">
        <v>26037</v>
      </c>
      <c r="B1218" s="251" t="s">
        <v>1361</v>
      </c>
      <c r="C1218" s="251" t="s">
        <v>997</v>
      </c>
      <c r="D1218" s="251">
        <v>-84.594337800000005</v>
      </c>
      <c r="E1218" s="251">
        <v>42.948950000000004</v>
      </c>
      <c r="O1218">
        <f t="shared" si="18"/>
        <v>1251.3235637306254</v>
      </c>
    </row>
    <row r="1219" spans="1:15" x14ac:dyDescent="0.25">
      <c r="A1219" s="251">
        <v>26039</v>
      </c>
      <c r="B1219" s="251" t="s">
        <v>1361</v>
      </c>
      <c r="C1219" s="251" t="s">
        <v>618</v>
      </c>
      <c r="D1219" s="251">
        <v>-84.600082</v>
      </c>
      <c r="E1219" s="251">
        <v>44.684980000000003</v>
      </c>
      <c r="O1219">
        <f t="shared" si="18"/>
        <v>1476.4455846009005</v>
      </c>
    </row>
    <row r="1220" spans="1:15" x14ac:dyDescent="0.25">
      <c r="A1220" s="251">
        <v>26041</v>
      </c>
      <c r="B1220" s="251" t="s">
        <v>1361</v>
      </c>
      <c r="C1220" s="251" t="s">
        <v>735</v>
      </c>
      <c r="D1220" s="251">
        <v>-86.9351336</v>
      </c>
      <c r="E1220" s="251">
        <v>45.924160000000001</v>
      </c>
      <c r="O1220">
        <f t="shared" ref="O1220:O1283" si="19">E1220*1.5^2*(E1220-30)</f>
        <v>1645.4332613376002</v>
      </c>
    </row>
    <row r="1221" spans="1:15" x14ac:dyDescent="0.25">
      <c r="A1221" s="251">
        <v>26043</v>
      </c>
      <c r="B1221" s="251" t="s">
        <v>1361</v>
      </c>
      <c r="C1221" s="251" t="s">
        <v>1100</v>
      </c>
      <c r="D1221" s="251">
        <v>-87.8834102</v>
      </c>
      <c r="E1221" s="251">
        <v>46.01173</v>
      </c>
      <c r="O1221">
        <f t="shared" si="19"/>
        <v>1657.6366445840249</v>
      </c>
    </row>
    <row r="1222" spans="1:15" x14ac:dyDescent="0.25">
      <c r="A1222" s="251">
        <v>26045</v>
      </c>
      <c r="B1222" s="251" t="s">
        <v>1361</v>
      </c>
      <c r="C1222" s="251" t="s">
        <v>1376</v>
      </c>
      <c r="D1222" s="251">
        <v>-84.837919799999995</v>
      </c>
      <c r="E1222" s="251">
        <v>42.599029999999999</v>
      </c>
      <c r="O1222">
        <f t="shared" si="19"/>
        <v>1207.5895281170249</v>
      </c>
    </row>
    <row r="1223" spans="1:15" x14ac:dyDescent="0.25">
      <c r="A1223" s="251">
        <v>26047</v>
      </c>
      <c r="B1223" s="251" t="s">
        <v>1361</v>
      </c>
      <c r="C1223" s="251" t="s">
        <v>1102</v>
      </c>
      <c r="D1223" s="251">
        <v>-84.8896455</v>
      </c>
      <c r="E1223" s="251">
        <v>45.513350000000003</v>
      </c>
      <c r="O1223">
        <f t="shared" si="19"/>
        <v>1588.6451885006254</v>
      </c>
    </row>
    <row r="1224" spans="1:15" x14ac:dyDescent="0.25">
      <c r="A1224" s="251">
        <v>26049</v>
      </c>
      <c r="B1224" s="251" t="s">
        <v>1361</v>
      </c>
      <c r="C1224" s="251" t="s">
        <v>1377</v>
      </c>
      <c r="D1224" s="251">
        <v>-83.703460899999996</v>
      </c>
      <c r="E1224" s="251">
        <v>43.027999999999999</v>
      </c>
      <c r="O1224">
        <f t="shared" si="19"/>
        <v>1261.2797639999999</v>
      </c>
    </row>
    <row r="1225" spans="1:15" x14ac:dyDescent="0.25">
      <c r="A1225" s="251">
        <v>26051</v>
      </c>
      <c r="B1225" s="251" t="s">
        <v>1361</v>
      </c>
      <c r="C1225" s="251" t="s">
        <v>1378</v>
      </c>
      <c r="D1225" s="251">
        <v>-84.378624299999998</v>
      </c>
      <c r="E1225" s="251">
        <v>43.992930000000001</v>
      </c>
      <c r="O1225">
        <f t="shared" si="19"/>
        <v>1385.0774774660251</v>
      </c>
    </row>
    <row r="1226" spans="1:15" x14ac:dyDescent="0.25">
      <c r="A1226" s="251">
        <v>26053</v>
      </c>
      <c r="B1226" s="251" t="s">
        <v>1361</v>
      </c>
      <c r="C1226" s="251" t="s">
        <v>1379</v>
      </c>
      <c r="D1226" s="251">
        <v>-89.686565900000005</v>
      </c>
      <c r="E1226" s="251">
        <v>46.400959999999998</v>
      </c>
      <c r="O1226">
        <f t="shared" si="19"/>
        <v>1712.2956500735997</v>
      </c>
    </row>
    <row r="1227" spans="1:15" x14ac:dyDescent="0.25">
      <c r="A1227" s="251">
        <v>26055</v>
      </c>
      <c r="B1227" s="251" t="s">
        <v>1361</v>
      </c>
      <c r="C1227" s="251" t="s">
        <v>1380</v>
      </c>
      <c r="D1227" s="251">
        <v>-85.554438700000006</v>
      </c>
      <c r="E1227" s="251">
        <v>44.673900000000003</v>
      </c>
      <c r="O1227">
        <f t="shared" si="19"/>
        <v>1474.9657677225005</v>
      </c>
    </row>
    <row r="1228" spans="1:15" x14ac:dyDescent="0.25">
      <c r="A1228" s="251">
        <v>26057</v>
      </c>
      <c r="B1228" s="251" t="s">
        <v>1361</v>
      </c>
      <c r="C1228" s="251" t="s">
        <v>1381</v>
      </c>
      <c r="D1228" s="251">
        <v>-84.604370299999999</v>
      </c>
      <c r="E1228" s="251">
        <v>43.29692</v>
      </c>
      <c r="O1228">
        <f t="shared" si="19"/>
        <v>1295.3602833443999</v>
      </c>
    </row>
    <row r="1229" spans="1:15" x14ac:dyDescent="0.25">
      <c r="A1229" s="251">
        <v>26059</v>
      </c>
      <c r="B1229" s="251" t="s">
        <v>1361</v>
      </c>
      <c r="C1229" s="251" t="s">
        <v>1382</v>
      </c>
      <c r="D1229" s="251">
        <v>-84.596612500000006</v>
      </c>
      <c r="E1229" s="251">
        <v>41.896630000000002</v>
      </c>
      <c r="O1229">
        <f t="shared" si="19"/>
        <v>1121.4645870530253</v>
      </c>
    </row>
    <row r="1230" spans="1:15" x14ac:dyDescent="0.25">
      <c r="A1230" s="251">
        <v>26061</v>
      </c>
      <c r="B1230" s="251" t="s">
        <v>1361</v>
      </c>
      <c r="C1230" s="251" t="s">
        <v>1383</v>
      </c>
      <c r="D1230" s="251">
        <v>-88.684922799999995</v>
      </c>
      <c r="E1230" s="251">
        <v>46.896070000000002</v>
      </c>
      <c r="O1230">
        <f t="shared" si="19"/>
        <v>1782.8083832510254</v>
      </c>
    </row>
    <row r="1231" spans="1:15" x14ac:dyDescent="0.25">
      <c r="A1231" s="251">
        <v>26063</v>
      </c>
      <c r="B1231" s="251" t="s">
        <v>1361</v>
      </c>
      <c r="C1231" s="251" t="s">
        <v>1384</v>
      </c>
      <c r="D1231" s="251">
        <v>-83.013039000000006</v>
      </c>
      <c r="E1231" s="251">
        <v>43.839199999999998</v>
      </c>
      <c r="O1231">
        <f t="shared" si="19"/>
        <v>1365.0737774399997</v>
      </c>
    </row>
    <row r="1232" spans="1:15" x14ac:dyDescent="0.25">
      <c r="A1232" s="251">
        <v>26065</v>
      </c>
      <c r="B1232" s="251" t="s">
        <v>1361</v>
      </c>
      <c r="C1232" s="251" t="s">
        <v>1385</v>
      </c>
      <c r="D1232" s="251">
        <v>-84.368191800000005</v>
      </c>
      <c r="E1232" s="251">
        <v>42.60398</v>
      </c>
      <c r="O1232">
        <f t="shared" si="19"/>
        <v>1208.2043516408999</v>
      </c>
    </row>
    <row r="1233" spans="1:15" x14ac:dyDescent="0.25">
      <c r="A1233" s="251">
        <v>26067</v>
      </c>
      <c r="B1233" s="251" t="s">
        <v>1361</v>
      </c>
      <c r="C1233" s="251" t="s">
        <v>1386</v>
      </c>
      <c r="D1233" s="251">
        <v>-85.070583099999993</v>
      </c>
      <c r="E1233" s="251">
        <v>42.947490000000002</v>
      </c>
      <c r="O1233">
        <f t="shared" si="19"/>
        <v>1251.1399439252252</v>
      </c>
    </row>
    <row r="1234" spans="1:15" x14ac:dyDescent="0.25">
      <c r="A1234" s="251">
        <v>26069</v>
      </c>
      <c r="B1234" s="251" t="s">
        <v>1361</v>
      </c>
      <c r="C1234" s="251" t="s">
        <v>1387</v>
      </c>
      <c r="D1234" s="251">
        <v>-83.636356199999994</v>
      </c>
      <c r="E1234" s="251">
        <v>44.359200000000001</v>
      </c>
      <c r="O1234">
        <f t="shared" si="19"/>
        <v>1433.1659054400002</v>
      </c>
    </row>
    <row r="1235" spans="1:15" x14ac:dyDescent="0.25">
      <c r="A1235" s="251">
        <v>26071</v>
      </c>
      <c r="B1235" s="251" t="s">
        <v>1361</v>
      </c>
      <c r="C1235" s="251" t="s">
        <v>1388</v>
      </c>
      <c r="D1235" s="251">
        <v>-88.537982600000007</v>
      </c>
      <c r="E1235" s="251">
        <v>46.211919999999999</v>
      </c>
      <c r="O1235">
        <f t="shared" si="19"/>
        <v>1685.6638876944</v>
      </c>
    </row>
    <row r="1236" spans="1:15" x14ac:dyDescent="0.25">
      <c r="A1236" s="251">
        <v>26073</v>
      </c>
      <c r="B1236" s="251" t="s">
        <v>1361</v>
      </c>
      <c r="C1236" s="251" t="s">
        <v>1389</v>
      </c>
      <c r="D1236" s="251">
        <v>-84.843609400000005</v>
      </c>
      <c r="E1236" s="251">
        <v>43.64076</v>
      </c>
      <c r="O1236">
        <f t="shared" si="19"/>
        <v>1339.4095500996</v>
      </c>
    </row>
    <row r="1237" spans="1:15" x14ac:dyDescent="0.25">
      <c r="A1237" s="251">
        <v>26075</v>
      </c>
      <c r="B1237" s="251" t="s">
        <v>1361</v>
      </c>
      <c r="C1237" s="251" t="s">
        <v>556</v>
      </c>
      <c r="D1237" s="251">
        <v>-84.419296399999993</v>
      </c>
      <c r="E1237" s="251">
        <v>42.250480000000003</v>
      </c>
      <c r="O1237">
        <f t="shared" si="19"/>
        <v>1164.5744855184003</v>
      </c>
    </row>
    <row r="1238" spans="1:15" x14ac:dyDescent="0.25">
      <c r="A1238" s="251">
        <v>26077</v>
      </c>
      <c r="B1238" s="251" t="s">
        <v>1361</v>
      </c>
      <c r="C1238" s="251" t="s">
        <v>1390</v>
      </c>
      <c r="D1238" s="251">
        <v>-85.525409699999997</v>
      </c>
      <c r="E1238" s="251">
        <v>42.247039999999998</v>
      </c>
      <c r="O1238">
        <f t="shared" si="19"/>
        <v>1164.1526747135997</v>
      </c>
    </row>
    <row r="1239" spans="1:15" x14ac:dyDescent="0.25">
      <c r="A1239" s="251">
        <v>26079</v>
      </c>
      <c r="B1239" s="251" t="s">
        <v>1361</v>
      </c>
      <c r="C1239" s="251" t="s">
        <v>1391</v>
      </c>
      <c r="D1239" s="251">
        <v>-85.079254000000006</v>
      </c>
      <c r="E1239" s="251">
        <v>44.688339999999997</v>
      </c>
      <c r="O1239">
        <f t="shared" si="19"/>
        <v>1476.8944469000994</v>
      </c>
    </row>
    <row r="1240" spans="1:15" x14ac:dyDescent="0.25">
      <c r="A1240" s="251">
        <v>26081</v>
      </c>
      <c r="B1240" s="251" t="s">
        <v>1361</v>
      </c>
      <c r="C1240" s="251" t="s">
        <v>785</v>
      </c>
      <c r="D1240" s="251">
        <v>-85.545700999999994</v>
      </c>
      <c r="E1240" s="251">
        <v>43.032580000000003</v>
      </c>
      <c r="O1240">
        <f t="shared" si="19"/>
        <v>1261.8574682769004</v>
      </c>
    </row>
    <row r="1241" spans="1:15" x14ac:dyDescent="0.25">
      <c r="A1241" s="251">
        <v>26083</v>
      </c>
      <c r="B1241" s="251" t="s">
        <v>1361</v>
      </c>
      <c r="C1241" s="251" t="s">
        <v>1392</v>
      </c>
      <c r="D1241" s="251">
        <v>-88.118338699999995</v>
      </c>
      <c r="E1241" s="251">
        <v>47.356839999999998</v>
      </c>
      <c r="O1241">
        <f t="shared" si="19"/>
        <v>1849.4214632675996</v>
      </c>
    </row>
    <row r="1242" spans="1:15" x14ac:dyDescent="0.25">
      <c r="A1242" s="251">
        <v>26085</v>
      </c>
      <c r="B1242" s="251" t="s">
        <v>1361</v>
      </c>
      <c r="C1242" s="251" t="s">
        <v>679</v>
      </c>
      <c r="D1242" s="251">
        <v>-85.804747899999995</v>
      </c>
      <c r="E1242" s="251">
        <v>43.993490000000001</v>
      </c>
      <c r="O1242">
        <f t="shared" si="19"/>
        <v>1385.1505403552253</v>
      </c>
    </row>
    <row r="1243" spans="1:15" x14ac:dyDescent="0.25">
      <c r="A1243" s="251">
        <v>26087</v>
      </c>
      <c r="B1243" s="251" t="s">
        <v>1361</v>
      </c>
      <c r="C1243" s="251" t="s">
        <v>1393</v>
      </c>
      <c r="D1243" s="251">
        <v>-83.221314000000007</v>
      </c>
      <c r="E1243" s="251">
        <v>43.099110000000003</v>
      </c>
      <c r="O1243">
        <f t="shared" si="19"/>
        <v>1270.2599612822253</v>
      </c>
    </row>
    <row r="1244" spans="1:15" x14ac:dyDescent="0.25">
      <c r="A1244" s="251">
        <v>26089</v>
      </c>
      <c r="B1244" s="251" t="s">
        <v>1361</v>
      </c>
      <c r="C1244" s="251" t="s">
        <v>1394</v>
      </c>
      <c r="D1244" s="251">
        <v>-85.770045300000007</v>
      </c>
      <c r="E1244" s="251">
        <v>44.920940000000002</v>
      </c>
      <c r="O1244">
        <f t="shared" si="19"/>
        <v>1508.0909635881001</v>
      </c>
    </row>
    <row r="1245" spans="1:15" x14ac:dyDescent="0.25">
      <c r="A1245" s="251">
        <v>26091</v>
      </c>
      <c r="B1245" s="251" t="s">
        <v>1361</v>
      </c>
      <c r="C1245" s="251" t="s">
        <v>1395</v>
      </c>
      <c r="D1245" s="251">
        <v>-84.066885200000002</v>
      </c>
      <c r="E1245" s="251">
        <v>41.907040000000002</v>
      </c>
      <c r="O1245">
        <f t="shared" si="19"/>
        <v>1122.7248035136001</v>
      </c>
    </row>
    <row r="1246" spans="1:15" x14ac:dyDescent="0.25">
      <c r="A1246" s="251">
        <v>26093</v>
      </c>
      <c r="B1246" s="251" t="s">
        <v>1361</v>
      </c>
      <c r="C1246" s="251" t="s">
        <v>1017</v>
      </c>
      <c r="D1246" s="251">
        <v>-83.906697699999995</v>
      </c>
      <c r="E1246" s="251">
        <v>42.608919999999998</v>
      </c>
      <c r="O1246">
        <f t="shared" si="19"/>
        <v>1208.8180430243997</v>
      </c>
    </row>
    <row r="1247" spans="1:15" x14ac:dyDescent="0.25">
      <c r="A1247" s="251">
        <v>26095</v>
      </c>
      <c r="B1247" s="251" t="s">
        <v>1361</v>
      </c>
      <c r="C1247" s="251" t="s">
        <v>1396</v>
      </c>
      <c r="D1247" s="251">
        <v>-85.547082500000002</v>
      </c>
      <c r="E1247" s="251">
        <v>46.466929999999998</v>
      </c>
      <c r="O1247">
        <f t="shared" si="19"/>
        <v>1721.6272881560246</v>
      </c>
    </row>
    <row r="1248" spans="1:15" x14ac:dyDescent="0.25">
      <c r="A1248" s="251">
        <v>26097</v>
      </c>
      <c r="B1248" s="251" t="s">
        <v>1361</v>
      </c>
      <c r="C1248" s="251" t="s">
        <v>1397</v>
      </c>
      <c r="D1248" s="251">
        <v>-85.121196900000001</v>
      </c>
      <c r="E1248" s="251">
        <v>46.093730000000001</v>
      </c>
      <c r="O1248">
        <f t="shared" si="19"/>
        <v>1669.095101954025</v>
      </c>
    </row>
    <row r="1249" spans="1:15" x14ac:dyDescent="0.25">
      <c r="A1249" s="251">
        <v>26099</v>
      </c>
      <c r="B1249" s="251" t="s">
        <v>1361</v>
      </c>
      <c r="C1249" s="251" t="s">
        <v>1398</v>
      </c>
      <c r="D1249" s="251">
        <v>-82.928126800000001</v>
      </c>
      <c r="E1249" s="251">
        <v>42.703449999999997</v>
      </c>
      <c r="O1249">
        <f t="shared" si="19"/>
        <v>1220.5825692806245</v>
      </c>
    </row>
    <row r="1250" spans="1:15" x14ac:dyDescent="0.25">
      <c r="A1250" s="251">
        <v>26101</v>
      </c>
      <c r="B1250" s="251" t="s">
        <v>1361</v>
      </c>
      <c r="C1250" s="251" t="s">
        <v>1399</v>
      </c>
      <c r="D1250" s="251">
        <v>-86.052505499999995</v>
      </c>
      <c r="E1250" s="251">
        <v>44.337090000000003</v>
      </c>
      <c r="O1250">
        <f t="shared" si="19"/>
        <v>1430.2459117532253</v>
      </c>
    </row>
    <row r="1251" spans="1:15" x14ac:dyDescent="0.25">
      <c r="A1251" s="251">
        <v>26103</v>
      </c>
      <c r="B1251" s="251" t="s">
        <v>1361</v>
      </c>
      <c r="C1251" s="251" t="s">
        <v>1400</v>
      </c>
      <c r="D1251" s="251">
        <v>-87.648274000000001</v>
      </c>
      <c r="E1251" s="251">
        <v>46.432589999999998</v>
      </c>
      <c r="O1251">
        <f t="shared" si="19"/>
        <v>1716.7673567432246</v>
      </c>
    </row>
    <row r="1252" spans="1:15" x14ac:dyDescent="0.25">
      <c r="A1252" s="251">
        <v>26105</v>
      </c>
      <c r="B1252" s="251" t="s">
        <v>1361</v>
      </c>
      <c r="C1252" s="251" t="s">
        <v>1022</v>
      </c>
      <c r="D1252" s="251">
        <v>-86.247139399999995</v>
      </c>
      <c r="E1252" s="251">
        <v>43.994489999999999</v>
      </c>
      <c r="O1252">
        <f t="shared" si="19"/>
        <v>1385.2810133102248</v>
      </c>
    </row>
    <row r="1253" spans="1:15" x14ac:dyDescent="0.25">
      <c r="A1253" s="251">
        <v>26107</v>
      </c>
      <c r="B1253" s="251" t="s">
        <v>1361</v>
      </c>
      <c r="C1253" s="251" t="s">
        <v>1401</v>
      </c>
      <c r="D1253" s="251">
        <v>-85.325538199999997</v>
      </c>
      <c r="E1253" s="251">
        <v>43.64076</v>
      </c>
      <c r="O1253">
        <f t="shared" si="19"/>
        <v>1339.4095500996</v>
      </c>
    </row>
    <row r="1254" spans="1:15" x14ac:dyDescent="0.25">
      <c r="A1254" s="251">
        <v>26109</v>
      </c>
      <c r="B1254" s="251" t="s">
        <v>1361</v>
      </c>
      <c r="C1254" s="251" t="s">
        <v>1402</v>
      </c>
      <c r="D1254" s="251">
        <v>-87.566998900000002</v>
      </c>
      <c r="E1254" s="251">
        <v>45.574840000000002</v>
      </c>
      <c r="O1254">
        <f t="shared" si="19"/>
        <v>1597.0968923076002</v>
      </c>
    </row>
    <row r="1255" spans="1:15" x14ac:dyDescent="0.25">
      <c r="A1255" s="251">
        <v>26111</v>
      </c>
      <c r="B1255" s="251" t="s">
        <v>1361</v>
      </c>
      <c r="C1255" s="251" t="s">
        <v>1403</v>
      </c>
      <c r="D1255" s="251">
        <v>-84.383921599999994</v>
      </c>
      <c r="E1255" s="251">
        <v>43.647910000000003</v>
      </c>
      <c r="O1255">
        <f t="shared" si="19"/>
        <v>1340.3311815782254</v>
      </c>
    </row>
    <row r="1256" spans="1:15" x14ac:dyDescent="0.25">
      <c r="A1256" s="251">
        <v>26113</v>
      </c>
      <c r="B1256" s="251" t="s">
        <v>1361</v>
      </c>
      <c r="C1256" s="251" t="s">
        <v>1404</v>
      </c>
      <c r="D1256" s="251">
        <v>-85.081367499999999</v>
      </c>
      <c r="E1256" s="251">
        <v>44.341200000000001</v>
      </c>
      <c r="O1256">
        <f t="shared" si="19"/>
        <v>1430.7885392400001</v>
      </c>
    </row>
    <row r="1257" spans="1:15" x14ac:dyDescent="0.25">
      <c r="A1257" s="251">
        <v>26115</v>
      </c>
      <c r="B1257" s="251" t="s">
        <v>1361</v>
      </c>
      <c r="C1257" s="251" t="s">
        <v>570</v>
      </c>
      <c r="D1257" s="251">
        <v>-83.537148200000004</v>
      </c>
      <c r="E1257" s="251">
        <v>41.94229</v>
      </c>
      <c r="O1257">
        <f t="shared" si="19"/>
        <v>1126.9957284992249</v>
      </c>
    </row>
    <row r="1258" spans="1:15" x14ac:dyDescent="0.25">
      <c r="A1258" s="251">
        <v>26117</v>
      </c>
      <c r="B1258" s="251" t="s">
        <v>1361</v>
      </c>
      <c r="C1258" s="251" t="s">
        <v>1405</v>
      </c>
      <c r="D1258" s="251">
        <v>-85.154048200000005</v>
      </c>
      <c r="E1258" s="251">
        <v>43.311</v>
      </c>
      <c r="O1258">
        <f t="shared" si="19"/>
        <v>1297.1536222499999</v>
      </c>
    </row>
    <row r="1259" spans="1:15" x14ac:dyDescent="0.25">
      <c r="A1259" s="251">
        <v>26119</v>
      </c>
      <c r="B1259" s="251" t="s">
        <v>1361</v>
      </c>
      <c r="C1259" s="251" t="s">
        <v>1406</v>
      </c>
      <c r="D1259" s="251">
        <v>-84.120965100000006</v>
      </c>
      <c r="E1259" s="251">
        <v>45.029110000000003</v>
      </c>
      <c r="O1259">
        <f t="shared" si="19"/>
        <v>1522.6817566322254</v>
      </c>
    </row>
    <row r="1260" spans="1:15" x14ac:dyDescent="0.25">
      <c r="A1260" s="251">
        <v>26121</v>
      </c>
      <c r="B1260" s="251" t="s">
        <v>1361</v>
      </c>
      <c r="C1260" s="251" t="s">
        <v>1407</v>
      </c>
      <c r="D1260" s="251">
        <v>-86.136994000000001</v>
      </c>
      <c r="E1260" s="251">
        <v>43.287869999999998</v>
      </c>
      <c r="O1260">
        <f t="shared" si="19"/>
        <v>1294.2080755580248</v>
      </c>
    </row>
    <row r="1261" spans="1:15" x14ac:dyDescent="0.25">
      <c r="A1261" s="251">
        <v>26123</v>
      </c>
      <c r="B1261" s="251" t="s">
        <v>1361</v>
      </c>
      <c r="C1261" s="251" t="s">
        <v>1408</v>
      </c>
      <c r="D1261" s="251">
        <v>-85.804728499999996</v>
      </c>
      <c r="E1261" s="251">
        <v>43.55359</v>
      </c>
      <c r="O1261">
        <f t="shared" si="19"/>
        <v>1328.191879248225</v>
      </c>
    </row>
    <row r="1262" spans="1:15" x14ac:dyDescent="0.25">
      <c r="A1262" s="251">
        <v>26125</v>
      </c>
      <c r="B1262" s="251" t="s">
        <v>1361</v>
      </c>
      <c r="C1262" s="251" t="s">
        <v>1409</v>
      </c>
      <c r="D1262" s="251">
        <v>-83.382444100000001</v>
      </c>
      <c r="E1262" s="251">
        <v>42.667729999999999</v>
      </c>
      <c r="O1262">
        <f t="shared" si="19"/>
        <v>1216.1323875440248</v>
      </c>
    </row>
    <row r="1263" spans="1:15" x14ac:dyDescent="0.25">
      <c r="A1263" s="251">
        <v>26127</v>
      </c>
      <c r="B1263" s="251" t="s">
        <v>1361</v>
      </c>
      <c r="C1263" s="251" t="s">
        <v>1410</v>
      </c>
      <c r="D1263" s="251">
        <v>-86.254418700000002</v>
      </c>
      <c r="E1263" s="251">
        <v>43.636760000000002</v>
      </c>
      <c r="O1263">
        <f t="shared" si="19"/>
        <v>1338.8940524196003</v>
      </c>
    </row>
    <row r="1264" spans="1:15" x14ac:dyDescent="0.25">
      <c r="A1264" s="251">
        <v>26129</v>
      </c>
      <c r="B1264" s="251" t="s">
        <v>1361</v>
      </c>
      <c r="C1264" s="251" t="s">
        <v>1411</v>
      </c>
      <c r="D1264" s="251">
        <v>-84.121663100000006</v>
      </c>
      <c r="E1264" s="251">
        <v>44.339820000000003</v>
      </c>
      <c r="O1264">
        <f t="shared" si="19"/>
        <v>1430.6063346729004</v>
      </c>
    </row>
    <row r="1265" spans="1:15" x14ac:dyDescent="0.25">
      <c r="A1265" s="251">
        <v>26131</v>
      </c>
      <c r="B1265" s="251" t="s">
        <v>1361</v>
      </c>
      <c r="C1265" s="251" t="s">
        <v>1412</v>
      </c>
      <c r="D1265" s="251">
        <v>-89.319719500000005</v>
      </c>
      <c r="E1265" s="251">
        <v>46.664200000000001</v>
      </c>
      <c r="O1265">
        <f t="shared" si="19"/>
        <v>1749.6485136900001</v>
      </c>
    </row>
    <row r="1266" spans="1:15" x14ac:dyDescent="0.25">
      <c r="A1266" s="251">
        <v>26133</v>
      </c>
      <c r="B1266" s="251" t="s">
        <v>1361</v>
      </c>
      <c r="C1266" s="251" t="s">
        <v>825</v>
      </c>
      <c r="D1266" s="251">
        <v>-85.323445300000003</v>
      </c>
      <c r="E1266" s="251">
        <v>43.991340000000001</v>
      </c>
      <c r="O1266">
        <f t="shared" si="19"/>
        <v>1384.8700387401</v>
      </c>
    </row>
    <row r="1267" spans="1:15" x14ac:dyDescent="0.25">
      <c r="A1267" s="251">
        <v>26135</v>
      </c>
      <c r="B1267" s="251" t="s">
        <v>1361</v>
      </c>
      <c r="C1267" s="251" t="s">
        <v>1413</v>
      </c>
      <c r="D1267" s="251">
        <v>-84.125182499999994</v>
      </c>
      <c r="E1267" s="251">
        <v>44.683540000000001</v>
      </c>
      <c r="O1267">
        <f t="shared" si="19"/>
        <v>1476.2532305961001</v>
      </c>
    </row>
    <row r="1268" spans="1:15" x14ac:dyDescent="0.25">
      <c r="A1268" s="251">
        <v>26137</v>
      </c>
      <c r="B1268" s="251" t="s">
        <v>1361</v>
      </c>
      <c r="C1268" s="251" t="s">
        <v>1414</v>
      </c>
      <c r="D1268" s="251">
        <v>-84.593541799999997</v>
      </c>
      <c r="E1268" s="251">
        <v>45.0182</v>
      </c>
      <c r="O1268">
        <f t="shared" si="19"/>
        <v>1521.20774529</v>
      </c>
    </row>
    <row r="1269" spans="1:15" x14ac:dyDescent="0.25">
      <c r="A1269" s="251">
        <v>26139</v>
      </c>
      <c r="B1269" s="251" t="s">
        <v>1361</v>
      </c>
      <c r="C1269" s="251" t="s">
        <v>1174</v>
      </c>
      <c r="D1269" s="251">
        <v>-85.9867591</v>
      </c>
      <c r="E1269" s="251">
        <v>42.961539999999999</v>
      </c>
      <c r="O1269">
        <f t="shared" si="19"/>
        <v>1252.9073681360999</v>
      </c>
    </row>
    <row r="1270" spans="1:15" x14ac:dyDescent="0.25">
      <c r="A1270" s="251">
        <v>26141</v>
      </c>
      <c r="B1270" s="251" t="s">
        <v>1361</v>
      </c>
      <c r="C1270" s="251" t="s">
        <v>1415</v>
      </c>
      <c r="D1270" s="251">
        <v>-83.914831699999993</v>
      </c>
      <c r="E1270" s="251">
        <v>45.345529999999997</v>
      </c>
      <c r="O1270">
        <f t="shared" si="19"/>
        <v>1565.6651797070244</v>
      </c>
    </row>
    <row r="1271" spans="1:15" x14ac:dyDescent="0.25">
      <c r="A1271" s="251">
        <v>26143</v>
      </c>
      <c r="B1271" s="251" t="s">
        <v>1361</v>
      </c>
      <c r="C1271" s="251" t="s">
        <v>1416</v>
      </c>
      <c r="D1271" s="251">
        <v>-84.597214399999999</v>
      </c>
      <c r="E1271" s="251">
        <v>44.336919999999999</v>
      </c>
      <c r="O1271">
        <f t="shared" si="19"/>
        <v>1430.2234689443999</v>
      </c>
    </row>
    <row r="1272" spans="1:15" x14ac:dyDescent="0.25">
      <c r="A1272" s="251">
        <v>26145</v>
      </c>
      <c r="B1272" s="251" t="s">
        <v>1361</v>
      </c>
      <c r="C1272" s="251" t="s">
        <v>1417</v>
      </c>
      <c r="D1272" s="251">
        <v>-84.049988499999998</v>
      </c>
      <c r="E1272" s="251">
        <v>43.337609999999998</v>
      </c>
      <c r="O1272">
        <f t="shared" si="19"/>
        <v>1300.5453161522246</v>
      </c>
    </row>
    <row r="1273" spans="1:15" x14ac:dyDescent="0.25">
      <c r="A1273" s="251">
        <v>26147</v>
      </c>
      <c r="B1273" s="251" t="s">
        <v>1361</v>
      </c>
      <c r="C1273" s="251" t="s">
        <v>578</v>
      </c>
      <c r="D1273" s="251">
        <v>-82.698564500000003</v>
      </c>
      <c r="E1273" s="251">
        <v>42.957819999999998</v>
      </c>
      <c r="O1273">
        <f t="shared" si="19"/>
        <v>1252.4393230928997</v>
      </c>
    </row>
    <row r="1274" spans="1:15" x14ac:dyDescent="0.25">
      <c r="A1274" s="251">
        <v>26149</v>
      </c>
      <c r="B1274" s="251" t="s">
        <v>1361</v>
      </c>
      <c r="C1274" s="251" t="s">
        <v>1072</v>
      </c>
      <c r="D1274" s="251">
        <v>-85.526598399999997</v>
      </c>
      <c r="E1274" s="251">
        <v>41.927030000000002</v>
      </c>
      <c r="O1274">
        <f t="shared" si="19"/>
        <v>1125.1461253970253</v>
      </c>
    </row>
    <row r="1275" spans="1:15" x14ac:dyDescent="0.25">
      <c r="A1275" s="251">
        <v>26151</v>
      </c>
      <c r="B1275" s="251" t="s">
        <v>1361</v>
      </c>
      <c r="C1275" s="251" t="s">
        <v>1418</v>
      </c>
      <c r="D1275" s="251">
        <v>-82.821027099999995</v>
      </c>
      <c r="E1275" s="251">
        <v>43.42783</v>
      </c>
      <c r="O1275">
        <f t="shared" si="19"/>
        <v>1312.0684166450249</v>
      </c>
    </row>
    <row r="1276" spans="1:15" x14ac:dyDescent="0.25">
      <c r="A1276" s="251">
        <v>26153</v>
      </c>
      <c r="B1276" s="251" t="s">
        <v>1361</v>
      </c>
      <c r="C1276" s="251" t="s">
        <v>1419</v>
      </c>
      <c r="D1276" s="251">
        <v>-86.213792999999995</v>
      </c>
      <c r="E1276" s="251">
        <v>46.196460000000002</v>
      </c>
      <c r="O1276">
        <f t="shared" si="19"/>
        <v>1683.4930121961002</v>
      </c>
    </row>
    <row r="1277" spans="1:15" x14ac:dyDescent="0.25">
      <c r="A1277" s="251">
        <v>26155</v>
      </c>
      <c r="B1277" s="251" t="s">
        <v>1361</v>
      </c>
      <c r="C1277" s="251" t="s">
        <v>1420</v>
      </c>
      <c r="D1277" s="251">
        <v>-84.138171299999996</v>
      </c>
      <c r="E1277" s="251">
        <v>42.957520000000002</v>
      </c>
      <c r="O1277">
        <f t="shared" si="19"/>
        <v>1252.4015802384004</v>
      </c>
    </row>
    <row r="1278" spans="1:15" x14ac:dyDescent="0.25">
      <c r="A1278" s="251">
        <v>26157</v>
      </c>
      <c r="B1278" s="251" t="s">
        <v>1361</v>
      </c>
      <c r="C1278" s="251" t="s">
        <v>1421</v>
      </c>
      <c r="D1278" s="251">
        <v>-83.415215599999996</v>
      </c>
      <c r="E1278" s="251">
        <v>43.471200000000003</v>
      </c>
      <c r="O1278">
        <f t="shared" si="19"/>
        <v>1317.6207662400004</v>
      </c>
    </row>
    <row r="1279" spans="1:15" x14ac:dyDescent="0.25">
      <c r="A1279" s="251">
        <v>26159</v>
      </c>
      <c r="B1279" s="251" t="s">
        <v>1361</v>
      </c>
      <c r="C1279" s="251" t="s">
        <v>658</v>
      </c>
      <c r="D1279" s="251">
        <v>-86.014811699999996</v>
      </c>
      <c r="E1279" s="251">
        <v>42.249079999999999</v>
      </c>
      <c r="O1279">
        <f t="shared" si="19"/>
        <v>1164.4028119043999</v>
      </c>
    </row>
    <row r="1280" spans="1:15" x14ac:dyDescent="0.25">
      <c r="A1280" s="251">
        <v>26161</v>
      </c>
      <c r="B1280" s="251" t="s">
        <v>1361</v>
      </c>
      <c r="C1280" s="251" t="s">
        <v>1422</v>
      </c>
      <c r="D1280" s="251">
        <v>-83.835411500000006</v>
      </c>
      <c r="E1280" s="251">
        <v>42.260440000000003</v>
      </c>
      <c r="O1280">
        <f t="shared" si="19"/>
        <v>1165.7960752356005</v>
      </c>
    </row>
    <row r="1281" spans="1:15" x14ac:dyDescent="0.25">
      <c r="A1281" s="251">
        <v>26163</v>
      </c>
      <c r="B1281" s="251" t="s">
        <v>1361</v>
      </c>
      <c r="C1281" s="251" t="s">
        <v>942</v>
      </c>
      <c r="D1281" s="251">
        <v>-83.285900600000005</v>
      </c>
      <c r="E1281" s="251">
        <v>42.295369999999998</v>
      </c>
      <c r="O1281">
        <f t="shared" si="19"/>
        <v>1170.0837527330248</v>
      </c>
    </row>
    <row r="1282" spans="1:15" x14ac:dyDescent="0.25">
      <c r="A1282" s="251">
        <v>26165</v>
      </c>
      <c r="B1282" s="251" t="s">
        <v>1361</v>
      </c>
      <c r="C1282" s="251" t="s">
        <v>1423</v>
      </c>
      <c r="D1282" s="251">
        <v>-85.571231499999996</v>
      </c>
      <c r="E1282" s="251">
        <v>44.343389999999999</v>
      </c>
      <c r="O1282">
        <f t="shared" si="19"/>
        <v>1431.0777075572248</v>
      </c>
    </row>
    <row r="1283" spans="1:15" x14ac:dyDescent="0.25">
      <c r="A1283" s="251">
        <v>27001</v>
      </c>
      <c r="B1283" s="251" t="s">
        <v>1424</v>
      </c>
      <c r="C1283" s="251" t="s">
        <v>1425</v>
      </c>
      <c r="D1283" s="251">
        <v>-93.405605300000005</v>
      </c>
      <c r="E1283" s="251">
        <v>46.607680000000002</v>
      </c>
      <c r="O1283">
        <f t="shared" si="19"/>
        <v>1741.6022287104004</v>
      </c>
    </row>
    <row r="1284" spans="1:15" x14ac:dyDescent="0.25">
      <c r="A1284" s="251">
        <v>27003</v>
      </c>
      <c r="B1284" s="251" t="s">
        <v>1424</v>
      </c>
      <c r="C1284" s="251" t="s">
        <v>1426</v>
      </c>
      <c r="D1284" s="251">
        <v>-93.248793699999993</v>
      </c>
      <c r="E1284" s="251">
        <v>45.283540000000002</v>
      </c>
      <c r="O1284">
        <f t="shared" ref="O1284:O1347" si="20">E1284*1.5^2*(E1284-30)</f>
        <v>1557.2087885961002</v>
      </c>
    </row>
    <row r="1285" spans="1:15" x14ac:dyDescent="0.25">
      <c r="A1285" s="251">
        <v>27005</v>
      </c>
      <c r="B1285" s="251" t="s">
        <v>1424</v>
      </c>
      <c r="C1285" s="251" t="s">
        <v>1427</v>
      </c>
      <c r="D1285" s="251">
        <v>-95.658574200000004</v>
      </c>
      <c r="E1285" s="251">
        <v>46.935049999999997</v>
      </c>
      <c r="O1285">
        <f t="shared" si="20"/>
        <v>1788.4066916306244</v>
      </c>
    </row>
    <row r="1286" spans="1:15" x14ac:dyDescent="0.25">
      <c r="A1286" s="251">
        <v>27007</v>
      </c>
      <c r="B1286" s="251" t="s">
        <v>1424</v>
      </c>
      <c r="C1286" s="251" t="s">
        <v>1428</v>
      </c>
      <c r="D1286" s="251">
        <v>-94.915595499999995</v>
      </c>
      <c r="E1286" s="251">
        <v>47.96752</v>
      </c>
      <c r="O1286">
        <f t="shared" si="20"/>
        <v>1939.1790936384</v>
      </c>
    </row>
    <row r="1287" spans="1:15" x14ac:dyDescent="0.25">
      <c r="A1287" s="251">
        <v>27009</v>
      </c>
      <c r="B1287" s="251" t="s">
        <v>1424</v>
      </c>
      <c r="C1287" s="251" t="s">
        <v>608</v>
      </c>
      <c r="D1287" s="251">
        <v>-94.005472600000004</v>
      </c>
      <c r="E1287" s="251">
        <v>45.712890000000002</v>
      </c>
      <c r="O1287">
        <f t="shared" si="20"/>
        <v>1616.1336273422253</v>
      </c>
    </row>
    <row r="1288" spans="1:15" x14ac:dyDescent="0.25">
      <c r="A1288" s="251">
        <v>27011</v>
      </c>
      <c r="B1288" s="251" t="s">
        <v>1424</v>
      </c>
      <c r="C1288" s="251" t="s">
        <v>1429</v>
      </c>
      <c r="D1288" s="251">
        <v>-96.390843200000006</v>
      </c>
      <c r="E1288" s="251">
        <v>45.426929999999999</v>
      </c>
      <c r="O1288">
        <f t="shared" si="20"/>
        <v>1576.7956557560246</v>
      </c>
    </row>
    <row r="1289" spans="1:15" x14ac:dyDescent="0.25">
      <c r="A1289" s="251">
        <v>27013</v>
      </c>
      <c r="B1289" s="251" t="s">
        <v>1424</v>
      </c>
      <c r="C1289" s="251" t="s">
        <v>1430</v>
      </c>
      <c r="D1289" s="251">
        <v>-94.073673099999993</v>
      </c>
      <c r="E1289" s="251">
        <v>44.049019999999999</v>
      </c>
      <c r="O1289">
        <f t="shared" si="20"/>
        <v>1392.4025166608999</v>
      </c>
    </row>
    <row r="1290" spans="1:15" x14ac:dyDescent="0.25">
      <c r="A1290" s="251">
        <v>27015</v>
      </c>
      <c r="B1290" s="251" t="s">
        <v>1424</v>
      </c>
      <c r="C1290" s="251" t="s">
        <v>992</v>
      </c>
      <c r="D1290" s="251">
        <v>-94.725753800000007</v>
      </c>
      <c r="E1290" s="251">
        <v>44.254300000000001</v>
      </c>
      <c r="O1290">
        <f t="shared" si="20"/>
        <v>1419.3316541025001</v>
      </c>
    </row>
    <row r="1291" spans="1:15" x14ac:dyDescent="0.25">
      <c r="A1291" s="251">
        <v>27017</v>
      </c>
      <c r="B1291" s="251" t="s">
        <v>1424</v>
      </c>
      <c r="C1291" s="251" t="s">
        <v>1431</v>
      </c>
      <c r="D1291" s="251">
        <v>-92.670672499999995</v>
      </c>
      <c r="E1291" s="251">
        <v>46.594790000000003</v>
      </c>
      <c r="O1291">
        <f t="shared" si="20"/>
        <v>1739.7691990742253</v>
      </c>
    </row>
    <row r="1292" spans="1:15" x14ac:dyDescent="0.25">
      <c r="A1292" s="251">
        <v>27019</v>
      </c>
      <c r="B1292" s="251" t="s">
        <v>1424</v>
      </c>
      <c r="C1292" s="251" t="s">
        <v>1432</v>
      </c>
      <c r="D1292" s="251">
        <v>-93.804796899999999</v>
      </c>
      <c r="E1292" s="251">
        <v>44.831400000000002</v>
      </c>
      <c r="O1292">
        <f t="shared" si="20"/>
        <v>1496.0529584100004</v>
      </c>
    </row>
    <row r="1293" spans="1:15" x14ac:dyDescent="0.25">
      <c r="A1293" s="251">
        <v>27021</v>
      </c>
      <c r="B1293" s="251" t="s">
        <v>1424</v>
      </c>
      <c r="C1293" s="251" t="s">
        <v>994</v>
      </c>
      <c r="D1293" s="251">
        <v>-94.315509300000002</v>
      </c>
      <c r="E1293" s="251">
        <v>46.957259999999998</v>
      </c>
      <c r="O1293">
        <f t="shared" si="20"/>
        <v>1791.5995500920999</v>
      </c>
    </row>
    <row r="1294" spans="1:15" x14ac:dyDescent="0.25">
      <c r="A1294" s="251">
        <v>27023</v>
      </c>
      <c r="B1294" s="251" t="s">
        <v>1424</v>
      </c>
      <c r="C1294" s="251" t="s">
        <v>1374</v>
      </c>
      <c r="D1294" s="251">
        <v>-95.561195100000006</v>
      </c>
      <c r="E1294" s="251">
        <v>45.026899999999998</v>
      </c>
      <c r="O1294">
        <f t="shared" si="20"/>
        <v>1522.3831281224998</v>
      </c>
    </row>
    <row r="1295" spans="1:15" x14ac:dyDescent="0.25">
      <c r="A1295" s="251">
        <v>27025</v>
      </c>
      <c r="B1295" s="251" t="s">
        <v>1424</v>
      </c>
      <c r="C1295" s="251" t="s">
        <v>1433</v>
      </c>
      <c r="D1295" s="251">
        <v>-92.918651999999994</v>
      </c>
      <c r="E1295" s="251">
        <v>45.511339999999997</v>
      </c>
      <c r="O1295">
        <f t="shared" si="20"/>
        <v>1588.3692043400997</v>
      </c>
    </row>
    <row r="1296" spans="1:15" x14ac:dyDescent="0.25">
      <c r="A1296" s="251">
        <v>27027</v>
      </c>
      <c r="B1296" s="251" t="s">
        <v>1424</v>
      </c>
      <c r="C1296" s="251" t="s">
        <v>534</v>
      </c>
      <c r="D1296" s="251">
        <v>-96.473547600000003</v>
      </c>
      <c r="E1296" s="251">
        <v>46.893479999999997</v>
      </c>
      <c r="O1296">
        <f t="shared" si="20"/>
        <v>1782.4366496483997</v>
      </c>
    </row>
    <row r="1297" spans="1:15" x14ac:dyDescent="0.25">
      <c r="A1297" s="251">
        <v>27029</v>
      </c>
      <c r="B1297" s="251" t="s">
        <v>1424</v>
      </c>
      <c r="C1297" s="251" t="s">
        <v>970</v>
      </c>
      <c r="D1297" s="251">
        <v>-95.3690091</v>
      </c>
      <c r="E1297" s="251">
        <v>47.580030000000001</v>
      </c>
      <c r="O1297">
        <f t="shared" si="20"/>
        <v>1882.0312983020251</v>
      </c>
    </row>
    <row r="1298" spans="1:15" x14ac:dyDescent="0.25">
      <c r="A1298" s="251">
        <v>27031</v>
      </c>
      <c r="B1298" s="251" t="s">
        <v>1424</v>
      </c>
      <c r="C1298" s="251" t="s">
        <v>867</v>
      </c>
      <c r="D1298" s="251">
        <v>-90.5091185</v>
      </c>
      <c r="E1298" s="251">
        <v>47.903860000000002</v>
      </c>
      <c r="O1298">
        <f t="shared" si="20"/>
        <v>1929.7440065241003</v>
      </c>
    </row>
    <row r="1299" spans="1:15" x14ac:dyDescent="0.25">
      <c r="A1299" s="251">
        <v>27033</v>
      </c>
      <c r="B1299" s="251" t="s">
        <v>1424</v>
      </c>
      <c r="C1299" s="251" t="s">
        <v>1434</v>
      </c>
      <c r="D1299" s="251">
        <v>-95.189435000000003</v>
      </c>
      <c r="E1299" s="251">
        <v>44.019779999999997</v>
      </c>
      <c r="O1299">
        <f t="shared" si="20"/>
        <v>1388.5821703088995</v>
      </c>
    </row>
    <row r="1300" spans="1:15" x14ac:dyDescent="0.25">
      <c r="A1300" s="251">
        <v>27035</v>
      </c>
      <c r="B1300" s="251" t="s">
        <v>1424</v>
      </c>
      <c r="C1300" s="251" t="s">
        <v>1435</v>
      </c>
      <c r="D1300" s="251">
        <v>-94.070072499999995</v>
      </c>
      <c r="E1300" s="251">
        <v>46.481319999999997</v>
      </c>
      <c r="O1300">
        <f t="shared" si="20"/>
        <v>1723.6653951203994</v>
      </c>
    </row>
    <row r="1301" spans="1:15" x14ac:dyDescent="0.25">
      <c r="A1301" s="251">
        <v>27037</v>
      </c>
      <c r="B1301" s="251" t="s">
        <v>1424</v>
      </c>
      <c r="C1301" s="251" t="s">
        <v>1436</v>
      </c>
      <c r="D1301" s="251">
        <v>-93.068927900000006</v>
      </c>
      <c r="E1301" s="251">
        <v>44.683909999999997</v>
      </c>
      <c r="O1301">
        <f t="shared" si="20"/>
        <v>1476.3026539982245</v>
      </c>
    </row>
    <row r="1302" spans="1:15" x14ac:dyDescent="0.25">
      <c r="A1302" s="251">
        <v>27039</v>
      </c>
      <c r="B1302" s="251" t="s">
        <v>1424</v>
      </c>
      <c r="C1302" s="251" t="s">
        <v>873</v>
      </c>
      <c r="D1302" s="251">
        <v>-92.862674499999997</v>
      </c>
      <c r="E1302" s="251">
        <v>44.030439999999999</v>
      </c>
      <c r="O1302">
        <f t="shared" si="20"/>
        <v>1389.9745048355999</v>
      </c>
    </row>
    <row r="1303" spans="1:15" x14ac:dyDescent="0.25">
      <c r="A1303" s="251">
        <v>27041</v>
      </c>
      <c r="B1303" s="251" t="s">
        <v>1424</v>
      </c>
      <c r="C1303" s="251" t="s">
        <v>738</v>
      </c>
      <c r="D1303" s="251">
        <v>-95.452628000000004</v>
      </c>
      <c r="E1303" s="251">
        <v>45.93967</v>
      </c>
      <c r="O1303">
        <f t="shared" si="20"/>
        <v>1647.5921543450249</v>
      </c>
    </row>
    <row r="1304" spans="1:15" x14ac:dyDescent="0.25">
      <c r="A1304" s="251">
        <v>27043</v>
      </c>
      <c r="B1304" s="251" t="s">
        <v>1424</v>
      </c>
      <c r="C1304" s="251" t="s">
        <v>1437</v>
      </c>
      <c r="D1304" s="251">
        <v>-93.9558581</v>
      </c>
      <c r="E1304" s="251">
        <v>43.684229999999999</v>
      </c>
      <c r="O1304">
        <f t="shared" si="20"/>
        <v>1345.0163640590249</v>
      </c>
    </row>
    <row r="1305" spans="1:15" x14ac:dyDescent="0.25">
      <c r="A1305" s="251">
        <v>27045</v>
      </c>
      <c r="B1305" s="251" t="s">
        <v>1424</v>
      </c>
      <c r="C1305" s="251" t="s">
        <v>1438</v>
      </c>
      <c r="D1305" s="251">
        <v>-92.090991099999997</v>
      </c>
      <c r="E1305" s="251">
        <v>43.683190000000003</v>
      </c>
      <c r="O1305">
        <f t="shared" si="20"/>
        <v>1344.8821242962256</v>
      </c>
    </row>
    <row r="1306" spans="1:15" x14ac:dyDescent="0.25">
      <c r="A1306" s="251">
        <v>27047</v>
      </c>
      <c r="B1306" s="251" t="s">
        <v>1424</v>
      </c>
      <c r="C1306" s="251" t="s">
        <v>1439</v>
      </c>
      <c r="D1306" s="251">
        <v>-93.352887699999997</v>
      </c>
      <c r="E1306" s="251">
        <v>43.684869999999997</v>
      </c>
      <c r="O1306">
        <f t="shared" si="20"/>
        <v>1345.0989755630246</v>
      </c>
    </row>
    <row r="1307" spans="1:15" x14ac:dyDescent="0.25">
      <c r="A1307" s="251">
        <v>27049</v>
      </c>
      <c r="B1307" s="251" t="s">
        <v>1424</v>
      </c>
      <c r="C1307" s="251" t="s">
        <v>1440</v>
      </c>
      <c r="D1307" s="251">
        <v>-92.727177100000006</v>
      </c>
      <c r="E1307" s="251">
        <v>44.417949999999998</v>
      </c>
      <c r="O1307">
        <f t="shared" si="20"/>
        <v>1440.9355099556249</v>
      </c>
    </row>
    <row r="1308" spans="1:15" x14ac:dyDescent="0.25">
      <c r="A1308" s="251">
        <v>27051</v>
      </c>
      <c r="B1308" s="251" t="s">
        <v>1424</v>
      </c>
      <c r="C1308" s="251" t="s">
        <v>626</v>
      </c>
      <c r="D1308" s="251">
        <v>-96.004986799999998</v>
      </c>
      <c r="E1308" s="251">
        <v>45.939810000000001</v>
      </c>
      <c r="O1308">
        <f t="shared" si="20"/>
        <v>1647.6116463812252</v>
      </c>
    </row>
    <row r="1309" spans="1:15" x14ac:dyDescent="0.25">
      <c r="A1309" s="251">
        <v>27053</v>
      </c>
      <c r="B1309" s="251" t="s">
        <v>1424</v>
      </c>
      <c r="C1309" s="251" t="s">
        <v>1441</v>
      </c>
      <c r="D1309" s="251">
        <v>-93.478741200000002</v>
      </c>
      <c r="E1309" s="251">
        <v>45.016010000000001</v>
      </c>
      <c r="O1309">
        <f t="shared" si="20"/>
        <v>1520.9119267202252</v>
      </c>
    </row>
    <row r="1310" spans="1:15" x14ac:dyDescent="0.25">
      <c r="A1310" s="251">
        <v>27055</v>
      </c>
      <c r="B1310" s="251" t="s">
        <v>1424</v>
      </c>
      <c r="C1310" s="251" t="s">
        <v>555</v>
      </c>
      <c r="D1310" s="251">
        <v>-91.485801899999998</v>
      </c>
      <c r="E1310" s="251">
        <v>43.680320000000002</v>
      </c>
      <c r="O1310">
        <f t="shared" si="20"/>
        <v>1344.5116994304003</v>
      </c>
    </row>
    <row r="1311" spans="1:15" x14ac:dyDescent="0.25">
      <c r="A1311" s="251">
        <v>27057</v>
      </c>
      <c r="B1311" s="251" t="s">
        <v>1424</v>
      </c>
      <c r="C1311" s="251" t="s">
        <v>1442</v>
      </c>
      <c r="D1311" s="251">
        <v>-94.907452899999996</v>
      </c>
      <c r="E1311" s="251">
        <v>47.105510000000002</v>
      </c>
      <c r="O1311">
        <f t="shared" si="20"/>
        <v>1812.9684878102253</v>
      </c>
    </row>
    <row r="1312" spans="1:15" x14ac:dyDescent="0.25">
      <c r="A1312" s="251">
        <v>27059</v>
      </c>
      <c r="B1312" s="251" t="s">
        <v>1424</v>
      </c>
      <c r="C1312" s="251" t="s">
        <v>1443</v>
      </c>
      <c r="D1312" s="251">
        <v>-93.294431399999993</v>
      </c>
      <c r="E1312" s="251">
        <v>45.573279999999997</v>
      </c>
      <c r="O1312">
        <f t="shared" si="20"/>
        <v>1596.8822624063996</v>
      </c>
    </row>
    <row r="1313" spans="1:15" x14ac:dyDescent="0.25">
      <c r="A1313" s="251">
        <v>27061</v>
      </c>
      <c r="B1313" s="251" t="s">
        <v>1424</v>
      </c>
      <c r="C1313" s="251" t="s">
        <v>1444</v>
      </c>
      <c r="D1313" s="251">
        <v>-93.610415700000004</v>
      </c>
      <c r="E1313" s="251">
        <v>47.50273</v>
      </c>
      <c r="O1313">
        <f t="shared" si="20"/>
        <v>1870.7117792690249</v>
      </c>
    </row>
    <row r="1314" spans="1:15" x14ac:dyDescent="0.25">
      <c r="A1314" s="251">
        <v>27063</v>
      </c>
      <c r="B1314" s="251" t="s">
        <v>1424</v>
      </c>
      <c r="C1314" s="251" t="s">
        <v>556</v>
      </c>
      <c r="D1314" s="251">
        <v>-95.168300099999996</v>
      </c>
      <c r="E1314" s="251">
        <v>43.682859999999998</v>
      </c>
      <c r="O1314">
        <f t="shared" si="20"/>
        <v>1344.8395300040997</v>
      </c>
    </row>
    <row r="1315" spans="1:15" x14ac:dyDescent="0.25">
      <c r="A1315" s="251">
        <v>27065</v>
      </c>
      <c r="B1315" s="251" t="s">
        <v>1424</v>
      </c>
      <c r="C1315" s="251" t="s">
        <v>1445</v>
      </c>
      <c r="D1315" s="251">
        <v>-93.291197199999999</v>
      </c>
      <c r="E1315" s="251">
        <v>45.957180000000001</v>
      </c>
      <c r="O1315">
        <f t="shared" si="20"/>
        <v>1650.0307354929</v>
      </c>
    </row>
    <row r="1316" spans="1:15" x14ac:dyDescent="0.25">
      <c r="A1316" s="251">
        <v>27067</v>
      </c>
      <c r="B1316" s="251" t="s">
        <v>1424</v>
      </c>
      <c r="C1316" s="251" t="s">
        <v>1446</v>
      </c>
      <c r="D1316" s="251">
        <v>-95.000502699999998</v>
      </c>
      <c r="E1316" s="251">
        <v>45.158149999999999</v>
      </c>
      <c r="O1316">
        <f t="shared" si="20"/>
        <v>1540.1565257006248</v>
      </c>
    </row>
    <row r="1317" spans="1:15" x14ac:dyDescent="0.25">
      <c r="A1317" s="251">
        <v>27069</v>
      </c>
      <c r="B1317" s="251" t="s">
        <v>1424</v>
      </c>
      <c r="C1317" s="251" t="s">
        <v>1447</v>
      </c>
      <c r="D1317" s="251">
        <v>-96.764908000000005</v>
      </c>
      <c r="E1317" s="251">
        <v>48.77581</v>
      </c>
      <c r="O1317">
        <f t="shared" si="20"/>
        <v>2060.5620176012249</v>
      </c>
    </row>
    <row r="1318" spans="1:15" x14ac:dyDescent="0.25">
      <c r="A1318" s="251">
        <v>27071</v>
      </c>
      <c r="B1318" s="251" t="s">
        <v>1424</v>
      </c>
      <c r="C1318" s="251" t="s">
        <v>1448</v>
      </c>
      <c r="D1318" s="251">
        <v>-93.758741499999999</v>
      </c>
      <c r="E1318" s="251">
        <v>48.244230000000002</v>
      </c>
      <c r="O1318">
        <f t="shared" si="20"/>
        <v>1980.4023636590252</v>
      </c>
    </row>
    <row r="1319" spans="1:15" x14ac:dyDescent="0.25">
      <c r="A1319" s="251">
        <v>27073</v>
      </c>
      <c r="B1319" s="251" t="s">
        <v>1424</v>
      </c>
      <c r="C1319" s="251" t="s">
        <v>1449</v>
      </c>
      <c r="D1319" s="251">
        <v>-96.163866499999997</v>
      </c>
      <c r="E1319" s="251">
        <v>45.002119999999998</v>
      </c>
      <c r="O1319">
        <f t="shared" si="20"/>
        <v>1519.0362101123997</v>
      </c>
    </row>
    <row r="1320" spans="1:15" x14ac:dyDescent="0.25">
      <c r="A1320" s="251">
        <v>27075</v>
      </c>
      <c r="B1320" s="251" t="s">
        <v>1424</v>
      </c>
      <c r="C1320" s="251" t="s">
        <v>679</v>
      </c>
      <c r="D1320" s="251">
        <v>-91.428511900000004</v>
      </c>
      <c r="E1320" s="251">
        <v>47.635739999999998</v>
      </c>
      <c r="O1320">
        <f t="shared" si="20"/>
        <v>1890.2059320320998</v>
      </c>
    </row>
    <row r="1321" spans="1:15" x14ac:dyDescent="0.25">
      <c r="A1321" s="251">
        <v>27077</v>
      </c>
      <c r="B1321" s="251" t="s">
        <v>1424</v>
      </c>
      <c r="C1321" s="251" t="s">
        <v>1450</v>
      </c>
      <c r="D1321" s="251">
        <v>-94.885263600000002</v>
      </c>
      <c r="E1321" s="251">
        <v>48.775770000000001</v>
      </c>
      <c r="O1321">
        <f t="shared" si="20"/>
        <v>2060.5559379590254</v>
      </c>
    </row>
    <row r="1322" spans="1:15" x14ac:dyDescent="0.25">
      <c r="A1322" s="251">
        <v>27079</v>
      </c>
      <c r="B1322" s="251" t="s">
        <v>1424</v>
      </c>
      <c r="C1322" s="251" t="s">
        <v>1451</v>
      </c>
      <c r="D1322" s="251">
        <v>-93.726484999999997</v>
      </c>
      <c r="E1322" s="251">
        <v>44.382759999999998</v>
      </c>
      <c r="O1322">
        <f t="shared" si="20"/>
        <v>1436.2798167395997</v>
      </c>
    </row>
    <row r="1323" spans="1:15" x14ac:dyDescent="0.25">
      <c r="A1323" s="251">
        <v>27081</v>
      </c>
      <c r="B1323" s="251" t="s">
        <v>1424</v>
      </c>
      <c r="C1323" s="251" t="s">
        <v>634</v>
      </c>
      <c r="D1323" s="251">
        <v>-96.246538700000002</v>
      </c>
      <c r="E1323" s="251">
        <v>44.423200000000001</v>
      </c>
      <c r="O1323">
        <f t="shared" si="20"/>
        <v>1441.6305710400002</v>
      </c>
    </row>
    <row r="1324" spans="1:15" x14ac:dyDescent="0.25">
      <c r="A1324" s="251">
        <v>27083</v>
      </c>
      <c r="B1324" s="251" t="s">
        <v>1424</v>
      </c>
      <c r="C1324" s="251" t="s">
        <v>1111</v>
      </c>
      <c r="D1324" s="251">
        <v>-95.828189300000005</v>
      </c>
      <c r="E1324" s="251">
        <v>44.428550000000001</v>
      </c>
      <c r="O1324">
        <f t="shared" si="20"/>
        <v>1442.3389989806251</v>
      </c>
    </row>
    <row r="1325" spans="1:15" x14ac:dyDescent="0.25">
      <c r="A1325" s="251">
        <v>27085</v>
      </c>
      <c r="B1325" s="251" t="s">
        <v>1424</v>
      </c>
      <c r="C1325" s="251" t="s">
        <v>1452</v>
      </c>
      <c r="D1325" s="251">
        <v>-94.273100200000002</v>
      </c>
      <c r="E1325" s="251">
        <v>44.829340000000002</v>
      </c>
      <c r="O1325">
        <f t="shared" si="20"/>
        <v>1495.7764308801002</v>
      </c>
    </row>
    <row r="1326" spans="1:15" x14ac:dyDescent="0.25">
      <c r="A1326" s="251">
        <v>27087</v>
      </c>
      <c r="B1326" s="251" t="s">
        <v>1424</v>
      </c>
      <c r="C1326" s="251" t="s">
        <v>1453</v>
      </c>
      <c r="D1326" s="251">
        <v>-95.799946899999995</v>
      </c>
      <c r="E1326" s="251">
        <v>47.326329999999999</v>
      </c>
      <c r="O1326">
        <f t="shared" si="20"/>
        <v>1844.9811253550247</v>
      </c>
    </row>
    <row r="1327" spans="1:15" x14ac:dyDescent="0.25">
      <c r="A1327" s="251">
        <v>27089</v>
      </c>
      <c r="B1327" s="251" t="s">
        <v>1424</v>
      </c>
      <c r="C1327" s="251" t="s">
        <v>568</v>
      </c>
      <c r="D1327" s="251">
        <v>-96.367040099999997</v>
      </c>
      <c r="E1327" s="251">
        <v>48.3553</v>
      </c>
      <c r="O1327">
        <f t="shared" si="20"/>
        <v>1997.0460857025</v>
      </c>
    </row>
    <row r="1328" spans="1:15" x14ac:dyDescent="0.25">
      <c r="A1328" s="251">
        <v>27091</v>
      </c>
      <c r="B1328" s="251" t="s">
        <v>1424</v>
      </c>
      <c r="C1328" s="251" t="s">
        <v>820</v>
      </c>
      <c r="D1328" s="251">
        <v>-94.563819899999999</v>
      </c>
      <c r="E1328" s="251">
        <v>43.682299999999998</v>
      </c>
      <c r="O1328">
        <f t="shared" si="20"/>
        <v>1344.7672499024998</v>
      </c>
    </row>
    <row r="1329" spans="1:15" x14ac:dyDescent="0.25">
      <c r="A1329" s="251">
        <v>27093</v>
      </c>
      <c r="B1329" s="251" t="s">
        <v>1424</v>
      </c>
      <c r="C1329" s="251" t="s">
        <v>1454</v>
      </c>
      <c r="D1329" s="251">
        <v>-94.523292600000005</v>
      </c>
      <c r="E1329" s="251">
        <v>45.129089999999998</v>
      </c>
      <c r="O1329">
        <f t="shared" si="20"/>
        <v>1536.2146445132248</v>
      </c>
    </row>
    <row r="1330" spans="1:15" x14ac:dyDescent="0.25">
      <c r="A1330" s="251">
        <v>27095</v>
      </c>
      <c r="B1330" s="251" t="s">
        <v>1424</v>
      </c>
      <c r="C1330" s="251" t="s">
        <v>1455</v>
      </c>
      <c r="D1330" s="251">
        <v>-93.633289599999998</v>
      </c>
      <c r="E1330" s="251">
        <v>45.94932</v>
      </c>
      <c r="O1330">
        <f t="shared" si="20"/>
        <v>1648.9359190404</v>
      </c>
    </row>
    <row r="1331" spans="1:15" x14ac:dyDescent="0.25">
      <c r="A1331" s="251">
        <v>27097</v>
      </c>
      <c r="B1331" s="251" t="s">
        <v>1424</v>
      </c>
      <c r="C1331" s="251" t="s">
        <v>1456</v>
      </c>
      <c r="D1331" s="251">
        <v>-94.268936800000006</v>
      </c>
      <c r="E1331" s="251">
        <v>46.022570000000002</v>
      </c>
      <c r="O1331">
        <f t="shared" si="20"/>
        <v>1659.1496611610251</v>
      </c>
    </row>
    <row r="1332" spans="1:15" x14ac:dyDescent="0.25">
      <c r="A1332" s="251">
        <v>27099</v>
      </c>
      <c r="B1332" s="251" t="s">
        <v>1424</v>
      </c>
      <c r="C1332" s="251" t="s">
        <v>1457</v>
      </c>
      <c r="D1332" s="251">
        <v>-92.759888599999996</v>
      </c>
      <c r="E1332" s="251">
        <v>43.680529999999997</v>
      </c>
      <c r="O1332">
        <f t="shared" si="20"/>
        <v>1344.5388024320246</v>
      </c>
    </row>
    <row r="1333" spans="1:15" x14ac:dyDescent="0.25">
      <c r="A1333" s="251">
        <v>27101</v>
      </c>
      <c r="B1333" s="251" t="s">
        <v>1424</v>
      </c>
      <c r="C1333" s="251" t="s">
        <v>910</v>
      </c>
      <c r="D1333" s="251">
        <v>-95.761291600000007</v>
      </c>
      <c r="E1333" s="251">
        <v>44.038119999999999</v>
      </c>
      <c r="O1333">
        <f t="shared" si="20"/>
        <v>1390.9779295523999</v>
      </c>
    </row>
    <row r="1334" spans="1:15" x14ac:dyDescent="0.25">
      <c r="A1334" s="251">
        <v>27103</v>
      </c>
      <c r="B1334" s="251" t="s">
        <v>1424</v>
      </c>
      <c r="C1334" s="251" t="s">
        <v>1458</v>
      </c>
      <c r="D1334" s="251">
        <v>-94.246142899999995</v>
      </c>
      <c r="E1334" s="251">
        <v>44.365020000000001</v>
      </c>
      <c r="O1334">
        <f t="shared" si="20"/>
        <v>1433.9348991009001</v>
      </c>
    </row>
    <row r="1335" spans="1:15" x14ac:dyDescent="0.25">
      <c r="A1335" s="251">
        <v>27105</v>
      </c>
      <c r="B1335" s="251" t="s">
        <v>1424</v>
      </c>
      <c r="C1335" s="251" t="s">
        <v>1459</v>
      </c>
      <c r="D1335" s="251">
        <v>-95.760458</v>
      </c>
      <c r="E1335" s="251">
        <v>43.681539999999998</v>
      </c>
      <c r="O1335">
        <f t="shared" si="20"/>
        <v>1344.6691577360998</v>
      </c>
    </row>
    <row r="1336" spans="1:15" x14ac:dyDescent="0.25">
      <c r="A1336" s="251">
        <v>27107</v>
      </c>
      <c r="B1336" s="251" t="s">
        <v>1424</v>
      </c>
      <c r="C1336" s="251" t="s">
        <v>1460</v>
      </c>
      <c r="D1336" s="251">
        <v>-96.440018499999994</v>
      </c>
      <c r="E1336" s="251">
        <v>47.32696</v>
      </c>
      <c r="O1336">
        <f t="shared" si="20"/>
        <v>1845.0727713935999</v>
      </c>
    </row>
    <row r="1337" spans="1:15" x14ac:dyDescent="0.25">
      <c r="A1337" s="251">
        <v>27109</v>
      </c>
      <c r="B1337" s="251" t="s">
        <v>1424</v>
      </c>
      <c r="C1337" s="251" t="s">
        <v>1461</v>
      </c>
      <c r="D1337" s="251">
        <v>-92.400918300000001</v>
      </c>
      <c r="E1337" s="251">
        <v>44.014029999999998</v>
      </c>
      <c r="O1337">
        <f t="shared" si="20"/>
        <v>1387.8313578920247</v>
      </c>
    </row>
    <row r="1338" spans="1:15" x14ac:dyDescent="0.25">
      <c r="A1338" s="251">
        <v>27111</v>
      </c>
      <c r="B1338" s="251" t="s">
        <v>1424</v>
      </c>
      <c r="C1338" s="251" t="s">
        <v>1462</v>
      </c>
      <c r="D1338" s="251">
        <v>-95.695693599999998</v>
      </c>
      <c r="E1338" s="251">
        <v>46.410440000000001</v>
      </c>
      <c r="O1338">
        <f t="shared" si="20"/>
        <v>1713.6354172356002</v>
      </c>
    </row>
    <row r="1339" spans="1:15" x14ac:dyDescent="0.25">
      <c r="A1339" s="251">
        <v>27113</v>
      </c>
      <c r="B1339" s="251" t="s">
        <v>1424</v>
      </c>
      <c r="C1339" s="251" t="s">
        <v>1463</v>
      </c>
      <c r="D1339" s="251">
        <v>-96.005710399999998</v>
      </c>
      <c r="E1339" s="251">
        <v>48.065930000000002</v>
      </c>
      <c r="O1339">
        <f t="shared" si="20"/>
        <v>1953.8003852210252</v>
      </c>
    </row>
    <row r="1340" spans="1:15" x14ac:dyDescent="0.25">
      <c r="A1340" s="251">
        <v>27115</v>
      </c>
      <c r="B1340" s="251" t="s">
        <v>1424</v>
      </c>
      <c r="C1340" s="251" t="s">
        <v>1464</v>
      </c>
      <c r="D1340" s="251">
        <v>-92.736083699999995</v>
      </c>
      <c r="E1340" s="251">
        <v>46.127369999999999</v>
      </c>
      <c r="O1340">
        <f t="shared" si="20"/>
        <v>1673.8046170130249</v>
      </c>
    </row>
    <row r="1341" spans="1:15" x14ac:dyDescent="0.25">
      <c r="A1341" s="251">
        <v>27117</v>
      </c>
      <c r="B1341" s="251" t="s">
        <v>1424</v>
      </c>
      <c r="C1341" s="251" t="s">
        <v>1465</v>
      </c>
      <c r="D1341" s="251">
        <v>-96.239206999999993</v>
      </c>
      <c r="E1341" s="251">
        <v>44.033250000000002</v>
      </c>
      <c r="O1341">
        <f t="shared" si="20"/>
        <v>1390.3416125156255</v>
      </c>
    </row>
    <row r="1342" spans="1:15" x14ac:dyDescent="0.25">
      <c r="A1342" s="251">
        <v>27119</v>
      </c>
      <c r="B1342" s="251" t="s">
        <v>1424</v>
      </c>
      <c r="C1342" s="251" t="s">
        <v>645</v>
      </c>
      <c r="D1342" s="251">
        <v>-96.392702099999994</v>
      </c>
      <c r="E1342" s="251">
        <v>47.775979999999997</v>
      </c>
      <c r="O1342">
        <f t="shared" si="20"/>
        <v>1910.8459461608995</v>
      </c>
    </row>
    <row r="1343" spans="1:15" x14ac:dyDescent="0.25">
      <c r="A1343" s="251">
        <v>27121</v>
      </c>
      <c r="B1343" s="251" t="s">
        <v>1424</v>
      </c>
      <c r="C1343" s="251" t="s">
        <v>646</v>
      </c>
      <c r="D1343" s="251">
        <v>-95.442499299999994</v>
      </c>
      <c r="E1343" s="251">
        <v>45.593249999999998</v>
      </c>
      <c r="O1343">
        <f t="shared" si="20"/>
        <v>1599.6306275156248</v>
      </c>
    </row>
    <row r="1344" spans="1:15" x14ac:dyDescent="0.25">
      <c r="A1344" s="251">
        <v>27123</v>
      </c>
      <c r="B1344" s="251" t="s">
        <v>1424</v>
      </c>
      <c r="C1344" s="251" t="s">
        <v>1466</v>
      </c>
      <c r="D1344" s="251">
        <v>-93.097464599999995</v>
      </c>
      <c r="E1344" s="251">
        <v>45.028770000000002</v>
      </c>
      <c r="O1344">
        <f t="shared" si="20"/>
        <v>1522.6358123540251</v>
      </c>
    </row>
    <row r="1345" spans="1:15" x14ac:dyDescent="0.25">
      <c r="A1345" s="251">
        <v>27125</v>
      </c>
      <c r="B1345" s="251" t="s">
        <v>1424</v>
      </c>
      <c r="C1345" s="251" t="s">
        <v>1467</v>
      </c>
      <c r="D1345" s="251">
        <v>-96.076570200000006</v>
      </c>
      <c r="E1345" s="251">
        <v>47.873179999999998</v>
      </c>
      <c r="O1345">
        <f t="shared" si="20"/>
        <v>1925.2034174528997</v>
      </c>
    </row>
    <row r="1346" spans="1:15" x14ac:dyDescent="0.25">
      <c r="A1346" s="251">
        <v>27127</v>
      </c>
      <c r="B1346" s="251" t="s">
        <v>1424</v>
      </c>
      <c r="C1346" s="251" t="s">
        <v>1468</v>
      </c>
      <c r="D1346" s="251">
        <v>-95.250874100000004</v>
      </c>
      <c r="E1346" s="251">
        <v>44.41948</v>
      </c>
      <c r="O1346">
        <f t="shared" si="20"/>
        <v>1441.1380578084002</v>
      </c>
    </row>
    <row r="1347" spans="1:15" x14ac:dyDescent="0.25">
      <c r="A1347" s="251">
        <v>27129</v>
      </c>
      <c r="B1347" s="251" t="s">
        <v>1424</v>
      </c>
      <c r="C1347" s="251" t="s">
        <v>1469</v>
      </c>
      <c r="D1347" s="251">
        <v>-94.942196300000006</v>
      </c>
      <c r="E1347" s="251">
        <v>44.736870000000003</v>
      </c>
      <c r="O1347">
        <f t="shared" si="20"/>
        <v>1483.3832341430254</v>
      </c>
    </row>
    <row r="1348" spans="1:15" x14ac:dyDescent="0.25">
      <c r="A1348" s="251">
        <v>27131</v>
      </c>
      <c r="B1348" s="251" t="s">
        <v>1424</v>
      </c>
      <c r="C1348" s="251" t="s">
        <v>1181</v>
      </c>
      <c r="D1348" s="251">
        <v>-93.297079699999998</v>
      </c>
      <c r="E1348" s="251">
        <v>44.363480000000003</v>
      </c>
      <c r="O1348">
        <f t="shared" ref="O1348:O1411" si="21">E1348*1.5^2*(E1348-30)</f>
        <v>1433.7314048484002</v>
      </c>
    </row>
    <row r="1349" spans="1:15" x14ac:dyDescent="0.25">
      <c r="A1349" s="251">
        <v>27133</v>
      </c>
      <c r="B1349" s="251" t="s">
        <v>1424</v>
      </c>
      <c r="C1349" s="251" t="s">
        <v>1470</v>
      </c>
      <c r="D1349" s="251">
        <v>-96.2382755</v>
      </c>
      <c r="E1349" s="251">
        <v>43.676119999999997</v>
      </c>
      <c r="O1349">
        <f t="shared" si="21"/>
        <v>1343.9696810723995</v>
      </c>
    </row>
    <row r="1350" spans="1:15" x14ac:dyDescent="0.25">
      <c r="A1350" s="251">
        <v>27135</v>
      </c>
      <c r="B1350" s="251" t="s">
        <v>1424</v>
      </c>
      <c r="C1350" s="251" t="s">
        <v>1471</v>
      </c>
      <c r="D1350" s="251">
        <v>-95.786641500000002</v>
      </c>
      <c r="E1350" s="251">
        <v>48.773269999999997</v>
      </c>
      <c r="O1350">
        <f t="shared" si="21"/>
        <v>2060.1759746090247</v>
      </c>
    </row>
    <row r="1351" spans="1:15" x14ac:dyDescent="0.25">
      <c r="A1351" s="251">
        <v>27137</v>
      </c>
      <c r="B1351" s="251" t="s">
        <v>1424</v>
      </c>
      <c r="C1351" s="251" t="s">
        <v>1472</v>
      </c>
      <c r="D1351" s="251">
        <v>-92.459926199999998</v>
      </c>
      <c r="E1351" s="251">
        <v>47.6098</v>
      </c>
      <c r="O1351">
        <f t="shared" si="21"/>
        <v>1886.39787609</v>
      </c>
    </row>
    <row r="1352" spans="1:15" x14ac:dyDescent="0.25">
      <c r="A1352" s="251">
        <v>27139</v>
      </c>
      <c r="B1352" s="251" t="s">
        <v>1424</v>
      </c>
      <c r="C1352" s="251" t="s">
        <v>651</v>
      </c>
      <c r="D1352" s="251">
        <v>-93.534519299999999</v>
      </c>
      <c r="E1352" s="251">
        <v>44.659579999999998</v>
      </c>
      <c r="O1352">
        <f t="shared" si="21"/>
        <v>1473.0540429968999</v>
      </c>
    </row>
    <row r="1353" spans="1:15" x14ac:dyDescent="0.25">
      <c r="A1353" s="251">
        <v>27141</v>
      </c>
      <c r="B1353" s="251" t="s">
        <v>1424</v>
      </c>
      <c r="C1353" s="251" t="s">
        <v>1473</v>
      </c>
      <c r="D1353" s="251">
        <v>-93.781088400000002</v>
      </c>
      <c r="E1353" s="251">
        <v>45.457599999999999</v>
      </c>
      <c r="O1353">
        <f t="shared" si="21"/>
        <v>1580.99714496</v>
      </c>
    </row>
    <row r="1354" spans="1:15" x14ac:dyDescent="0.25">
      <c r="A1354" s="251">
        <v>27143</v>
      </c>
      <c r="B1354" s="251" t="s">
        <v>1424</v>
      </c>
      <c r="C1354" s="251" t="s">
        <v>1474</v>
      </c>
      <c r="D1354" s="251">
        <v>-94.226104500000005</v>
      </c>
      <c r="E1354" s="251">
        <v>44.591099999999997</v>
      </c>
      <c r="O1354">
        <f t="shared" si="21"/>
        <v>1463.9246982224995</v>
      </c>
    </row>
    <row r="1355" spans="1:15" x14ac:dyDescent="0.25">
      <c r="A1355" s="251">
        <v>27145</v>
      </c>
      <c r="B1355" s="251" t="s">
        <v>1424</v>
      </c>
      <c r="C1355" s="251" t="s">
        <v>1475</v>
      </c>
      <c r="D1355" s="251">
        <v>-94.613776400000006</v>
      </c>
      <c r="E1355" s="251">
        <v>45.561100000000003</v>
      </c>
      <c r="O1355">
        <f t="shared" si="21"/>
        <v>1595.2068747225005</v>
      </c>
    </row>
    <row r="1356" spans="1:15" x14ac:dyDescent="0.25">
      <c r="A1356" s="251">
        <v>27147</v>
      </c>
      <c r="B1356" s="251" t="s">
        <v>1424</v>
      </c>
      <c r="C1356" s="251" t="s">
        <v>1476</v>
      </c>
      <c r="D1356" s="251">
        <v>-93.231194299999999</v>
      </c>
      <c r="E1356" s="251">
        <v>44.030360000000002</v>
      </c>
      <c r="O1356">
        <f t="shared" si="21"/>
        <v>1389.9640538916001</v>
      </c>
    </row>
    <row r="1357" spans="1:15" x14ac:dyDescent="0.25">
      <c r="A1357" s="251">
        <v>27149</v>
      </c>
      <c r="B1357" s="251" t="s">
        <v>1424</v>
      </c>
      <c r="C1357" s="251" t="s">
        <v>1191</v>
      </c>
      <c r="D1357" s="251">
        <v>-95.995340200000001</v>
      </c>
      <c r="E1357" s="251">
        <v>45.59243</v>
      </c>
      <c r="O1357">
        <f t="shared" si="21"/>
        <v>1599.517739936025</v>
      </c>
    </row>
    <row r="1358" spans="1:15" x14ac:dyDescent="0.25">
      <c r="A1358" s="251">
        <v>27151</v>
      </c>
      <c r="B1358" s="251" t="s">
        <v>1424</v>
      </c>
      <c r="C1358" s="251" t="s">
        <v>1477</v>
      </c>
      <c r="D1358" s="251">
        <v>-95.675934999999996</v>
      </c>
      <c r="E1358" s="251">
        <v>45.286940000000001</v>
      </c>
      <c r="O1358">
        <f t="shared" si="21"/>
        <v>1557.6721527681002</v>
      </c>
    </row>
    <row r="1359" spans="1:15" x14ac:dyDescent="0.25">
      <c r="A1359" s="251">
        <v>27153</v>
      </c>
      <c r="B1359" s="251" t="s">
        <v>1424</v>
      </c>
      <c r="C1359" s="251" t="s">
        <v>1252</v>
      </c>
      <c r="D1359" s="251">
        <v>-94.894558200000006</v>
      </c>
      <c r="E1359" s="251">
        <v>46.078090000000003</v>
      </c>
      <c r="O1359">
        <f t="shared" si="21"/>
        <v>1666.9072756082253</v>
      </c>
    </row>
    <row r="1360" spans="1:15" x14ac:dyDescent="0.25">
      <c r="A1360" s="251">
        <v>27155</v>
      </c>
      <c r="B1360" s="251" t="s">
        <v>1424</v>
      </c>
      <c r="C1360" s="251" t="s">
        <v>1478</v>
      </c>
      <c r="D1360" s="251">
        <v>-96.465217300000006</v>
      </c>
      <c r="E1360" s="251">
        <v>45.776780000000002</v>
      </c>
      <c r="O1360">
        <f t="shared" si="21"/>
        <v>1624.9729211289005</v>
      </c>
    </row>
    <row r="1361" spans="1:15" x14ac:dyDescent="0.25">
      <c r="A1361" s="251">
        <v>27157</v>
      </c>
      <c r="B1361" s="251" t="s">
        <v>1424</v>
      </c>
      <c r="C1361" s="251" t="s">
        <v>1479</v>
      </c>
      <c r="D1361" s="251">
        <v>-92.222719699999999</v>
      </c>
      <c r="E1361" s="251">
        <v>44.293239999999997</v>
      </c>
      <c r="O1361">
        <f t="shared" si="21"/>
        <v>1424.4612968195995</v>
      </c>
    </row>
    <row r="1362" spans="1:15" x14ac:dyDescent="0.25">
      <c r="A1362" s="251">
        <v>27159</v>
      </c>
      <c r="B1362" s="251" t="s">
        <v>1424</v>
      </c>
      <c r="C1362" s="251" t="s">
        <v>1480</v>
      </c>
      <c r="D1362" s="251">
        <v>-94.959496599999994</v>
      </c>
      <c r="E1362" s="251">
        <v>46.589039999999997</v>
      </c>
      <c r="O1362">
        <f t="shared" si="21"/>
        <v>1738.9517582735996</v>
      </c>
    </row>
    <row r="1363" spans="1:15" x14ac:dyDescent="0.25">
      <c r="A1363" s="251">
        <v>27161</v>
      </c>
      <c r="B1363" s="251" t="s">
        <v>1424</v>
      </c>
      <c r="C1363" s="251" t="s">
        <v>1481</v>
      </c>
      <c r="D1363" s="251">
        <v>-93.594083800000007</v>
      </c>
      <c r="E1363" s="251">
        <v>44.032260000000001</v>
      </c>
      <c r="O1363">
        <f t="shared" si="21"/>
        <v>1390.2122715921</v>
      </c>
    </row>
    <row r="1364" spans="1:15" x14ac:dyDescent="0.25">
      <c r="A1364" s="251">
        <v>27163</v>
      </c>
      <c r="B1364" s="251" t="s">
        <v>1424</v>
      </c>
      <c r="C1364" s="251" t="s">
        <v>585</v>
      </c>
      <c r="D1364" s="251">
        <v>-92.889515700000004</v>
      </c>
      <c r="E1364" s="251">
        <v>45.039619999999999</v>
      </c>
      <c r="O1364">
        <f t="shared" si="21"/>
        <v>1524.1022319249</v>
      </c>
    </row>
    <row r="1365" spans="1:15" x14ac:dyDescent="0.25">
      <c r="A1365" s="251">
        <v>27165</v>
      </c>
      <c r="B1365" s="251" t="s">
        <v>1424</v>
      </c>
      <c r="C1365" s="251" t="s">
        <v>1482</v>
      </c>
      <c r="D1365" s="251">
        <v>-94.618251799999996</v>
      </c>
      <c r="E1365" s="251">
        <v>43.98883</v>
      </c>
      <c r="O1365">
        <f t="shared" si="21"/>
        <v>1384.5425957300251</v>
      </c>
    </row>
    <row r="1366" spans="1:15" x14ac:dyDescent="0.25">
      <c r="A1366" s="251">
        <v>27167</v>
      </c>
      <c r="B1366" s="251" t="s">
        <v>1424</v>
      </c>
      <c r="C1366" s="251" t="s">
        <v>1483</v>
      </c>
      <c r="D1366" s="251">
        <v>-96.4567792</v>
      </c>
      <c r="E1366" s="251">
        <v>46.364699999999999</v>
      </c>
      <c r="O1366">
        <f t="shared" si="21"/>
        <v>1707.1749137024997</v>
      </c>
    </row>
    <row r="1367" spans="1:15" x14ac:dyDescent="0.25">
      <c r="A1367" s="251">
        <v>27169</v>
      </c>
      <c r="B1367" s="251" t="s">
        <v>1424</v>
      </c>
      <c r="C1367" s="251" t="s">
        <v>1484</v>
      </c>
      <c r="D1367" s="251">
        <v>-91.779209899999998</v>
      </c>
      <c r="E1367" s="251">
        <v>43.997030000000002</v>
      </c>
      <c r="O1367">
        <f t="shared" si="21"/>
        <v>1385.6124348470253</v>
      </c>
    </row>
    <row r="1368" spans="1:15" x14ac:dyDescent="0.25">
      <c r="A1368" s="251">
        <v>27171</v>
      </c>
      <c r="B1368" s="251" t="s">
        <v>1424</v>
      </c>
      <c r="C1368" s="251" t="s">
        <v>1131</v>
      </c>
      <c r="D1368" s="251">
        <v>-93.963918300000003</v>
      </c>
      <c r="E1368" s="251">
        <v>45.182580000000002</v>
      </c>
      <c r="O1368">
        <f t="shared" si="21"/>
        <v>1543.4733047769002</v>
      </c>
    </row>
    <row r="1369" spans="1:15" x14ac:dyDescent="0.25">
      <c r="A1369" s="251">
        <v>27173</v>
      </c>
      <c r="B1369" s="251" t="s">
        <v>1424</v>
      </c>
      <c r="C1369" s="251" t="s">
        <v>1485</v>
      </c>
      <c r="D1369" s="251">
        <v>-95.857506799999996</v>
      </c>
      <c r="E1369" s="251">
        <v>44.725569999999998</v>
      </c>
      <c r="O1369">
        <f t="shared" si="21"/>
        <v>1481.8714016060246</v>
      </c>
    </row>
    <row r="1370" spans="1:15" x14ac:dyDescent="0.25">
      <c r="A1370" s="251">
        <v>28001</v>
      </c>
      <c r="B1370" s="251" t="s">
        <v>1486</v>
      </c>
      <c r="C1370" s="251" t="s">
        <v>720</v>
      </c>
      <c r="D1370" s="251">
        <v>-91.353437200000002</v>
      </c>
      <c r="E1370" s="251">
        <v>31.487880000000001</v>
      </c>
      <c r="O1370">
        <f t="shared" si="21"/>
        <v>105.41292051240004</v>
      </c>
    </row>
    <row r="1371" spans="1:15" x14ac:dyDescent="0.25">
      <c r="A1371" s="251">
        <v>28003</v>
      </c>
      <c r="B1371" s="251" t="s">
        <v>1486</v>
      </c>
      <c r="C1371" s="251" t="s">
        <v>1487</v>
      </c>
      <c r="D1371" s="251">
        <v>-88.5811882</v>
      </c>
      <c r="E1371" s="251">
        <v>34.880409999999998</v>
      </c>
      <c r="O1371">
        <f t="shared" si="21"/>
        <v>383.0190789782248</v>
      </c>
    </row>
    <row r="1372" spans="1:15" x14ac:dyDescent="0.25">
      <c r="A1372" s="251">
        <v>28005</v>
      </c>
      <c r="B1372" s="251" t="s">
        <v>1486</v>
      </c>
      <c r="C1372" s="251" t="s">
        <v>1488</v>
      </c>
      <c r="D1372" s="251">
        <v>-90.809482700000004</v>
      </c>
      <c r="E1372" s="251">
        <v>31.17634</v>
      </c>
      <c r="O1372">
        <f t="shared" si="21"/>
        <v>82.51644554009998</v>
      </c>
    </row>
    <row r="1373" spans="1:15" x14ac:dyDescent="0.25">
      <c r="A1373" s="251">
        <v>28007</v>
      </c>
      <c r="B1373" s="251" t="s">
        <v>1486</v>
      </c>
      <c r="C1373" s="251" t="s">
        <v>1489</v>
      </c>
      <c r="D1373" s="251">
        <v>-89.583907600000003</v>
      </c>
      <c r="E1373" s="251">
        <v>33.085760000000001</v>
      </c>
      <c r="O1373">
        <f t="shared" si="21"/>
        <v>229.71310824960003</v>
      </c>
    </row>
    <row r="1374" spans="1:15" x14ac:dyDescent="0.25">
      <c r="A1374" s="251">
        <v>28009</v>
      </c>
      <c r="B1374" s="251" t="s">
        <v>1486</v>
      </c>
      <c r="C1374" s="251" t="s">
        <v>608</v>
      </c>
      <c r="D1374" s="251">
        <v>-89.188927300000003</v>
      </c>
      <c r="E1374" s="251">
        <v>34.818559999999998</v>
      </c>
      <c r="O1374">
        <f t="shared" si="21"/>
        <v>377.49447106559978</v>
      </c>
    </row>
    <row r="1375" spans="1:15" x14ac:dyDescent="0.25">
      <c r="A1375" s="251">
        <v>28011</v>
      </c>
      <c r="B1375" s="251" t="s">
        <v>1486</v>
      </c>
      <c r="C1375" s="251" t="s">
        <v>1490</v>
      </c>
      <c r="D1375" s="251">
        <v>-90.887512599999994</v>
      </c>
      <c r="E1375" s="251">
        <v>33.800449999999998</v>
      </c>
      <c r="O1375">
        <f t="shared" si="21"/>
        <v>289.02807045562486</v>
      </c>
    </row>
    <row r="1376" spans="1:15" x14ac:dyDescent="0.25">
      <c r="A1376" s="251">
        <v>28013</v>
      </c>
      <c r="B1376" s="251" t="s">
        <v>1486</v>
      </c>
      <c r="C1376" s="251" t="s">
        <v>528</v>
      </c>
      <c r="D1376" s="251">
        <v>-89.333510899999993</v>
      </c>
      <c r="E1376" s="251">
        <v>33.94117</v>
      </c>
      <c r="O1376">
        <f t="shared" si="21"/>
        <v>300.97782218002499</v>
      </c>
    </row>
    <row r="1377" spans="1:15" x14ac:dyDescent="0.25">
      <c r="A1377" s="251">
        <v>28015</v>
      </c>
      <c r="B1377" s="251" t="s">
        <v>1486</v>
      </c>
      <c r="C1377" s="251" t="s">
        <v>611</v>
      </c>
      <c r="D1377" s="251">
        <v>-89.922986699999996</v>
      </c>
      <c r="E1377" s="251">
        <v>33.45102</v>
      </c>
      <c r="O1377">
        <f t="shared" si="21"/>
        <v>259.74031284089995</v>
      </c>
    </row>
    <row r="1378" spans="1:15" x14ac:dyDescent="0.25">
      <c r="A1378" s="251">
        <v>28017</v>
      </c>
      <c r="B1378" s="251" t="s">
        <v>1486</v>
      </c>
      <c r="C1378" s="251" t="s">
        <v>1097</v>
      </c>
      <c r="D1378" s="251">
        <v>-88.942633999999998</v>
      </c>
      <c r="E1378" s="251">
        <v>33.920920000000002</v>
      </c>
      <c r="O1378">
        <f t="shared" si="21"/>
        <v>299.25273070440022</v>
      </c>
    </row>
    <row r="1379" spans="1:15" x14ac:dyDescent="0.25">
      <c r="A1379" s="251">
        <v>28019</v>
      </c>
      <c r="B1379" s="251" t="s">
        <v>1486</v>
      </c>
      <c r="C1379" s="251" t="s">
        <v>532</v>
      </c>
      <c r="D1379" s="251">
        <v>-89.245921699999997</v>
      </c>
      <c r="E1379" s="251">
        <v>33.344259999999998</v>
      </c>
      <c r="O1379">
        <f t="shared" si="21"/>
        <v>250.90171863209989</v>
      </c>
    </row>
    <row r="1380" spans="1:15" x14ac:dyDescent="0.25">
      <c r="A1380" s="251">
        <v>28021</v>
      </c>
      <c r="B1380" s="251" t="s">
        <v>1486</v>
      </c>
      <c r="C1380" s="251" t="s">
        <v>1491</v>
      </c>
      <c r="D1380" s="251">
        <v>-90.911716799999994</v>
      </c>
      <c r="E1380" s="251">
        <v>31.981290000000001</v>
      </c>
      <c r="O1380">
        <f t="shared" si="21"/>
        <v>142.5694726442251</v>
      </c>
    </row>
    <row r="1381" spans="1:15" x14ac:dyDescent="0.25">
      <c r="A1381" s="251">
        <v>28023</v>
      </c>
      <c r="B1381" s="251" t="s">
        <v>1486</v>
      </c>
      <c r="C1381" s="251" t="s">
        <v>533</v>
      </c>
      <c r="D1381" s="251">
        <v>-88.686073100000002</v>
      </c>
      <c r="E1381" s="251">
        <v>32.044780000000003</v>
      </c>
      <c r="O1381">
        <f t="shared" si="21"/>
        <v>147.43018180890022</v>
      </c>
    </row>
    <row r="1382" spans="1:15" x14ac:dyDescent="0.25">
      <c r="A1382" s="251">
        <v>28025</v>
      </c>
      <c r="B1382" s="251" t="s">
        <v>1486</v>
      </c>
      <c r="C1382" s="251" t="s">
        <v>534</v>
      </c>
      <c r="D1382" s="251">
        <v>-88.782285200000004</v>
      </c>
      <c r="E1382" s="251">
        <v>33.657029999999999</v>
      </c>
      <c r="O1382">
        <f t="shared" si="21"/>
        <v>276.94072894702492</v>
      </c>
    </row>
    <row r="1383" spans="1:15" x14ac:dyDescent="0.25">
      <c r="A1383" s="251">
        <v>28027</v>
      </c>
      <c r="B1383" s="251" t="s">
        <v>1486</v>
      </c>
      <c r="C1383" s="251" t="s">
        <v>1492</v>
      </c>
      <c r="D1383" s="251">
        <v>-90.608255099999994</v>
      </c>
      <c r="E1383" s="251">
        <v>34.236130000000003</v>
      </c>
      <c r="O1383">
        <f t="shared" si="21"/>
        <v>326.31456909802523</v>
      </c>
    </row>
    <row r="1384" spans="1:15" x14ac:dyDescent="0.25">
      <c r="A1384" s="251">
        <v>28029</v>
      </c>
      <c r="B1384" s="251" t="s">
        <v>1486</v>
      </c>
      <c r="C1384" s="251" t="s">
        <v>1493</v>
      </c>
      <c r="D1384" s="251">
        <v>-90.457510200000002</v>
      </c>
      <c r="E1384" s="251">
        <v>31.873729999999998</v>
      </c>
      <c r="O1384">
        <f t="shared" si="21"/>
        <v>134.37621925402487</v>
      </c>
    </row>
    <row r="1385" spans="1:15" x14ac:dyDescent="0.25">
      <c r="A1385" s="251">
        <v>28031</v>
      </c>
      <c r="B1385" s="251" t="s">
        <v>1486</v>
      </c>
      <c r="C1385" s="251" t="s">
        <v>540</v>
      </c>
      <c r="D1385" s="251">
        <v>-89.558940199999995</v>
      </c>
      <c r="E1385" s="251">
        <v>31.640149999999998</v>
      </c>
      <c r="O1385">
        <f t="shared" si="21"/>
        <v>116.76283205062488</v>
      </c>
    </row>
    <row r="1386" spans="1:15" x14ac:dyDescent="0.25">
      <c r="A1386" s="251">
        <v>28033</v>
      </c>
      <c r="B1386" s="251" t="s">
        <v>1486</v>
      </c>
      <c r="C1386" s="251" t="s">
        <v>800</v>
      </c>
      <c r="D1386" s="251">
        <v>-89.993370900000002</v>
      </c>
      <c r="E1386" s="251">
        <v>34.87668</v>
      </c>
      <c r="O1386">
        <f t="shared" si="21"/>
        <v>382.68541760040006</v>
      </c>
    </row>
    <row r="1387" spans="1:15" x14ac:dyDescent="0.25">
      <c r="A1387" s="251">
        <v>28035</v>
      </c>
      <c r="B1387" s="251" t="s">
        <v>1486</v>
      </c>
      <c r="C1387" s="251" t="s">
        <v>1494</v>
      </c>
      <c r="D1387" s="251">
        <v>-89.258405999999994</v>
      </c>
      <c r="E1387" s="251">
        <v>31.194649999999999</v>
      </c>
      <c r="O1387">
        <f t="shared" si="21"/>
        <v>83.850049400624954</v>
      </c>
    </row>
    <row r="1388" spans="1:15" x14ac:dyDescent="0.25">
      <c r="A1388" s="251">
        <v>28037</v>
      </c>
      <c r="B1388" s="251" t="s">
        <v>1486</v>
      </c>
      <c r="C1388" s="251" t="s">
        <v>550</v>
      </c>
      <c r="D1388" s="251">
        <v>-90.9066641</v>
      </c>
      <c r="E1388" s="251">
        <v>31.479749999999999</v>
      </c>
      <c r="O1388">
        <f t="shared" si="21"/>
        <v>104.80986014062495</v>
      </c>
    </row>
    <row r="1389" spans="1:15" x14ac:dyDescent="0.25">
      <c r="A1389" s="251">
        <v>28039</v>
      </c>
      <c r="B1389" s="251" t="s">
        <v>1486</v>
      </c>
      <c r="C1389" s="251" t="s">
        <v>1495</v>
      </c>
      <c r="D1389" s="251">
        <v>-88.639921000000001</v>
      </c>
      <c r="E1389" s="251">
        <v>30.863779999999998</v>
      </c>
      <c r="O1389">
        <f t="shared" si="21"/>
        <v>59.983910748899895</v>
      </c>
    </row>
    <row r="1390" spans="1:15" x14ac:dyDescent="0.25">
      <c r="A1390" s="251">
        <v>28041</v>
      </c>
      <c r="B1390" s="251" t="s">
        <v>1486</v>
      </c>
      <c r="C1390" s="251" t="s">
        <v>552</v>
      </c>
      <c r="D1390" s="251">
        <v>-88.638719600000002</v>
      </c>
      <c r="E1390" s="251">
        <v>31.213619999999999</v>
      </c>
      <c r="O1390">
        <f t="shared" si="21"/>
        <v>85.23331538489991</v>
      </c>
    </row>
    <row r="1391" spans="1:15" x14ac:dyDescent="0.25">
      <c r="A1391" s="251">
        <v>28043</v>
      </c>
      <c r="B1391" s="251" t="s">
        <v>1486</v>
      </c>
      <c r="C1391" s="251" t="s">
        <v>1496</v>
      </c>
      <c r="D1391" s="251">
        <v>-89.7985051</v>
      </c>
      <c r="E1391" s="251">
        <v>33.77122</v>
      </c>
      <c r="O1391">
        <f t="shared" si="21"/>
        <v>286.55707564889991</v>
      </c>
    </row>
    <row r="1392" spans="1:15" x14ac:dyDescent="0.25">
      <c r="A1392" s="251">
        <v>28045</v>
      </c>
      <c r="B1392" s="251" t="s">
        <v>1486</v>
      </c>
      <c r="C1392" s="251" t="s">
        <v>892</v>
      </c>
      <c r="D1392" s="251">
        <v>-89.487788499999994</v>
      </c>
      <c r="E1392" s="251">
        <v>30.429510000000001</v>
      </c>
      <c r="O1392">
        <f t="shared" si="21"/>
        <v>29.407002390225035</v>
      </c>
    </row>
    <row r="1393" spans="1:15" x14ac:dyDescent="0.25">
      <c r="A1393" s="251">
        <v>28047</v>
      </c>
      <c r="B1393" s="251" t="s">
        <v>1486</v>
      </c>
      <c r="C1393" s="251" t="s">
        <v>1055</v>
      </c>
      <c r="D1393" s="251">
        <v>-89.115122400000004</v>
      </c>
      <c r="E1393" s="251">
        <v>30.525099999999998</v>
      </c>
      <c r="O1393">
        <f t="shared" si="21"/>
        <v>36.064642522499881</v>
      </c>
    </row>
    <row r="1394" spans="1:15" x14ac:dyDescent="0.25">
      <c r="A1394" s="251">
        <v>28049</v>
      </c>
      <c r="B1394" s="251" t="s">
        <v>1486</v>
      </c>
      <c r="C1394" s="251" t="s">
        <v>1497</v>
      </c>
      <c r="D1394" s="251">
        <v>-90.451669100000004</v>
      </c>
      <c r="E1394" s="251">
        <v>32.271250000000002</v>
      </c>
      <c r="O1394">
        <f t="shared" si="21"/>
        <v>164.91617226562516</v>
      </c>
    </row>
    <row r="1395" spans="1:15" x14ac:dyDescent="0.25">
      <c r="A1395" s="251">
        <v>28051</v>
      </c>
      <c r="B1395" s="251" t="s">
        <v>1486</v>
      </c>
      <c r="C1395" s="251" t="s">
        <v>814</v>
      </c>
      <c r="D1395" s="251">
        <v>-90.097793699999997</v>
      </c>
      <c r="E1395" s="251">
        <v>33.127690000000001</v>
      </c>
      <c r="O1395">
        <f t="shared" si="21"/>
        <v>233.12957565622511</v>
      </c>
    </row>
    <row r="1396" spans="1:15" x14ac:dyDescent="0.25">
      <c r="A1396" s="251">
        <v>28053</v>
      </c>
      <c r="B1396" s="251" t="s">
        <v>1486</v>
      </c>
      <c r="C1396" s="251" t="s">
        <v>1498</v>
      </c>
      <c r="D1396" s="251">
        <v>-90.531716900000006</v>
      </c>
      <c r="E1396" s="251">
        <v>33.134639999999997</v>
      </c>
      <c r="O1396">
        <f t="shared" si="21"/>
        <v>233.69662784159979</v>
      </c>
    </row>
    <row r="1397" spans="1:15" x14ac:dyDescent="0.25">
      <c r="A1397" s="251">
        <v>28055</v>
      </c>
      <c r="B1397" s="251" t="s">
        <v>1486</v>
      </c>
      <c r="C1397" s="251" t="s">
        <v>1499</v>
      </c>
      <c r="D1397" s="251">
        <v>-90.992808100000005</v>
      </c>
      <c r="E1397" s="251">
        <v>32.740380000000002</v>
      </c>
      <c r="O1397">
        <f t="shared" si="21"/>
        <v>201.87243572490016</v>
      </c>
    </row>
    <row r="1398" spans="1:15" x14ac:dyDescent="0.25">
      <c r="A1398" s="251">
        <v>28057</v>
      </c>
      <c r="B1398" s="251" t="s">
        <v>1486</v>
      </c>
      <c r="C1398" s="251" t="s">
        <v>1500</v>
      </c>
      <c r="D1398" s="251">
        <v>-88.361334299999996</v>
      </c>
      <c r="E1398" s="251">
        <v>34.27807</v>
      </c>
      <c r="O1398">
        <f t="shared" si="21"/>
        <v>329.948961581025</v>
      </c>
    </row>
    <row r="1399" spans="1:15" x14ac:dyDescent="0.25">
      <c r="A1399" s="251">
        <v>28059</v>
      </c>
      <c r="B1399" s="251" t="s">
        <v>1486</v>
      </c>
      <c r="C1399" s="251" t="s">
        <v>556</v>
      </c>
      <c r="D1399" s="251">
        <v>-88.632073399999996</v>
      </c>
      <c r="E1399" s="251">
        <v>30.56119</v>
      </c>
      <c r="O1399">
        <f t="shared" si="21"/>
        <v>38.58892698622499</v>
      </c>
    </row>
    <row r="1400" spans="1:15" x14ac:dyDescent="0.25">
      <c r="A1400" s="251">
        <v>28061</v>
      </c>
      <c r="B1400" s="251" t="s">
        <v>1486</v>
      </c>
      <c r="C1400" s="251" t="s">
        <v>898</v>
      </c>
      <c r="D1400" s="251">
        <v>-89.114201600000001</v>
      </c>
      <c r="E1400" s="251">
        <v>32.025889999999997</v>
      </c>
      <c r="O1400">
        <f t="shared" si="21"/>
        <v>145.98209315722477</v>
      </c>
    </row>
    <row r="1401" spans="1:15" x14ac:dyDescent="0.25">
      <c r="A1401" s="251">
        <v>28063</v>
      </c>
      <c r="B1401" s="251" t="s">
        <v>1486</v>
      </c>
      <c r="C1401" s="251" t="s">
        <v>557</v>
      </c>
      <c r="D1401" s="251">
        <v>-91.036547400000003</v>
      </c>
      <c r="E1401" s="251">
        <v>31.73809</v>
      </c>
      <c r="O1401">
        <f t="shared" si="21"/>
        <v>124.11822790822498</v>
      </c>
    </row>
    <row r="1402" spans="1:15" x14ac:dyDescent="0.25">
      <c r="A1402" s="251">
        <v>28065</v>
      </c>
      <c r="B1402" s="251" t="s">
        <v>1486</v>
      </c>
      <c r="C1402" s="251" t="s">
        <v>1501</v>
      </c>
      <c r="D1402" s="251">
        <v>-89.8308021</v>
      </c>
      <c r="E1402" s="251">
        <v>31.576270000000001</v>
      </c>
      <c r="O1402">
        <f t="shared" si="21"/>
        <v>111.98863600402508</v>
      </c>
    </row>
    <row r="1403" spans="1:15" x14ac:dyDescent="0.25">
      <c r="A1403" s="251">
        <v>28067</v>
      </c>
      <c r="B1403" s="251" t="s">
        <v>1486</v>
      </c>
      <c r="C1403" s="251" t="s">
        <v>901</v>
      </c>
      <c r="D1403" s="251">
        <v>-89.169407899999996</v>
      </c>
      <c r="E1403" s="251">
        <v>31.628900000000002</v>
      </c>
      <c r="O1403">
        <f t="shared" si="21"/>
        <v>115.92070922250011</v>
      </c>
    </row>
    <row r="1404" spans="1:15" x14ac:dyDescent="0.25">
      <c r="A1404" s="251">
        <v>28069</v>
      </c>
      <c r="B1404" s="251" t="s">
        <v>1486</v>
      </c>
      <c r="C1404" s="251" t="s">
        <v>1502</v>
      </c>
      <c r="D1404" s="251">
        <v>-88.641541599999996</v>
      </c>
      <c r="E1404" s="251">
        <v>32.754150000000003</v>
      </c>
      <c r="O1404">
        <f t="shared" si="21"/>
        <v>202.9721450006252</v>
      </c>
    </row>
    <row r="1405" spans="1:15" x14ac:dyDescent="0.25">
      <c r="A1405" s="251">
        <v>28071</v>
      </c>
      <c r="B1405" s="251" t="s">
        <v>1486</v>
      </c>
      <c r="C1405" s="251" t="s">
        <v>633</v>
      </c>
      <c r="D1405" s="251">
        <v>-89.484511699999999</v>
      </c>
      <c r="E1405" s="251">
        <v>34.362310000000001</v>
      </c>
      <c r="O1405">
        <f t="shared" si="21"/>
        <v>337.27285920622506</v>
      </c>
    </row>
    <row r="1406" spans="1:15" x14ac:dyDescent="0.25">
      <c r="A1406" s="251">
        <v>28073</v>
      </c>
      <c r="B1406" s="251" t="s">
        <v>1486</v>
      </c>
      <c r="C1406" s="251" t="s">
        <v>558</v>
      </c>
      <c r="D1406" s="251">
        <v>-89.515029499999997</v>
      </c>
      <c r="E1406" s="251">
        <v>31.21509</v>
      </c>
      <c r="O1406">
        <f t="shared" si="21"/>
        <v>85.340573343225003</v>
      </c>
    </row>
    <row r="1407" spans="1:15" x14ac:dyDescent="0.25">
      <c r="A1407" s="251">
        <v>28075</v>
      </c>
      <c r="B1407" s="251" t="s">
        <v>1486</v>
      </c>
      <c r="C1407" s="251" t="s">
        <v>559</v>
      </c>
      <c r="D1407" s="251">
        <v>-88.661047699999997</v>
      </c>
      <c r="E1407" s="251">
        <v>32.40522</v>
      </c>
      <c r="O1407">
        <f t="shared" si="21"/>
        <v>175.36878730889998</v>
      </c>
    </row>
    <row r="1408" spans="1:15" x14ac:dyDescent="0.25">
      <c r="A1408" s="251">
        <v>28077</v>
      </c>
      <c r="B1408" s="251" t="s">
        <v>1486</v>
      </c>
      <c r="C1408" s="251" t="s">
        <v>560</v>
      </c>
      <c r="D1408" s="251">
        <v>-90.115527599999993</v>
      </c>
      <c r="E1408" s="251">
        <v>31.5581</v>
      </c>
      <c r="O1408">
        <f t="shared" si="21"/>
        <v>110.63402012249996</v>
      </c>
    </row>
    <row r="1409" spans="1:15" x14ac:dyDescent="0.25">
      <c r="A1409" s="251">
        <v>28079</v>
      </c>
      <c r="B1409" s="251" t="s">
        <v>1486</v>
      </c>
      <c r="C1409" s="251" t="s">
        <v>1503</v>
      </c>
      <c r="D1409" s="251">
        <v>-89.528710700000005</v>
      </c>
      <c r="E1409" s="251">
        <v>32.758420000000001</v>
      </c>
      <c r="O1409">
        <f t="shared" si="21"/>
        <v>203.31333201690009</v>
      </c>
    </row>
    <row r="1410" spans="1:15" x14ac:dyDescent="0.25">
      <c r="A1410" s="251">
        <v>28081</v>
      </c>
      <c r="B1410" s="251" t="s">
        <v>1486</v>
      </c>
      <c r="C1410" s="251" t="s">
        <v>561</v>
      </c>
      <c r="D1410" s="251">
        <v>-88.6776014</v>
      </c>
      <c r="E1410" s="251">
        <v>34.284199999999998</v>
      </c>
      <c r="O1410">
        <f t="shared" si="21"/>
        <v>330.48083168999989</v>
      </c>
    </row>
    <row r="1411" spans="1:15" x14ac:dyDescent="0.25">
      <c r="A1411" s="251">
        <v>28083</v>
      </c>
      <c r="B1411" s="251" t="s">
        <v>1486</v>
      </c>
      <c r="C1411" s="251" t="s">
        <v>1504</v>
      </c>
      <c r="D1411" s="251">
        <v>-90.305375100000006</v>
      </c>
      <c r="E1411" s="251">
        <v>33.552819999999997</v>
      </c>
      <c r="O1411">
        <f t="shared" si="21"/>
        <v>268.21604239289974</v>
      </c>
    </row>
    <row r="1412" spans="1:15" x14ac:dyDescent="0.25">
      <c r="A1412" s="251">
        <v>28085</v>
      </c>
      <c r="B1412" s="251" t="s">
        <v>1486</v>
      </c>
      <c r="C1412" s="251" t="s">
        <v>634</v>
      </c>
      <c r="D1412" s="251">
        <v>-90.463436000000002</v>
      </c>
      <c r="E1412" s="251">
        <v>31.539149999999999</v>
      </c>
      <c r="O1412">
        <f t="shared" ref="O1412:O1475" si="22">E1412*1.5^2*(E1412-30)</f>
        <v>109.22283612562495</v>
      </c>
    </row>
    <row r="1413" spans="1:15" x14ac:dyDescent="0.25">
      <c r="A1413" s="251">
        <v>28087</v>
      </c>
      <c r="B1413" s="251" t="s">
        <v>1486</v>
      </c>
      <c r="C1413" s="251" t="s">
        <v>563</v>
      </c>
      <c r="D1413" s="251">
        <v>-88.443435100000002</v>
      </c>
      <c r="E1413" s="251">
        <v>33.468330000000002</v>
      </c>
      <c r="O1413">
        <f t="shared" si="22"/>
        <v>261.17822922502512</v>
      </c>
    </row>
    <row r="1414" spans="1:15" x14ac:dyDescent="0.25">
      <c r="A1414" s="251">
        <v>28089</v>
      </c>
      <c r="B1414" s="251" t="s">
        <v>1486</v>
      </c>
      <c r="C1414" s="251" t="s">
        <v>565</v>
      </c>
      <c r="D1414" s="251">
        <v>-90.044646599999993</v>
      </c>
      <c r="E1414" s="251">
        <v>32.638019999999997</v>
      </c>
      <c r="O1414">
        <f t="shared" si="22"/>
        <v>193.72443642089979</v>
      </c>
    </row>
    <row r="1415" spans="1:15" x14ac:dyDescent="0.25">
      <c r="A1415" s="251">
        <v>28091</v>
      </c>
      <c r="B1415" s="251" t="s">
        <v>1486</v>
      </c>
      <c r="C1415" s="251" t="s">
        <v>567</v>
      </c>
      <c r="D1415" s="251">
        <v>-89.832572400000004</v>
      </c>
      <c r="E1415" s="251">
        <v>31.236910000000002</v>
      </c>
      <c r="O1415">
        <f t="shared" si="22"/>
        <v>86.933804283225129</v>
      </c>
    </row>
    <row r="1416" spans="1:15" x14ac:dyDescent="0.25">
      <c r="A1416" s="251">
        <v>28093</v>
      </c>
      <c r="B1416" s="251" t="s">
        <v>1486</v>
      </c>
      <c r="C1416" s="251" t="s">
        <v>568</v>
      </c>
      <c r="D1416" s="251">
        <v>-89.503202599999995</v>
      </c>
      <c r="E1416" s="251">
        <v>34.764940000000003</v>
      </c>
      <c r="O1416">
        <f t="shared" si="22"/>
        <v>372.71891970810026</v>
      </c>
    </row>
    <row r="1417" spans="1:15" x14ac:dyDescent="0.25">
      <c r="A1417" s="251">
        <v>28095</v>
      </c>
      <c r="B1417" s="251" t="s">
        <v>1486</v>
      </c>
      <c r="C1417" s="251" t="s">
        <v>570</v>
      </c>
      <c r="D1417" s="251">
        <v>-88.476564400000001</v>
      </c>
      <c r="E1417" s="251">
        <v>33.889740000000003</v>
      </c>
      <c r="O1417">
        <f t="shared" si="22"/>
        <v>296.6001238521003</v>
      </c>
    </row>
    <row r="1418" spans="1:15" x14ac:dyDescent="0.25">
      <c r="A1418" s="251">
        <v>28097</v>
      </c>
      <c r="B1418" s="251" t="s">
        <v>1486</v>
      </c>
      <c r="C1418" s="251" t="s">
        <v>571</v>
      </c>
      <c r="D1418" s="251">
        <v>-89.614212899999998</v>
      </c>
      <c r="E1418" s="251">
        <v>33.493389999999998</v>
      </c>
      <c r="O1418">
        <f t="shared" si="22"/>
        <v>263.26231580722481</v>
      </c>
    </row>
    <row r="1419" spans="1:15" x14ac:dyDescent="0.25">
      <c r="A1419" s="251">
        <v>28099</v>
      </c>
      <c r="B1419" s="251" t="s">
        <v>1486</v>
      </c>
      <c r="C1419" s="251" t="s">
        <v>1505</v>
      </c>
      <c r="D1419" s="251">
        <v>-89.116683899999998</v>
      </c>
      <c r="E1419" s="251">
        <v>32.756419999999999</v>
      </c>
      <c r="O1419">
        <f t="shared" si="22"/>
        <v>203.15351523689989</v>
      </c>
    </row>
    <row r="1420" spans="1:15" x14ac:dyDescent="0.25">
      <c r="A1420" s="251">
        <v>28101</v>
      </c>
      <c r="B1420" s="251" t="s">
        <v>1486</v>
      </c>
      <c r="C1420" s="251" t="s">
        <v>641</v>
      </c>
      <c r="D1420" s="251">
        <v>-89.114990199999994</v>
      </c>
      <c r="E1420" s="251">
        <v>32.40363</v>
      </c>
      <c r="O1420">
        <f t="shared" si="22"/>
        <v>175.24425864802498</v>
      </c>
    </row>
    <row r="1421" spans="1:15" x14ac:dyDescent="0.25">
      <c r="A1421" s="251">
        <v>28103</v>
      </c>
      <c r="B1421" s="251" t="s">
        <v>1486</v>
      </c>
      <c r="C1421" s="251" t="s">
        <v>1506</v>
      </c>
      <c r="D1421" s="251">
        <v>-88.562018499999994</v>
      </c>
      <c r="E1421" s="251">
        <v>33.107140000000001</v>
      </c>
      <c r="O1421">
        <f t="shared" si="22"/>
        <v>231.45416770410012</v>
      </c>
    </row>
    <row r="1422" spans="1:15" x14ac:dyDescent="0.25">
      <c r="A1422" s="251">
        <v>28105</v>
      </c>
      <c r="B1422" s="251" t="s">
        <v>1486</v>
      </c>
      <c r="C1422" s="251" t="s">
        <v>1507</v>
      </c>
      <c r="D1422" s="251">
        <v>-88.873109600000006</v>
      </c>
      <c r="E1422" s="251">
        <v>33.421970000000002</v>
      </c>
      <c r="O1422">
        <f t="shared" si="22"/>
        <v>257.33020203202511</v>
      </c>
    </row>
    <row r="1423" spans="1:15" x14ac:dyDescent="0.25">
      <c r="A1423" s="251">
        <v>28107</v>
      </c>
      <c r="B1423" s="251" t="s">
        <v>1486</v>
      </c>
      <c r="C1423" s="251" t="s">
        <v>1508</v>
      </c>
      <c r="D1423" s="251">
        <v>-89.948974100000001</v>
      </c>
      <c r="E1423" s="251">
        <v>34.369759999999999</v>
      </c>
      <c r="O1423">
        <f t="shared" si="22"/>
        <v>337.92210552959995</v>
      </c>
    </row>
    <row r="1424" spans="1:15" x14ac:dyDescent="0.25">
      <c r="A1424" s="251">
        <v>28109</v>
      </c>
      <c r="B1424" s="251" t="s">
        <v>1486</v>
      </c>
      <c r="C1424" s="251" t="s">
        <v>1509</v>
      </c>
      <c r="D1424" s="251">
        <v>-89.579889499999993</v>
      </c>
      <c r="E1424" s="251">
        <v>30.778009999999998</v>
      </c>
      <c r="O1424">
        <f t="shared" si="22"/>
        <v>53.877599010224884</v>
      </c>
    </row>
    <row r="1425" spans="1:15" x14ac:dyDescent="0.25">
      <c r="A1425" s="251">
        <v>28111</v>
      </c>
      <c r="B1425" s="251" t="s">
        <v>1486</v>
      </c>
      <c r="C1425" s="251" t="s">
        <v>573</v>
      </c>
      <c r="D1425" s="251">
        <v>-88.992317200000002</v>
      </c>
      <c r="E1425" s="251">
        <v>31.178280000000001</v>
      </c>
      <c r="O1425">
        <f t="shared" si="22"/>
        <v>82.657673456400062</v>
      </c>
    </row>
    <row r="1426" spans="1:15" x14ac:dyDescent="0.25">
      <c r="A1426" s="251">
        <v>28113</v>
      </c>
      <c r="B1426" s="251" t="s">
        <v>1486</v>
      </c>
      <c r="C1426" s="251" t="s">
        <v>575</v>
      </c>
      <c r="D1426" s="251">
        <v>-90.412629800000005</v>
      </c>
      <c r="E1426" s="251">
        <v>31.176459999999999</v>
      </c>
      <c r="O1426">
        <f t="shared" si="22"/>
        <v>82.525180796099917</v>
      </c>
    </row>
    <row r="1427" spans="1:15" x14ac:dyDescent="0.25">
      <c r="A1427" s="251">
        <v>28115</v>
      </c>
      <c r="B1427" s="251" t="s">
        <v>1486</v>
      </c>
      <c r="C1427" s="251" t="s">
        <v>1510</v>
      </c>
      <c r="D1427" s="251">
        <v>-89.038783199999997</v>
      </c>
      <c r="E1427" s="251">
        <v>34.227930000000001</v>
      </c>
      <c r="O1427">
        <f t="shared" si="22"/>
        <v>325.60490719102506</v>
      </c>
    </row>
    <row r="1428" spans="1:15" x14ac:dyDescent="0.25">
      <c r="A1428" s="251">
        <v>28117</v>
      </c>
      <c r="B1428" s="251" t="s">
        <v>1486</v>
      </c>
      <c r="C1428" s="251" t="s">
        <v>1511</v>
      </c>
      <c r="D1428" s="251">
        <v>-88.523392900000005</v>
      </c>
      <c r="E1428" s="251">
        <v>34.616010000000003</v>
      </c>
      <c r="O1428">
        <f t="shared" si="22"/>
        <v>359.52265872022525</v>
      </c>
    </row>
    <row r="1429" spans="1:15" x14ac:dyDescent="0.25">
      <c r="A1429" s="251">
        <v>28119</v>
      </c>
      <c r="B1429" s="251" t="s">
        <v>1486</v>
      </c>
      <c r="C1429" s="251" t="s">
        <v>917</v>
      </c>
      <c r="D1429" s="251">
        <v>-90.2924443</v>
      </c>
      <c r="E1429" s="251">
        <v>34.254989999999999</v>
      </c>
      <c r="O1429">
        <f t="shared" si="22"/>
        <v>327.947939775225</v>
      </c>
    </row>
    <row r="1430" spans="1:15" x14ac:dyDescent="0.25">
      <c r="A1430" s="251">
        <v>28121</v>
      </c>
      <c r="B1430" s="251" t="s">
        <v>1486</v>
      </c>
      <c r="C1430" s="251" t="s">
        <v>1512</v>
      </c>
      <c r="D1430" s="251">
        <v>-89.952943200000007</v>
      </c>
      <c r="E1430" s="251">
        <v>32.26737</v>
      </c>
      <c r="O1430">
        <f t="shared" si="22"/>
        <v>164.61465011302499</v>
      </c>
    </row>
    <row r="1431" spans="1:15" x14ac:dyDescent="0.25">
      <c r="A1431" s="251">
        <v>28123</v>
      </c>
      <c r="B1431" s="251" t="s">
        <v>1486</v>
      </c>
      <c r="C1431" s="251" t="s">
        <v>651</v>
      </c>
      <c r="D1431" s="251">
        <v>-89.539549100000002</v>
      </c>
      <c r="E1431" s="251">
        <v>32.41093</v>
      </c>
      <c r="O1431">
        <f t="shared" si="22"/>
        <v>175.81608779602504</v>
      </c>
    </row>
    <row r="1432" spans="1:15" x14ac:dyDescent="0.25">
      <c r="A1432" s="251">
        <v>28125</v>
      </c>
      <c r="B1432" s="251" t="s">
        <v>1486</v>
      </c>
      <c r="C1432" s="251" t="s">
        <v>1513</v>
      </c>
      <c r="D1432" s="251">
        <v>-90.813184300000003</v>
      </c>
      <c r="E1432" s="251">
        <v>32.881250000000001</v>
      </c>
      <c r="O1432">
        <f t="shared" si="22"/>
        <v>213.16297851562513</v>
      </c>
    </row>
    <row r="1433" spans="1:15" x14ac:dyDescent="0.25">
      <c r="A1433" s="251">
        <v>28127</v>
      </c>
      <c r="B1433" s="251" t="s">
        <v>1486</v>
      </c>
      <c r="C1433" s="251" t="s">
        <v>1251</v>
      </c>
      <c r="D1433" s="251">
        <v>-89.925175999999993</v>
      </c>
      <c r="E1433" s="251">
        <v>31.916340000000002</v>
      </c>
      <c r="O1433">
        <f t="shared" si="22"/>
        <v>137.61575774010015</v>
      </c>
    </row>
    <row r="1434" spans="1:15" x14ac:dyDescent="0.25">
      <c r="A1434" s="251">
        <v>28129</v>
      </c>
      <c r="B1434" s="251" t="s">
        <v>1486</v>
      </c>
      <c r="C1434" s="251" t="s">
        <v>1188</v>
      </c>
      <c r="D1434" s="251">
        <v>-89.508447700000005</v>
      </c>
      <c r="E1434" s="251">
        <v>32.024990000000003</v>
      </c>
      <c r="O1434">
        <f t="shared" si="22"/>
        <v>145.9131401252252</v>
      </c>
    </row>
    <row r="1435" spans="1:15" x14ac:dyDescent="0.25">
      <c r="A1435" s="251">
        <v>28131</v>
      </c>
      <c r="B1435" s="251" t="s">
        <v>1486</v>
      </c>
      <c r="C1435" s="251" t="s">
        <v>656</v>
      </c>
      <c r="D1435" s="251">
        <v>-89.111141599999996</v>
      </c>
      <c r="E1435" s="251">
        <v>30.794509999999999</v>
      </c>
      <c r="O1435">
        <f t="shared" si="22"/>
        <v>55.049728815224917</v>
      </c>
    </row>
    <row r="1436" spans="1:15" x14ac:dyDescent="0.25">
      <c r="A1436" s="251">
        <v>28133</v>
      </c>
      <c r="B1436" s="251" t="s">
        <v>1486</v>
      </c>
      <c r="C1436" s="251" t="s">
        <v>1514</v>
      </c>
      <c r="D1436" s="251">
        <v>-90.590114099999994</v>
      </c>
      <c r="E1436" s="251">
        <v>33.606160000000003</v>
      </c>
      <c r="O1436">
        <f t="shared" si="22"/>
        <v>272.67567737760021</v>
      </c>
    </row>
    <row r="1437" spans="1:15" x14ac:dyDescent="0.25">
      <c r="A1437" s="251">
        <v>28135</v>
      </c>
      <c r="B1437" s="251" t="s">
        <v>1486</v>
      </c>
      <c r="C1437" s="251" t="s">
        <v>1515</v>
      </c>
      <c r="D1437" s="251">
        <v>-90.173749900000004</v>
      </c>
      <c r="E1437" s="251">
        <v>33.953470000000003</v>
      </c>
      <c r="O1437">
        <f t="shared" si="22"/>
        <v>302.02655634202523</v>
      </c>
    </row>
    <row r="1438" spans="1:15" x14ac:dyDescent="0.25">
      <c r="A1438" s="251">
        <v>28137</v>
      </c>
      <c r="B1438" s="251" t="s">
        <v>1486</v>
      </c>
      <c r="C1438" s="251" t="s">
        <v>1516</v>
      </c>
      <c r="D1438" s="251">
        <v>-89.948177700000002</v>
      </c>
      <c r="E1438" s="251">
        <v>34.655270000000002</v>
      </c>
      <c r="O1438">
        <f t="shared" si="22"/>
        <v>362.99168723902511</v>
      </c>
    </row>
    <row r="1439" spans="1:15" x14ac:dyDescent="0.25">
      <c r="A1439" s="251">
        <v>28139</v>
      </c>
      <c r="B1439" s="251" t="s">
        <v>1486</v>
      </c>
      <c r="C1439" s="251" t="s">
        <v>1517</v>
      </c>
      <c r="D1439" s="251">
        <v>-88.910845499999994</v>
      </c>
      <c r="E1439" s="251">
        <v>34.768659999999997</v>
      </c>
      <c r="O1439">
        <f t="shared" si="22"/>
        <v>373.04981594009973</v>
      </c>
    </row>
    <row r="1440" spans="1:15" x14ac:dyDescent="0.25">
      <c r="A1440" s="251">
        <v>28141</v>
      </c>
      <c r="B1440" s="251" t="s">
        <v>1486</v>
      </c>
      <c r="C1440" s="251" t="s">
        <v>1518</v>
      </c>
      <c r="D1440" s="251">
        <v>-88.2445223</v>
      </c>
      <c r="E1440" s="251">
        <v>34.743929999999999</v>
      </c>
      <c r="O1440">
        <f t="shared" si="22"/>
        <v>370.85123665102486</v>
      </c>
    </row>
    <row r="1441" spans="1:15" x14ac:dyDescent="0.25">
      <c r="A1441" s="251">
        <v>28143</v>
      </c>
      <c r="B1441" s="251" t="s">
        <v>1486</v>
      </c>
      <c r="C1441" s="251" t="s">
        <v>1519</v>
      </c>
      <c r="D1441" s="251">
        <v>-90.367724199999998</v>
      </c>
      <c r="E1441" s="251">
        <v>34.648530000000001</v>
      </c>
      <c r="O1441">
        <f t="shared" si="22"/>
        <v>362.39564511202508</v>
      </c>
    </row>
    <row r="1442" spans="1:15" x14ac:dyDescent="0.25">
      <c r="A1442" s="251">
        <v>28145</v>
      </c>
      <c r="B1442" s="251" t="s">
        <v>1486</v>
      </c>
      <c r="C1442" s="251" t="s">
        <v>657</v>
      </c>
      <c r="D1442" s="251">
        <v>-89.0051421</v>
      </c>
      <c r="E1442" s="251">
        <v>34.492159999999998</v>
      </c>
      <c r="O1442">
        <f t="shared" si="22"/>
        <v>348.62467829759987</v>
      </c>
    </row>
    <row r="1443" spans="1:15" x14ac:dyDescent="0.25">
      <c r="A1443" s="251">
        <v>28147</v>
      </c>
      <c r="B1443" s="251" t="s">
        <v>1486</v>
      </c>
      <c r="C1443" s="251" t="s">
        <v>1520</v>
      </c>
      <c r="D1443" s="251">
        <v>-90.111519799999996</v>
      </c>
      <c r="E1443" s="251">
        <v>31.149760000000001</v>
      </c>
      <c r="O1443">
        <f t="shared" si="22"/>
        <v>80.583183129600044</v>
      </c>
    </row>
    <row r="1444" spans="1:15" x14ac:dyDescent="0.25">
      <c r="A1444" s="251">
        <v>28149</v>
      </c>
      <c r="B1444" s="251" t="s">
        <v>1486</v>
      </c>
      <c r="C1444" s="251" t="s">
        <v>941</v>
      </c>
      <c r="D1444" s="251">
        <v>-90.848499200000006</v>
      </c>
      <c r="E1444" s="251">
        <v>32.364820000000002</v>
      </c>
      <c r="O1444">
        <f t="shared" si="22"/>
        <v>172.20819067290014</v>
      </c>
    </row>
    <row r="1445" spans="1:15" x14ac:dyDescent="0.25">
      <c r="A1445" s="251">
        <v>28151</v>
      </c>
      <c r="B1445" s="251" t="s">
        <v>1486</v>
      </c>
      <c r="C1445" s="251" t="s">
        <v>585</v>
      </c>
      <c r="D1445" s="251">
        <v>-90.9532083</v>
      </c>
      <c r="E1445" s="251">
        <v>33.278329999999997</v>
      </c>
      <c r="O1445">
        <f t="shared" si="22"/>
        <v>245.46903207502473</v>
      </c>
    </row>
    <row r="1446" spans="1:15" x14ac:dyDescent="0.25">
      <c r="A1446" s="251">
        <v>28153</v>
      </c>
      <c r="B1446" s="251" t="s">
        <v>1486</v>
      </c>
      <c r="C1446" s="251" t="s">
        <v>942</v>
      </c>
      <c r="D1446" s="251">
        <v>-88.695732199999995</v>
      </c>
      <c r="E1446" s="251">
        <v>31.644690000000001</v>
      </c>
      <c r="O1446">
        <f t="shared" si="22"/>
        <v>117.10283669122505</v>
      </c>
    </row>
    <row r="1447" spans="1:15" x14ac:dyDescent="0.25">
      <c r="A1447" s="251">
        <v>28155</v>
      </c>
      <c r="B1447" s="251" t="s">
        <v>1486</v>
      </c>
      <c r="C1447" s="251" t="s">
        <v>943</v>
      </c>
      <c r="D1447" s="251">
        <v>-89.283774399999999</v>
      </c>
      <c r="E1447" s="251">
        <v>33.612830000000002</v>
      </c>
      <c r="O1447">
        <f t="shared" si="22"/>
        <v>273.23424137002525</v>
      </c>
    </row>
    <row r="1448" spans="1:15" x14ac:dyDescent="0.25">
      <c r="A1448" s="251">
        <v>28157</v>
      </c>
      <c r="B1448" s="251" t="s">
        <v>1486</v>
      </c>
      <c r="C1448" s="251" t="s">
        <v>947</v>
      </c>
      <c r="D1448" s="251">
        <v>-91.314693399999996</v>
      </c>
      <c r="E1448" s="251">
        <v>31.161850000000001</v>
      </c>
      <c r="O1448">
        <f t="shared" si="22"/>
        <v>81.462139700625087</v>
      </c>
    </row>
    <row r="1449" spans="1:15" x14ac:dyDescent="0.25">
      <c r="A1449" s="251">
        <v>28159</v>
      </c>
      <c r="B1449" s="251" t="s">
        <v>1486</v>
      </c>
      <c r="C1449" s="251" t="s">
        <v>587</v>
      </c>
      <c r="D1449" s="251">
        <v>-89.026057499999993</v>
      </c>
      <c r="E1449" s="251">
        <v>33.089230000000001</v>
      </c>
      <c r="O1449">
        <f t="shared" si="22"/>
        <v>229.99554448402503</v>
      </c>
    </row>
    <row r="1450" spans="1:15" x14ac:dyDescent="0.25">
      <c r="A1450" s="251">
        <v>28161</v>
      </c>
      <c r="B1450" s="251" t="s">
        <v>1486</v>
      </c>
      <c r="C1450" s="251" t="s">
        <v>1521</v>
      </c>
      <c r="D1450" s="251">
        <v>-89.704124199999995</v>
      </c>
      <c r="E1450" s="251">
        <v>34.029800000000002</v>
      </c>
      <c r="O1450">
        <f t="shared" si="22"/>
        <v>308.54989809000017</v>
      </c>
    </row>
    <row r="1451" spans="1:15" x14ac:dyDescent="0.25">
      <c r="A1451" s="251">
        <v>28163</v>
      </c>
      <c r="B1451" s="251" t="s">
        <v>1486</v>
      </c>
      <c r="C1451" s="251" t="s">
        <v>1522</v>
      </c>
      <c r="D1451" s="251">
        <v>-90.403866399999998</v>
      </c>
      <c r="E1451" s="251">
        <v>32.787370000000003</v>
      </c>
      <c r="O1451">
        <f t="shared" si="22"/>
        <v>205.62869591302524</v>
      </c>
    </row>
    <row r="1452" spans="1:15" x14ac:dyDescent="0.25">
      <c r="A1452" s="251">
        <v>29001</v>
      </c>
      <c r="B1452" s="251" t="s">
        <v>1523</v>
      </c>
      <c r="C1452" s="251" t="s">
        <v>1087</v>
      </c>
      <c r="D1452" s="251">
        <v>-92.587299700000003</v>
      </c>
      <c r="E1452" s="251">
        <v>40.196820000000002</v>
      </c>
      <c r="O1452">
        <f t="shared" si="22"/>
        <v>922.22941075290032</v>
      </c>
    </row>
    <row r="1453" spans="1:15" x14ac:dyDescent="0.25">
      <c r="A1453" s="251">
        <v>29003</v>
      </c>
      <c r="B1453" s="251" t="s">
        <v>1523</v>
      </c>
      <c r="C1453" s="251" t="s">
        <v>1524</v>
      </c>
      <c r="D1453" s="251">
        <v>-94.798994800000003</v>
      </c>
      <c r="E1453" s="251">
        <v>39.996740000000003</v>
      </c>
      <c r="O1453">
        <f t="shared" si="22"/>
        <v>899.63327391210021</v>
      </c>
    </row>
    <row r="1454" spans="1:15" x14ac:dyDescent="0.25">
      <c r="A1454" s="251">
        <v>29005</v>
      </c>
      <c r="B1454" s="251" t="s">
        <v>1523</v>
      </c>
      <c r="C1454" s="251" t="s">
        <v>1134</v>
      </c>
      <c r="D1454" s="251">
        <v>-95.430874099999997</v>
      </c>
      <c r="E1454" s="251">
        <v>40.452179999999998</v>
      </c>
      <c r="O1454">
        <f t="shared" si="22"/>
        <v>951.33030019289981</v>
      </c>
    </row>
    <row r="1455" spans="1:15" x14ac:dyDescent="0.25">
      <c r="A1455" s="251">
        <v>29007</v>
      </c>
      <c r="B1455" s="251" t="s">
        <v>1523</v>
      </c>
      <c r="C1455" s="251" t="s">
        <v>1525</v>
      </c>
      <c r="D1455" s="251">
        <v>-91.829488499999997</v>
      </c>
      <c r="E1455" s="251">
        <v>39.212429999999998</v>
      </c>
      <c r="O1455">
        <f t="shared" si="22"/>
        <v>812.7939746360247</v>
      </c>
    </row>
    <row r="1456" spans="1:15" x14ac:dyDescent="0.25">
      <c r="A1456" s="251">
        <v>29009</v>
      </c>
      <c r="B1456" s="251" t="s">
        <v>1523</v>
      </c>
      <c r="C1456" s="251" t="s">
        <v>1369</v>
      </c>
      <c r="D1456" s="251">
        <v>-93.841523699999996</v>
      </c>
      <c r="E1456" s="251">
        <v>36.715330000000002</v>
      </c>
      <c r="O1456">
        <f t="shared" si="22"/>
        <v>554.7500032700251</v>
      </c>
    </row>
    <row r="1457" spans="1:15" x14ac:dyDescent="0.25">
      <c r="A1457" s="251">
        <v>29011</v>
      </c>
      <c r="B1457" s="251" t="s">
        <v>1523</v>
      </c>
      <c r="C1457" s="251" t="s">
        <v>1136</v>
      </c>
      <c r="D1457" s="251">
        <v>-94.354343499999999</v>
      </c>
      <c r="E1457" s="251">
        <v>37.508839999999999</v>
      </c>
      <c r="O1457">
        <f t="shared" si="22"/>
        <v>633.70772582759992</v>
      </c>
    </row>
    <row r="1458" spans="1:15" x14ac:dyDescent="0.25">
      <c r="A1458" s="251">
        <v>29013</v>
      </c>
      <c r="B1458" s="251" t="s">
        <v>1523</v>
      </c>
      <c r="C1458" s="251" t="s">
        <v>1526</v>
      </c>
      <c r="D1458" s="251">
        <v>-94.344600099999994</v>
      </c>
      <c r="E1458" s="251">
        <v>38.257730000000002</v>
      </c>
      <c r="O1458">
        <f t="shared" si="22"/>
        <v>710.82451069402521</v>
      </c>
    </row>
    <row r="1459" spans="1:15" x14ac:dyDescent="0.25">
      <c r="A1459" s="251">
        <v>29015</v>
      </c>
      <c r="B1459" s="251" t="s">
        <v>1523</v>
      </c>
      <c r="C1459" s="251" t="s">
        <v>608</v>
      </c>
      <c r="D1459" s="251">
        <v>-93.291545900000003</v>
      </c>
      <c r="E1459" s="251">
        <v>38.301450000000003</v>
      </c>
      <c r="O1459">
        <f t="shared" si="22"/>
        <v>715.40453723062524</v>
      </c>
    </row>
    <row r="1460" spans="1:15" x14ac:dyDescent="0.25">
      <c r="A1460" s="251">
        <v>29017</v>
      </c>
      <c r="B1460" s="251" t="s">
        <v>1523</v>
      </c>
      <c r="C1460" s="251" t="s">
        <v>1527</v>
      </c>
      <c r="D1460" s="251">
        <v>-90.030848000000006</v>
      </c>
      <c r="E1460" s="251">
        <v>37.319499999999998</v>
      </c>
      <c r="O1460">
        <f t="shared" si="22"/>
        <v>614.61018056249975</v>
      </c>
    </row>
    <row r="1461" spans="1:15" x14ac:dyDescent="0.25">
      <c r="A1461" s="251">
        <v>29019</v>
      </c>
      <c r="B1461" s="251" t="s">
        <v>1523</v>
      </c>
      <c r="C1461" s="251" t="s">
        <v>609</v>
      </c>
      <c r="D1461" s="251">
        <v>-92.299402999999998</v>
      </c>
      <c r="E1461" s="251">
        <v>38.986060000000002</v>
      </c>
      <c r="O1461">
        <f t="shared" si="22"/>
        <v>788.24491722810023</v>
      </c>
    </row>
    <row r="1462" spans="1:15" x14ac:dyDescent="0.25">
      <c r="A1462" s="251">
        <v>29021</v>
      </c>
      <c r="B1462" s="251" t="s">
        <v>1523</v>
      </c>
      <c r="C1462" s="251" t="s">
        <v>1093</v>
      </c>
      <c r="D1462" s="251">
        <v>-94.810325300000002</v>
      </c>
      <c r="E1462" s="251">
        <v>39.670140000000004</v>
      </c>
      <c r="O1462">
        <f t="shared" si="22"/>
        <v>863.13556714410038</v>
      </c>
    </row>
    <row r="1463" spans="1:15" x14ac:dyDescent="0.25">
      <c r="A1463" s="251">
        <v>29023</v>
      </c>
      <c r="B1463" s="251" t="s">
        <v>1523</v>
      </c>
      <c r="C1463" s="251" t="s">
        <v>527</v>
      </c>
      <c r="D1463" s="251">
        <v>-90.413528700000001</v>
      </c>
      <c r="E1463" s="251">
        <v>36.720730000000003</v>
      </c>
      <c r="O1463">
        <f t="shared" si="22"/>
        <v>555.27775139902531</v>
      </c>
    </row>
    <row r="1464" spans="1:15" x14ac:dyDescent="0.25">
      <c r="A1464" s="251">
        <v>29025</v>
      </c>
      <c r="B1464" s="251" t="s">
        <v>1523</v>
      </c>
      <c r="C1464" s="251" t="s">
        <v>1211</v>
      </c>
      <c r="D1464" s="251">
        <v>-93.982780399999996</v>
      </c>
      <c r="E1464" s="251">
        <v>39.663240000000002</v>
      </c>
      <c r="O1464">
        <f t="shared" si="22"/>
        <v>862.36966641960009</v>
      </c>
    </row>
    <row r="1465" spans="1:15" x14ac:dyDescent="0.25">
      <c r="A1465" s="251">
        <v>29027</v>
      </c>
      <c r="B1465" s="251" t="s">
        <v>1523</v>
      </c>
      <c r="C1465" s="251" t="s">
        <v>1528</v>
      </c>
      <c r="D1465" s="251">
        <v>-91.917736099999999</v>
      </c>
      <c r="E1465" s="251">
        <v>38.83643</v>
      </c>
      <c r="O1465">
        <f t="shared" si="22"/>
        <v>772.14463907602499</v>
      </c>
    </row>
    <row r="1466" spans="1:15" x14ac:dyDescent="0.25">
      <c r="A1466" s="251">
        <v>29029</v>
      </c>
      <c r="B1466" s="251" t="s">
        <v>1523</v>
      </c>
      <c r="C1466" s="251" t="s">
        <v>856</v>
      </c>
      <c r="D1466" s="251">
        <v>-92.760756799999996</v>
      </c>
      <c r="E1466" s="251">
        <v>38.024709999999999</v>
      </c>
      <c r="O1466">
        <f t="shared" si="22"/>
        <v>686.55885881422489</v>
      </c>
    </row>
    <row r="1467" spans="1:15" x14ac:dyDescent="0.25">
      <c r="A1467" s="251">
        <v>29031</v>
      </c>
      <c r="B1467" s="251" t="s">
        <v>1523</v>
      </c>
      <c r="C1467" s="251" t="s">
        <v>1529</v>
      </c>
      <c r="D1467" s="251">
        <v>-89.681341799999998</v>
      </c>
      <c r="E1467" s="251">
        <v>37.380049999999997</v>
      </c>
      <c r="O1467">
        <f t="shared" si="22"/>
        <v>620.69993550562469</v>
      </c>
    </row>
    <row r="1468" spans="1:15" x14ac:dyDescent="0.25">
      <c r="A1468" s="251">
        <v>29033</v>
      </c>
      <c r="B1468" s="251" t="s">
        <v>1523</v>
      </c>
      <c r="C1468" s="251" t="s">
        <v>611</v>
      </c>
      <c r="D1468" s="251">
        <v>-93.514983299999997</v>
      </c>
      <c r="E1468" s="251">
        <v>39.433709999999998</v>
      </c>
      <c r="O1468">
        <f t="shared" si="22"/>
        <v>837.01391481922485</v>
      </c>
    </row>
    <row r="1469" spans="1:15" x14ac:dyDescent="0.25">
      <c r="A1469" s="251">
        <v>29035</v>
      </c>
      <c r="B1469" s="251" t="s">
        <v>1523</v>
      </c>
      <c r="C1469" s="251" t="s">
        <v>1215</v>
      </c>
      <c r="D1469" s="251">
        <v>-90.979712599999999</v>
      </c>
      <c r="E1469" s="251">
        <v>36.931139999999999</v>
      </c>
      <c r="O1469">
        <f t="shared" si="22"/>
        <v>575.94352882409999</v>
      </c>
    </row>
    <row r="1470" spans="1:15" x14ac:dyDescent="0.25">
      <c r="A1470" s="251">
        <v>29037</v>
      </c>
      <c r="B1470" s="251" t="s">
        <v>1523</v>
      </c>
      <c r="C1470" s="251" t="s">
        <v>994</v>
      </c>
      <c r="D1470" s="251">
        <v>-94.356718999999998</v>
      </c>
      <c r="E1470" s="251">
        <v>38.645699999999998</v>
      </c>
      <c r="O1470">
        <f t="shared" si="22"/>
        <v>751.76803910249976</v>
      </c>
    </row>
    <row r="1471" spans="1:15" x14ac:dyDescent="0.25">
      <c r="A1471" s="251">
        <v>29039</v>
      </c>
      <c r="B1471" s="251" t="s">
        <v>1523</v>
      </c>
      <c r="C1471" s="251" t="s">
        <v>1095</v>
      </c>
      <c r="D1471" s="251">
        <v>-93.862113699999995</v>
      </c>
      <c r="E1471" s="251">
        <v>37.721679999999999</v>
      </c>
      <c r="O1471">
        <f t="shared" si="22"/>
        <v>655.3681695503999</v>
      </c>
    </row>
    <row r="1472" spans="1:15" x14ac:dyDescent="0.25">
      <c r="A1472" s="251">
        <v>29041</v>
      </c>
      <c r="B1472" s="251" t="s">
        <v>1523</v>
      </c>
      <c r="C1472" s="251" t="s">
        <v>1530</v>
      </c>
      <c r="D1472" s="251">
        <v>-92.951506600000002</v>
      </c>
      <c r="E1472" s="251">
        <v>39.517499999999998</v>
      </c>
      <c r="O1472">
        <f t="shared" si="22"/>
        <v>846.24256406249981</v>
      </c>
    </row>
    <row r="1473" spans="1:15" x14ac:dyDescent="0.25">
      <c r="A1473" s="251">
        <v>29043</v>
      </c>
      <c r="B1473" s="251" t="s">
        <v>1523</v>
      </c>
      <c r="C1473" s="251" t="s">
        <v>996</v>
      </c>
      <c r="D1473" s="251">
        <v>-93.193446499999993</v>
      </c>
      <c r="E1473" s="251">
        <v>36.969679999999997</v>
      </c>
      <c r="O1473">
        <f t="shared" si="22"/>
        <v>579.75038843039965</v>
      </c>
    </row>
    <row r="1474" spans="1:15" x14ac:dyDescent="0.25">
      <c r="A1474" s="251">
        <v>29045</v>
      </c>
      <c r="B1474" s="251" t="s">
        <v>1523</v>
      </c>
      <c r="C1474" s="251" t="s">
        <v>613</v>
      </c>
      <c r="D1474" s="251">
        <v>-91.720119999999994</v>
      </c>
      <c r="E1474" s="251">
        <v>40.417029999999997</v>
      </c>
      <c r="O1474">
        <f t="shared" si="22"/>
        <v>947.3071815470247</v>
      </c>
    </row>
    <row r="1475" spans="1:15" x14ac:dyDescent="0.25">
      <c r="A1475" s="251">
        <v>29047</v>
      </c>
      <c r="B1475" s="251" t="s">
        <v>1523</v>
      </c>
      <c r="C1475" s="251" t="s">
        <v>534</v>
      </c>
      <c r="D1475" s="251">
        <v>-94.4188884</v>
      </c>
      <c r="E1475" s="251">
        <v>39.319870000000002</v>
      </c>
      <c r="O1475">
        <f t="shared" si="22"/>
        <v>824.5261728380251</v>
      </c>
    </row>
    <row r="1476" spans="1:15" x14ac:dyDescent="0.25">
      <c r="A1476" s="251">
        <v>29049</v>
      </c>
      <c r="B1476" s="251" t="s">
        <v>1523</v>
      </c>
      <c r="C1476" s="251" t="s">
        <v>997</v>
      </c>
      <c r="D1476" s="251">
        <v>-94.403699200000005</v>
      </c>
      <c r="E1476" s="251">
        <v>39.611629999999998</v>
      </c>
      <c r="O1476">
        <f t="shared" ref="O1476:O1539" si="23">E1476*1.5^2*(E1476-30)</f>
        <v>856.64774532802483</v>
      </c>
    </row>
    <row r="1477" spans="1:15" x14ac:dyDescent="0.25">
      <c r="A1477" s="251">
        <v>29051</v>
      </c>
      <c r="B1477" s="251" t="s">
        <v>1523</v>
      </c>
      <c r="C1477" s="251" t="s">
        <v>1531</v>
      </c>
      <c r="D1477" s="251">
        <v>-92.274528200000006</v>
      </c>
      <c r="E1477" s="251">
        <v>38.50215</v>
      </c>
      <c r="O1477">
        <f t="shared" si="23"/>
        <v>736.53987290062514</v>
      </c>
    </row>
    <row r="1478" spans="1:15" x14ac:dyDescent="0.25">
      <c r="A1478" s="251">
        <v>29053</v>
      </c>
      <c r="B1478" s="251" t="s">
        <v>1523</v>
      </c>
      <c r="C1478" s="251" t="s">
        <v>1532</v>
      </c>
      <c r="D1478" s="251">
        <v>-92.803429199999997</v>
      </c>
      <c r="E1478" s="251">
        <v>38.843710000000002</v>
      </c>
      <c r="O1478">
        <f t="shared" si="23"/>
        <v>772.92563976922509</v>
      </c>
    </row>
    <row r="1479" spans="1:15" x14ac:dyDescent="0.25">
      <c r="A1479" s="251">
        <v>29055</v>
      </c>
      <c r="B1479" s="251" t="s">
        <v>1523</v>
      </c>
      <c r="C1479" s="251" t="s">
        <v>618</v>
      </c>
      <c r="D1479" s="251">
        <v>-91.304724100000001</v>
      </c>
      <c r="E1479" s="251">
        <v>37.970610000000001</v>
      </c>
      <c r="O1479">
        <f t="shared" si="23"/>
        <v>680.96007848722513</v>
      </c>
    </row>
    <row r="1480" spans="1:15" x14ac:dyDescent="0.25">
      <c r="A1480" s="251">
        <v>29057</v>
      </c>
      <c r="B1480" s="251" t="s">
        <v>1523</v>
      </c>
      <c r="C1480" s="251" t="s">
        <v>870</v>
      </c>
      <c r="D1480" s="251">
        <v>-93.852454600000002</v>
      </c>
      <c r="E1480" s="251">
        <v>37.435189999999999</v>
      </c>
      <c r="O1480">
        <f t="shared" si="23"/>
        <v>626.25993825622481</v>
      </c>
    </row>
    <row r="1481" spans="1:15" x14ac:dyDescent="0.25">
      <c r="A1481" s="251">
        <v>29059</v>
      </c>
      <c r="B1481" s="251" t="s">
        <v>1523</v>
      </c>
      <c r="C1481" s="251" t="s">
        <v>544</v>
      </c>
      <c r="D1481" s="251">
        <v>-93.029145299999996</v>
      </c>
      <c r="E1481" s="251">
        <v>37.677390000000003</v>
      </c>
      <c r="O1481">
        <f t="shared" si="23"/>
        <v>650.84403872722521</v>
      </c>
    </row>
    <row r="1482" spans="1:15" x14ac:dyDescent="0.25">
      <c r="A1482" s="251">
        <v>29061</v>
      </c>
      <c r="B1482" s="251" t="s">
        <v>1523</v>
      </c>
      <c r="C1482" s="251" t="s">
        <v>1048</v>
      </c>
      <c r="D1482" s="251">
        <v>-93.983338200000006</v>
      </c>
      <c r="E1482" s="251">
        <v>39.970660000000002</v>
      </c>
      <c r="O1482">
        <f t="shared" si="23"/>
        <v>896.70118688010029</v>
      </c>
    </row>
    <row r="1483" spans="1:15" x14ac:dyDescent="0.25">
      <c r="A1483" s="251">
        <v>29063</v>
      </c>
      <c r="B1483" s="251" t="s">
        <v>1523</v>
      </c>
      <c r="C1483" s="251" t="s">
        <v>545</v>
      </c>
      <c r="D1483" s="251">
        <v>-94.401101299999993</v>
      </c>
      <c r="E1483" s="251">
        <v>39.900770000000001</v>
      </c>
      <c r="O1483">
        <f t="shared" si="23"/>
        <v>888.8587798340252</v>
      </c>
    </row>
    <row r="1484" spans="1:15" x14ac:dyDescent="0.25">
      <c r="A1484" s="251">
        <v>29065</v>
      </c>
      <c r="B1484" s="251" t="s">
        <v>1523</v>
      </c>
      <c r="C1484" s="251" t="s">
        <v>1533</v>
      </c>
      <c r="D1484" s="251">
        <v>-91.5143159</v>
      </c>
      <c r="E1484" s="251">
        <v>37.600439999999999</v>
      </c>
      <c r="O1484">
        <f t="shared" si="23"/>
        <v>643.00474843559994</v>
      </c>
    </row>
    <row r="1485" spans="1:15" x14ac:dyDescent="0.25">
      <c r="A1485" s="251">
        <v>29067</v>
      </c>
      <c r="B1485" s="251" t="s">
        <v>1523</v>
      </c>
      <c r="C1485" s="251" t="s">
        <v>738</v>
      </c>
      <c r="D1485" s="251">
        <v>-92.505562100000006</v>
      </c>
      <c r="E1485" s="251">
        <v>36.934049999999999</v>
      </c>
      <c r="O1485">
        <f t="shared" si="23"/>
        <v>576.23073615562498</v>
      </c>
    </row>
    <row r="1486" spans="1:15" x14ac:dyDescent="0.25">
      <c r="A1486" s="251">
        <v>29069</v>
      </c>
      <c r="B1486" s="251" t="s">
        <v>1523</v>
      </c>
      <c r="C1486" s="251" t="s">
        <v>1534</v>
      </c>
      <c r="D1486" s="251">
        <v>-90.088522100000006</v>
      </c>
      <c r="E1486" s="251">
        <v>36.27852</v>
      </c>
      <c r="O1486">
        <f t="shared" si="23"/>
        <v>512.49468012840009</v>
      </c>
    </row>
    <row r="1487" spans="1:15" x14ac:dyDescent="0.25">
      <c r="A1487" s="251">
        <v>29071</v>
      </c>
      <c r="B1487" s="251" t="s">
        <v>1523</v>
      </c>
      <c r="C1487" s="251" t="s">
        <v>550</v>
      </c>
      <c r="D1487" s="251">
        <v>-91.073063700000006</v>
      </c>
      <c r="E1487" s="251">
        <v>38.409239999999997</v>
      </c>
      <c r="O1487">
        <f t="shared" si="23"/>
        <v>726.73316409959966</v>
      </c>
    </row>
    <row r="1488" spans="1:15" x14ac:dyDescent="0.25">
      <c r="A1488" s="251">
        <v>29073</v>
      </c>
      <c r="B1488" s="251" t="s">
        <v>1523</v>
      </c>
      <c r="C1488" s="251" t="s">
        <v>1535</v>
      </c>
      <c r="D1488" s="251">
        <v>-91.506572000000006</v>
      </c>
      <c r="E1488" s="251">
        <v>38.441980000000001</v>
      </c>
      <c r="O1488">
        <f t="shared" si="23"/>
        <v>730.18445922090007</v>
      </c>
    </row>
    <row r="1489" spans="1:15" x14ac:dyDescent="0.25">
      <c r="A1489" s="251">
        <v>29075</v>
      </c>
      <c r="B1489" s="251" t="s">
        <v>1523</v>
      </c>
      <c r="C1489" s="251" t="s">
        <v>1536</v>
      </c>
      <c r="D1489" s="251">
        <v>-94.406653700000007</v>
      </c>
      <c r="E1489" s="251">
        <v>40.219070000000002</v>
      </c>
      <c r="O1489">
        <f t="shared" si="23"/>
        <v>924.75335624602519</v>
      </c>
    </row>
    <row r="1490" spans="1:15" x14ac:dyDescent="0.25">
      <c r="A1490" s="251">
        <v>29077</v>
      </c>
      <c r="B1490" s="251" t="s">
        <v>1523</v>
      </c>
      <c r="C1490" s="251" t="s">
        <v>552</v>
      </c>
      <c r="D1490" s="251">
        <v>-93.348810299999997</v>
      </c>
      <c r="E1490" s="251">
        <v>37.258139999999997</v>
      </c>
      <c r="O1490">
        <f t="shared" si="23"/>
        <v>608.45579158409976</v>
      </c>
    </row>
    <row r="1491" spans="1:15" x14ac:dyDescent="0.25">
      <c r="A1491" s="251">
        <v>29079</v>
      </c>
      <c r="B1491" s="251" t="s">
        <v>1523</v>
      </c>
      <c r="C1491" s="251" t="s">
        <v>1006</v>
      </c>
      <c r="D1491" s="251">
        <v>-93.561769499999997</v>
      </c>
      <c r="E1491" s="251">
        <v>40.122799999999998</v>
      </c>
      <c r="O1491">
        <f t="shared" si="23"/>
        <v>913.84892963999971</v>
      </c>
    </row>
    <row r="1492" spans="1:15" x14ac:dyDescent="0.25">
      <c r="A1492" s="251">
        <v>29081</v>
      </c>
      <c r="B1492" s="251" t="s">
        <v>1523</v>
      </c>
      <c r="C1492" s="251" t="s">
        <v>1055</v>
      </c>
      <c r="D1492" s="251">
        <v>-93.992944699999995</v>
      </c>
      <c r="E1492" s="251">
        <v>40.370109999999997</v>
      </c>
      <c r="O1492">
        <f t="shared" si="23"/>
        <v>941.94558317722465</v>
      </c>
    </row>
    <row r="1493" spans="1:15" x14ac:dyDescent="0.25">
      <c r="A1493" s="251">
        <v>29083</v>
      </c>
      <c r="B1493" s="251" t="s">
        <v>1523</v>
      </c>
      <c r="C1493" s="251" t="s">
        <v>554</v>
      </c>
      <c r="D1493" s="251">
        <v>-93.796682399999995</v>
      </c>
      <c r="E1493" s="251">
        <v>38.390030000000003</v>
      </c>
      <c r="O1493">
        <f t="shared" si="23"/>
        <v>724.71038265202537</v>
      </c>
    </row>
    <row r="1494" spans="1:15" x14ac:dyDescent="0.25">
      <c r="A1494" s="251">
        <v>29085</v>
      </c>
      <c r="B1494" s="251" t="s">
        <v>1523</v>
      </c>
      <c r="C1494" s="251" t="s">
        <v>1537</v>
      </c>
      <c r="D1494" s="251">
        <v>-93.322765799999999</v>
      </c>
      <c r="E1494" s="251">
        <v>37.946449999999999</v>
      </c>
      <c r="O1494">
        <f t="shared" si="23"/>
        <v>678.46402710562495</v>
      </c>
    </row>
    <row r="1495" spans="1:15" x14ac:dyDescent="0.25">
      <c r="A1495" s="251">
        <v>29087</v>
      </c>
      <c r="B1495" s="251" t="s">
        <v>1523</v>
      </c>
      <c r="C1495" s="251" t="s">
        <v>1538</v>
      </c>
      <c r="D1495" s="251">
        <v>-95.209699400000005</v>
      </c>
      <c r="E1495" s="251">
        <v>40.105690000000003</v>
      </c>
      <c r="O1495">
        <f t="shared" si="23"/>
        <v>911.9152583462253</v>
      </c>
    </row>
    <row r="1496" spans="1:15" x14ac:dyDescent="0.25">
      <c r="A1496" s="251">
        <v>29089</v>
      </c>
      <c r="B1496" s="251" t="s">
        <v>1523</v>
      </c>
      <c r="C1496" s="251" t="s">
        <v>629</v>
      </c>
      <c r="D1496" s="251">
        <v>-92.6824601</v>
      </c>
      <c r="E1496" s="251">
        <v>39.142690000000002</v>
      </c>
      <c r="O1496">
        <f t="shared" si="23"/>
        <v>805.20633098122528</v>
      </c>
    </row>
    <row r="1497" spans="1:15" x14ac:dyDescent="0.25">
      <c r="A1497" s="251">
        <v>29091</v>
      </c>
      <c r="B1497" s="251" t="s">
        <v>1523</v>
      </c>
      <c r="C1497" s="251" t="s">
        <v>1539</v>
      </c>
      <c r="D1497" s="251">
        <v>-91.892242699999997</v>
      </c>
      <c r="E1497" s="251">
        <v>36.772289999999998</v>
      </c>
      <c r="O1497">
        <f t="shared" si="23"/>
        <v>560.32337664922477</v>
      </c>
    </row>
    <row r="1498" spans="1:15" x14ac:dyDescent="0.25">
      <c r="A1498" s="251">
        <v>29093</v>
      </c>
      <c r="B1498" s="251" t="s">
        <v>1523</v>
      </c>
      <c r="C1498" s="251" t="s">
        <v>1388</v>
      </c>
      <c r="D1498" s="251">
        <v>-90.782266100000001</v>
      </c>
      <c r="E1498" s="251">
        <v>37.551169999999999</v>
      </c>
      <c r="O1498">
        <f t="shared" si="23"/>
        <v>637.99935383002492</v>
      </c>
    </row>
    <row r="1499" spans="1:15" x14ac:dyDescent="0.25">
      <c r="A1499" s="251">
        <v>29095</v>
      </c>
      <c r="B1499" s="251" t="s">
        <v>1523</v>
      </c>
      <c r="C1499" s="251" t="s">
        <v>556</v>
      </c>
      <c r="D1499" s="251">
        <v>-94.348676699999999</v>
      </c>
      <c r="E1499" s="251">
        <v>39.010300000000001</v>
      </c>
      <c r="O1499">
        <f t="shared" si="23"/>
        <v>790.86263870250013</v>
      </c>
    </row>
    <row r="1500" spans="1:15" x14ac:dyDescent="0.25">
      <c r="A1500" s="251">
        <v>29097</v>
      </c>
      <c r="B1500" s="251" t="s">
        <v>1523</v>
      </c>
      <c r="C1500" s="251" t="s">
        <v>898</v>
      </c>
      <c r="D1500" s="251">
        <v>-94.351506200000003</v>
      </c>
      <c r="E1500" s="251">
        <v>37.215609999999998</v>
      </c>
      <c r="O1500">
        <f t="shared" si="23"/>
        <v>604.19998726222479</v>
      </c>
    </row>
    <row r="1501" spans="1:15" x14ac:dyDescent="0.25">
      <c r="A1501" s="251">
        <v>29099</v>
      </c>
      <c r="B1501" s="251" t="s">
        <v>1523</v>
      </c>
      <c r="C1501" s="251" t="s">
        <v>557</v>
      </c>
      <c r="D1501" s="251">
        <v>-90.541843099999994</v>
      </c>
      <c r="E1501" s="251">
        <v>38.255969999999998</v>
      </c>
      <c r="O1501">
        <f t="shared" si="23"/>
        <v>710.64031644202475</v>
      </c>
    </row>
    <row r="1502" spans="1:15" x14ac:dyDescent="0.25">
      <c r="A1502" s="251">
        <v>29101</v>
      </c>
      <c r="B1502" s="251" t="s">
        <v>1523</v>
      </c>
      <c r="C1502" s="251" t="s">
        <v>632</v>
      </c>
      <c r="D1502" s="251">
        <v>-93.806099099999997</v>
      </c>
      <c r="E1502" s="251">
        <v>38.745849999999997</v>
      </c>
      <c r="O1502">
        <f t="shared" si="23"/>
        <v>762.44713250062478</v>
      </c>
    </row>
    <row r="1503" spans="1:15" x14ac:dyDescent="0.25">
      <c r="A1503" s="251">
        <v>29103</v>
      </c>
      <c r="B1503" s="251" t="s">
        <v>1523</v>
      </c>
      <c r="C1503" s="251" t="s">
        <v>1015</v>
      </c>
      <c r="D1503" s="251">
        <v>-92.132783700000005</v>
      </c>
      <c r="E1503" s="251">
        <v>40.132390000000001</v>
      </c>
      <c r="O1503">
        <f t="shared" si="23"/>
        <v>914.93331100222508</v>
      </c>
    </row>
    <row r="1504" spans="1:15" x14ac:dyDescent="0.25">
      <c r="A1504" s="251">
        <v>29105</v>
      </c>
      <c r="B1504" s="251" t="s">
        <v>1523</v>
      </c>
      <c r="C1504" s="251" t="s">
        <v>1540</v>
      </c>
      <c r="D1504" s="251">
        <v>-92.587768100000005</v>
      </c>
      <c r="E1504" s="251">
        <v>37.655679999999997</v>
      </c>
      <c r="O1504">
        <f t="shared" si="23"/>
        <v>648.62963159039975</v>
      </c>
    </row>
    <row r="1505" spans="1:15" x14ac:dyDescent="0.25">
      <c r="A1505" s="251">
        <v>29107</v>
      </c>
      <c r="B1505" s="251" t="s">
        <v>1523</v>
      </c>
      <c r="C1505" s="251" t="s">
        <v>633</v>
      </c>
      <c r="D1505" s="251">
        <v>-93.784356200000005</v>
      </c>
      <c r="E1505" s="251">
        <v>39.065779999999997</v>
      </c>
      <c r="O1505">
        <f t="shared" si="23"/>
        <v>796.86397576889965</v>
      </c>
    </row>
    <row r="1506" spans="1:15" x14ac:dyDescent="0.25">
      <c r="A1506" s="251">
        <v>29109</v>
      </c>
      <c r="B1506" s="251" t="s">
        <v>1523</v>
      </c>
      <c r="C1506" s="251" t="s">
        <v>560</v>
      </c>
      <c r="D1506" s="251">
        <v>-93.836266600000002</v>
      </c>
      <c r="E1506" s="251">
        <v>37.112520000000004</v>
      </c>
      <c r="O1506">
        <f t="shared" si="23"/>
        <v>593.91796668840038</v>
      </c>
    </row>
    <row r="1507" spans="1:15" x14ac:dyDescent="0.25">
      <c r="A1507" s="251">
        <v>29111</v>
      </c>
      <c r="B1507" s="251" t="s">
        <v>1523</v>
      </c>
      <c r="C1507" s="251" t="s">
        <v>978</v>
      </c>
      <c r="D1507" s="251">
        <v>-91.707285999999996</v>
      </c>
      <c r="E1507" s="251">
        <v>40.098469999999999</v>
      </c>
      <c r="O1507">
        <f t="shared" si="23"/>
        <v>911.09969176702498</v>
      </c>
    </row>
    <row r="1508" spans="1:15" x14ac:dyDescent="0.25">
      <c r="A1508" s="251">
        <v>29113</v>
      </c>
      <c r="B1508" s="251" t="s">
        <v>1523</v>
      </c>
      <c r="C1508" s="251" t="s">
        <v>634</v>
      </c>
      <c r="D1508" s="251">
        <v>-90.965040000000002</v>
      </c>
      <c r="E1508" s="251">
        <v>39.054960000000001</v>
      </c>
      <c r="O1508">
        <f t="shared" si="23"/>
        <v>795.69247635360011</v>
      </c>
    </row>
    <row r="1509" spans="1:15" x14ac:dyDescent="0.25">
      <c r="A1509" s="251">
        <v>29115</v>
      </c>
      <c r="B1509" s="251" t="s">
        <v>1523</v>
      </c>
      <c r="C1509" s="251" t="s">
        <v>1108</v>
      </c>
      <c r="D1509" s="251">
        <v>-93.105599799999993</v>
      </c>
      <c r="E1509" s="251">
        <v>39.870649999999998</v>
      </c>
      <c r="O1509">
        <f t="shared" si="23"/>
        <v>885.48577070062481</v>
      </c>
    </row>
    <row r="1510" spans="1:15" x14ac:dyDescent="0.25">
      <c r="A1510" s="251">
        <v>29117</v>
      </c>
      <c r="B1510" s="251" t="s">
        <v>1523</v>
      </c>
      <c r="C1510" s="251" t="s">
        <v>1017</v>
      </c>
      <c r="D1510" s="251">
        <v>-93.550007699999995</v>
      </c>
      <c r="E1510" s="251">
        <v>39.792589999999997</v>
      </c>
      <c r="O1510">
        <f t="shared" si="23"/>
        <v>876.76316754322477</v>
      </c>
    </row>
    <row r="1511" spans="1:15" x14ac:dyDescent="0.25">
      <c r="A1511" s="251">
        <v>29119</v>
      </c>
      <c r="B1511" s="251" t="s">
        <v>1523</v>
      </c>
      <c r="C1511" s="251" t="s">
        <v>1541</v>
      </c>
      <c r="D1511" s="251">
        <v>-94.3605704</v>
      </c>
      <c r="E1511" s="251">
        <v>36.638530000000003</v>
      </c>
      <c r="O1511">
        <f t="shared" si="23"/>
        <v>547.25845626202533</v>
      </c>
    </row>
    <row r="1512" spans="1:15" x14ac:dyDescent="0.25">
      <c r="A1512" s="251">
        <v>29121</v>
      </c>
      <c r="B1512" s="251" t="s">
        <v>1523</v>
      </c>
      <c r="C1512" s="251" t="s">
        <v>564</v>
      </c>
      <c r="D1512" s="251">
        <v>-92.548110800000003</v>
      </c>
      <c r="E1512" s="251">
        <v>39.832430000000002</v>
      </c>
      <c r="O1512">
        <f t="shared" si="23"/>
        <v>881.21155433602519</v>
      </c>
    </row>
    <row r="1513" spans="1:15" x14ac:dyDescent="0.25">
      <c r="A1513" s="251">
        <v>29123</v>
      </c>
      <c r="B1513" s="251" t="s">
        <v>1523</v>
      </c>
      <c r="C1513" s="251" t="s">
        <v>565</v>
      </c>
      <c r="D1513" s="251">
        <v>-90.348122799999999</v>
      </c>
      <c r="E1513" s="251">
        <v>37.474710000000002</v>
      </c>
      <c r="O1513">
        <f t="shared" si="23"/>
        <v>630.25332656422518</v>
      </c>
    </row>
    <row r="1514" spans="1:15" x14ac:dyDescent="0.25">
      <c r="A1514" s="251">
        <v>29125</v>
      </c>
      <c r="B1514" s="251" t="s">
        <v>1523</v>
      </c>
      <c r="C1514" s="251" t="s">
        <v>1542</v>
      </c>
      <c r="D1514" s="251">
        <v>-91.918812799999998</v>
      </c>
      <c r="E1514" s="251">
        <v>38.160919999999997</v>
      </c>
      <c r="O1514">
        <f t="shared" si="23"/>
        <v>700.71348430439969</v>
      </c>
    </row>
    <row r="1515" spans="1:15" x14ac:dyDescent="0.25">
      <c r="A1515" s="251">
        <v>29127</v>
      </c>
      <c r="B1515" s="251" t="s">
        <v>1523</v>
      </c>
      <c r="C1515" s="251" t="s">
        <v>567</v>
      </c>
      <c r="D1515" s="251">
        <v>-91.613048599999999</v>
      </c>
      <c r="E1515" s="251">
        <v>39.8033</v>
      </c>
      <c r="O1515">
        <f t="shared" si="23"/>
        <v>877.95830450249991</v>
      </c>
    </row>
    <row r="1516" spans="1:15" x14ac:dyDescent="0.25">
      <c r="A1516" s="251">
        <v>29129</v>
      </c>
      <c r="B1516" s="251" t="s">
        <v>1523</v>
      </c>
      <c r="C1516" s="251" t="s">
        <v>1025</v>
      </c>
      <c r="D1516" s="251">
        <v>-93.567454400000003</v>
      </c>
      <c r="E1516" s="251">
        <v>40.436770000000003</v>
      </c>
      <c r="O1516">
        <f t="shared" si="23"/>
        <v>949.56585307402543</v>
      </c>
    </row>
    <row r="1517" spans="1:15" x14ac:dyDescent="0.25">
      <c r="A1517" s="251">
        <v>29131</v>
      </c>
      <c r="B1517" s="251" t="s">
        <v>1523</v>
      </c>
      <c r="C1517" s="251" t="s">
        <v>638</v>
      </c>
      <c r="D1517" s="251">
        <v>-92.420361200000002</v>
      </c>
      <c r="E1517" s="251">
        <v>38.211919999999999</v>
      </c>
      <c r="O1517">
        <f t="shared" si="23"/>
        <v>706.03476769439999</v>
      </c>
    </row>
    <row r="1518" spans="1:15" x14ac:dyDescent="0.25">
      <c r="A1518" s="251">
        <v>29133</v>
      </c>
      <c r="B1518" s="251" t="s">
        <v>1523</v>
      </c>
      <c r="C1518" s="251" t="s">
        <v>639</v>
      </c>
      <c r="D1518" s="251">
        <v>-89.273412199999996</v>
      </c>
      <c r="E1518" s="251">
        <v>36.828780000000002</v>
      </c>
      <c r="O1518">
        <f t="shared" si="23"/>
        <v>565.86518164890015</v>
      </c>
    </row>
    <row r="1519" spans="1:15" x14ac:dyDescent="0.25">
      <c r="A1519" s="251">
        <v>29135</v>
      </c>
      <c r="B1519" s="251" t="s">
        <v>1523</v>
      </c>
      <c r="C1519" s="251" t="s">
        <v>1543</v>
      </c>
      <c r="D1519" s="251">
        <v>-92.577804200000003</v>
      </c>
      <c r="E1519" s="251">
        <v>38.631120000000003</v>
      </c>
      <c r="O1519">
        <f t="shared" si="23"/>
        <v>750.2171230224003</v>
      </c>
    </row>
    <row r="1520" spans="1:15" x14ac:dyDescent="0.25">
      <c r="A1520" s="251">
        <v>29137</v>
      </c>
      <c r="B1520" s="251" t="s">
        <v>1523</v>
      </c>
      <c r="C1520" s="251" t="s">
        <v>570</v>
      </c>
      <c r="D1520" s="251">
        <v>-91.984278200000006</v>
      </c>
      <c r="E1520" s="251">
        <v>39.491990000000001</v>
      </c>
      <c r="O1520">
        <f t="shared" si="23"/>
        <v>843.42954186022507</v>
      </c>
    </row>
    <row r="1521" spans="1:15" x14ac:dyDescent="0.25">
      <c r="A1521" s="251">
        <v>29139</v>
      </c>
      <c r="B1521" s="251" t="s">
        <v>1523</v>
      </c>
      <c r="C1521" s="251" t="s">
        <v>571</v>
      </c>
      <c r="D1521" s="251">
        <v>-91.462566100000004</v>
      </c>
      <c r="E1521" s="251">
        <v>38.934730000000002</v>
      </c>
      <c r="O1521">
        <f t="shared" si="23"/>
        <v>782.7104253890252</v>
      </c>
    </row>
    <row r="1522" spans="1:15" x14ac:dyDescent="0.25">
      <c r="A1522" s="251">
        <v>29141</v>
      </c>
      <c r="B1522" s="251" t="s">
        <v>1523</v>
      </c>
      <c r="C1522" s="251" t="s">
        <v>572</v>
      </c>
      <c r="D1522" s="251">
        <v>-92.883295599999997</v>
      </c>
      <c r="E1522" s="251">
        <v>38.422530000000002</v>
      </c>
      <c r="O1522">
        <f t="shared" si="23"/>
        <v>728.13355110202519</v>
      </c>
    </row>
    <row r="1523" spans="1:15" x14ac:dyDescent="0.25">
      <c r="A1523" s="251">
        <v>29143</v>
      </c>
      <c r="B1523" s="251" t="s">
        <v>1523</v>
      </c>
      <c r="C1523" s="251" t="s">
        <v>1544</v>
      </c>
      <c r="D1523" s="251">
        <v>-89.643555000000006</v>
      </c>
      <c r="E1523" s="251">
        <v>36.594619999999999</v>
      </c>
      <c r="O1523">
        <f t="shared" si="23"/>
        <v>542.98712912489998</v>
      </c>
    </row>
    <row r="1524" spans="1:15" x14ac:dyDescent="0.25">
      <c r="A1524" s="251">
        <v>29145</v>
      </c>
      <c r="B1524" s="251" t="s">
        <v>1523</v>
      </c>
      <c r="C1524" s="251" t="s">
        <v>641</v>
      </c>
      <c r="D1524" s="251">
        <v>-94.348656899999995</v>
      </c>
      <c r="E1524" s="251">
        <v>36.91798</v>
      </c>
      <c r="O1524">
        <f t="shared" si="23"/>
        <v>574.64515638089995</v>
      </c>
    </row>
    <row r="1525" spans="1:15" x14ac:dyDescent="0.25">
      <c r="A1525" s="251">
        <v>29147</v>
      </c>
      <c r="B1525" s="251" t="s">
        <v>1523</v>
      </c>
      <c r="C1525" s="251" t="s">
        <v>1545</v>
      </c>
      <c r="D1525" s="251">
        <v>-94.884193699999997</v>
      </c>
      <c r="E1525" s="251">
        <v>40.378950000000003</v>
      </c>
      <c r="O1525">
        <f t="shared" si="23"/>
        <v>942.95498198062546</v>
      </c>
    </row>
    <row r="1526" spans="1:15" x14ac:dyDescent="0.25">
      <c r="A1526" s="251">
        <v>29149</v>
      </c>
      <c r="B1526" s="251" t="s">
        <v>1523</v>
      </c>
      <c r="C1526" s="251" t="s">
        <v>1546</v>
      </c>
      <c r="D1526" s="251">
        <v>-91.417208200000005</v>
      </c>
      <c r="E1526" s="251">
        <v>36.684420000000003</v>
      </c>
      <c r="O1526">
        <f t="shared" si="23"/>
        <v>551.73165915690026</v>
      </c>
    </row>
    <row r="1527" spans="1:15" x14ac:dyDescent="0.25">
      <c r="A1527" s="251">
        <v>29151</v>
      </c>
      <c r="B1527" s="251" t="s">
        <v>1523</v>
      </c>
      <c r="C1527" s="251" t="s">
        <v>1172</v>
      </c>
      <c r="D1527" s="251">
        <v>-91.854366099999993</v>
      </c>
      <c r="E1527" s="251">
        <v>38.461280000000002</v>
      </c>
      <c r="O1527">
        <f t="shared" si="23"/>
        <v>732.22123328640021</v>
      </c>
    </row>
    <row r="1528" spans="1:15" x14ac:dyDescent="0.25">
      <c r="A1528" s="251">
        <v>29153</v>
      </c>
      <c r="B1528" s="251" t="s">
        <v>1523</v>
      </c>
      <c r="C1528" s="251" t="s">
        <v>1547</v>
      </c>
      <c r="D1528" s="251">
        <v>-92.441817099999994</v>
      </c>
      <c r="E1528" s="251">
        <v>36.651139999999998</v>
      </c>
      <c r="O1528">
        <f t="shared" si="23"/>
        <v>548.48669242409983</v>
      </c>
    </row>
    <row r="1529" spans="1:15" x14ac:dyDescent="0.25">
      <c r="A1529" s="251">
        <v>29155</v>
      </c>
      <c r="B1529" s="251" t="s">
        <v>1523</v>
      </c>
      <c r="C1529" s="251" t="s">
        <v>1548</v>
      </c>
      <c r="D1529" s="251">
        <v>-89.788982000000004</v>
      </c>
      <c r="E1529" s="251">
        <v>36.212470000000003</v>
      </c>
      <c r="O1529">
        <f t="shared" si="23"/>
        <v>506.17998787702533</v>
      </c>
    </row>
    <row r="1530" spans="1:15" x14ac:dyDescent="0.25">
      <c r="A1530" s="251">
        <v>29157</v>
      </c>
      <c r="B1530" s="251" t="s">
        <v>1523</v>
      </c>
      <c r="C1530" s="251" t="s">
        <v>573</v>
      </c>
      <c r="D1530" s="251">
        <v>-89.828996799999999</v>
      </c>
      <c r="E1530" s="251">
        <v>37.70337</v>
      </c>
      <c r="O1530">
        <f t="shared" si="23"/>
        <v>653.49677105302499</v>
      </c>
    </row>
    <row r="1531" spans="1:15" x14ac:dyDescent="0.25">
      <c r="A1531" s="251">
        <v>29159</v>
      </c>
      <c r="B1531" s="251" t="s">
        <v>1523</v>
      </c>
      <c r="C1531" s="251" t="s">
        <v>1549</v>
      </c>
      <c r="D1531" s="251">
        <v>-93.282762000000005</v>
      </c>
      <c r="E1531" s="251">
        <v>38.730559999999997</v>
      </c>
      <c r="O1531">
        <f t="shared" si="23"/>
        <v>760.81382530559961</v>
      </c>
    </row>
    <row r="1532" spans="1:15" x14ac:dyDescent="0.25">
      <c r="A1532" s="251">
        <v>29161</v>
      </c>
      <c r="B1532" s="251" t="s">
        <v>1523</v>
      </c>
      <c r="C1532" s="251" t="s">
        <v>1550</v>
      </c>
      <c r="D1532" s="251">
        <v>-91.791881900000007</v>
      </c>
      <c r="E1532" s="251">
        <v>37.873399999999997</v>
      </c>
      <c r="O1532">
        <f t="shared" si="23"/>
        <v>670.93296200999964</v>
      </c>
    </row>
    <row r="1533" spans="1:15" x14ac:dyDescent="0.25">
      <c r="A1533" s="251">
        <v>29163</v>
      </c>
      <c r="B1533" s="251" t="s">
        <v>1523</v>
      </c>
      <c r="C1533" s="251" t="s">
        <v>575</v>
      </c>
      <c r="D1533" s="251">
        <v>-91.167428299999997</v>
      </c>
      <c r="E1533" s="251">
        <v>39.336100000000002</v>
      </c>
      <c r="O1533">
        <f t="shared" si="23"/>
        <v>826.30296722250011</v>
      </c>
    </row>
    <row r="1534" spans="1:15" x14ac:dyDescent="0.25">
      <c r="A1534" s="251">
        <v>29165</v>
      </c>
      <c r="B1534" s="251" t="s">
        <v>1523</v>
      </c>
      <c r="C1534" s="251" t="s">
        <v>1551</v>
      </c>
      <c r="D1534" s="251">
        <v>-94.771868600000005</v>
      </c>
      <c r="E1534" s="251">
        <v>39.389240000000001</v>
      </c>
      <c r="O1534">
        <f t="shared" si="23"/>
        <v>832.12881249960003</v>
      </c>
    </row>
    <row r="1535" spans="1:15" x14ac:dyDescent="0.25">
      <c r="A1535" s="251">
        <v>29167</v>
      </c>
      <c r="B1535" s="251" t="s">
        <v>1523</v>
      </c>
      <c r="C1535" s="251" t="s">
        <v>645</v>
      </c>
      <c r="D1535" s="251">
        <v>-93.408877200000006</v>
      </c>
      <c r="E1535" s="251">
        <v>37.618639999999999</v>
      </c>
      <c r="O1535">
        <f t="shared" si="23"/>
        <v>644.85646976160001</v>
      </c>
    </row>
    <row r="1536" spans="1:15" x14ac:dyDescent="0.25">
      <c r="A1536" s="251">
        <v>29169</v>
      </c>
      <c r="B1536" s="251" t="s">
        <v>1523</v>
      </c>
      <c r="C1536" s="251" t="s">
        <v>648</v>
      </c>
      <c r="D1536" s="251">
        <v>-92.203169799999998</v>
      </c>
      <c r="E1536" s="251">
        <v>37.820329999999998</v>
      </c>
      <c r="O1536">
        <f t="shared" si="23"/>
        <v>665.47678794502485</v>
      </c>
    </row>
    <row r="1537" spans="1:15" x14ac:dyDescent="0.25">
      <c r="A1537" s="251">
        <v>29171</v>
      </c>
      <c r="B1537" s="251" t="s">
        <v>1523</v>
      </c>
      <c r="C1537" s="251" t="s">
        <v>829</v>
      </c>
      <c r="D1537" s="251">
        <v>-93.010824200000002</v>
      </c>
      <c r="E1537" s="251">
        <v>40.492229999999999</v>
      </c>
      <c r="O1537">
        <f t="shared" si="23"/>
        <v>955.92102833902493</v>
      </c>
    </row>
    <row r="1538" spans="1:15" x14ac:dyDescent="0.25">
      <c r="A1538" s="251">
        <v>29173</v>
      </c>
      <c r="B1538" s="251" t="s">
        <v>1523</v>
      </c>
      <c r="C1538" s="251" t="s">
        <v>1552</v>
      </c>
      <c r="D1538" s="251">
        <v>-91.508990100000005</v>
      </c>
      <c r="E1538" s="251">
        <v>39.523589999999999</v>
      </c>
      <c r="O1538">
        <f t="shared" si="23"/>
        <v>846.91454959822488</v>
      </c>
    </row>
    <row r="1539" spans="1:15" x14ac:dyDescent="0.25">
      <c r="A1539" s="251">
        <v>29175</v>
      </c>
      <c r="B1539" s="251" t="s">
        <v>1523</v>
      </c>
      <c r="C1539" s="251" t="s">
        <v>576</v>
      </c>
      <c r="D1539" s="251">
        <v>-92.4769486</v>
      </c>
      <c r="E1539" s="251">
        <v>39.438049999999997</v>
      </c>
      <c r="O1539">
        <f t="shared" si="23"/>
        <v>837.49114755562459</v>
      </c>
    </row>
    <row r="1540" spans="1:15" x14ac:dyDescent="0.25">
      <c r="A1540" s="251">
        <v>29177</v>
      </c>
      <c r="B1540" s="251" t="s">
        <v>1523</v>
      </c>
      <c r="C1540" s="251" t="s">
        <v>1553</v>
      </c>
      <c r="D1540" s="251">
        <v>-93.992315599999998</v>
      </c>
      <c r="E1540" s="251">
        <v>39.356020000000001</v>
      </c>
      <c r="O1540">
        <f t="shared" ref="O1540:O1603" si="24">E1540*1.5^2*(E1540-30)</f>
        <v>828.48534804090013</v>
      </c>
    </row>
    <row r="1541" spans="1:15" x14ac:dyDescent="0.25">
      <c r="A1541" s="251">
        <v>29179</v>
      </c>
      <c r="B1541" s="251" t="s">
        <v>1523</v>
      </c>
      <c r="C1541" s="251" t="s">
        <v>1554</v>
      </c>
      <c r="D1541" s="251">
        <v>-90.975201600000005</v>
      </c>
      <c r="E1541" s="251">
        <v>37.351210000000002</v>
      </c>
      <c r="O1541">
        <f t="shared" si="24"/>
        <v>617.79732404422509</v>
      </c>
    </row>
    <row r="1542" spans="1:15" x14ac:dyDescent="0.25">
      <c r="A1542" s="251">
        <v>29181</v>
      </c>
      <c r="B1542" s="251" t="s">
        <v>1523</v>
      </c>
      <c r="C1542" s="251" t="s">
        <v>1070</v>
      </c>
      <c r="D1542" s="251">
        <v>-90.873069900000004</v>
      </c>
      <c r="E1542" s="251">
        <v>36.650669999999998</v>
      </c>
      <c r="O1542">
        <f t="shared" si="24"/>
        <v>548.44090076002476</v>
      </c>
    </row>
    <row r="1543" spans="1:15" x14ac:dyDescent="0.25">
      <c r="A1543" s="251">
        <v>29183</v>
      </c>
      <c r="B1543" s="251" t="s">
        <v>1523</v>
      </c>
      <c r="C1543" s="251" t="s">
        <v>1555</v>
      </c>
      <c r="D1543" s="251">
        <v>-90.6705671</v>
      </c>
      <c r="E1543" s="251">
        <v>38.782829999999997</v>
      </c>
      <c r="O1543">
        <f t="shared" si="24"/>
        <v>766.40175632002467</v>
      </c>
    </row>
    <row r="1544" spans="1:15" x14ac:dyDescent="0.25">
      <c r="A1544" s="251">
        <v>29185</v>
      </c>
      <c r="B1544" s="251" t="s">
        <v>1523</v>
      </c>
      <c r="C1544" s="251" t="s">
        <v>578</v>
      </c>
      <c r="D1544" s="251">
        <v>-93.782177500000003</v>
      </c>
      <c r="E1544" s="251">
        <v>38.03877</v>
      </c>
      <c r="O1544">
        <f t="shared" si="24"/>
        <v>688.01607700402496</v>
      </c>
    </row>
    <row r="1545" spans="1:15" x14ac:dyDescent="0.25">
      <c r="A1545" s="251">
        <v>29186</v>
      </c>
      <c r="B1545" s="251" t="s">
        <v>1523</v>
      </c>
      <c r="C1545" s="251" t="s">
        <v>1556</v>
      </c>
      <c r="D1545" s="251">
        <v>-90.194479200000004</v>
      </c>
      <c r="E1545" s="251">
        <v>37.888840000000002</v>
      </c>
      <c r="O1545">
        <f t="shared" si="24"/>
        <v>672.52274222760025</v>
      </c>
    </row>
    <row r="1546" spans="1:15" x14ac:dyDescent="0.25">
      <c r="A1546" s="251">
        <v>29187</v>
      </c>
      <c r="B1546" s="251" t="s">
        <v>1523</v>
      </c>
      <c r="C1546" s="251" t="s">
        <v>1557</v>
      </c>
      <c r="D1546" s="251">
        <v>-90.475734299999999</v>
      </c>
      <c r="E1546" s="251">
        <v>37.806579999999997</v>
      </c>
      <c r="O1546">
        <f t="shared" si="24"/>
        <v>664.06520541689963</v>
      </c>
    </row>
    <row r="1547" spans="1:15" x14ac:dyDescent="0.25">
      <c r="A1547" s="251">
        <v>29189</v>
      </c>
      <c r="B1547" s="251" t="s">
        <v>1523</v>
      </c>
      <c r="C1547" s="251" t="s">
        <v>1472</v>
      </c>
      <c r="D1547" s="251">
        <v>-90.449198899999999</v>
      </c>
      <c r="E1547" s="251">
        <v>38.641480000000001</v>
      </c>
      <c r="O1547">
        <f t="shared" si="24"/>
        <v>751.31904732840019</v>
      </c>
    </row>
    <row r="1548" spans="1:15" x14ac:dyDescent="0.25">
      <c r="A1548" s="251">
        <v>29195</v>
      </c>
      <c r="B1548" s="251" t="s">
        <v>1523</v>
      </c>
      <c r="C1548" s="251" t="s">
        <v>650</v>
      </c>
      <c r="D1548" s="251">
        <v>-93.195611999999997</v>
      </c>
      <c r="E1548" s="251">
        <v>39.140639999999998</v>
      </c>
      <c r="O1548">
        <f t="shared" si="24"/>
        <v>804.98362412159975</v>
      </c>
    </row>
    <row r="1549" spans="1:15" x14ac:dyDescent="0.25">
      <c r="A1549" s="251">
        <v>29197</v>
      </c>
      <c r="B1549" s="251" t="s">
        <v>1523</v>
      </c>
      <c r="C1549" s="251" t="s">
        <v>1033</v>
      </c>
      <c r="D1549" s="251">
        <v>-92.507404100000002</v>
      </c>
      <c r="E1549" s="251">
        <v>40.480330000000002</v>
      </c>
      <c r="O1549">
        <f t="shared" si="24"/>
        <v>954.55623804502522</v>
      </c>
    </row>
    <row r="1550" spans="1:15" x14ac:dyDescent="0.25">
      <c r="A1550" s="251">
        <v>29199</v>
      </c>
      <c r="B1550" s="251" t="s">
        <v>1523</v>
      </c>
      <c r="C1550" s="251" t="s">
        <v>1558</v>
      </c>
      <c r="D1550" s="251">
        <v>-92.134366299999996</v>
      </c>
      <c r="E1550" s="251">
        <v>40.463560000000001</v>
      </c>
      <c r="O1550">
        <f t="shared" si="24"/>
        <v>952.63399771560023</v>
      </c>
    </row>
    <row r="1551" spans="1:15" x14ac:dyDescent="0.25">
      <c r="A1551" s="251">
        <v>29201</v>
      </c>
      <c r="B1551" s="251" t="s">
        <v>1523</v>
      </c>
      <c r="C1551" s="251" t="s">
        <v>651</v>
      </c>
      <c r="D1551" s="251">
        <v>-89.564729299999996</v>
      </c>
      <c r="E1551" s="251">
        <v>37.051270000000002</v>
      </c>
      <c r="O1551">
        <f t="shared" si="24"/>
        <v>587.83164437902519</v>
      </c>
    </row>
    <row r="1552" spans="1:15" x14ac:dyDescent="0.25">
      <c r="A1552" s="251">
        <v>29203</v>
      </c>
      <c r="B1552" s="251" t="s">
        <v>1523</v>
      </c>
      <c r="C1552" s="251" t="s">
        <v>1559</v>
      </c>
      <c r="D1552" s="251">
        <v>-91.409265099999999</v>
      </c>
      <c r="E1552" s="251">
        <v>37.152479999999997</v>
      </c>
      <c r="O1552">
        <f t="shared" si="24"/>
        <v>597.89783283839961</v>
      </c>
    </row>
    <row r="1553" spans="1:15" x14ac:dyDescent="0.25">
      <c r="A1553" s="251">
        <v>29205</v>
      </c>
      <c r="B1553" s="251" t="s">
        <v>1523</v>
      </c>
      <c r="C1553" s="251" t="s">
        <v>579</v>
      </c>
      <c r="D1553" s="251">
        <v>-92.053831500000001</v>
      </c>
      <c r="E1553" s="251">
        <v>39.795990000000003</v>
      </c>
      <c r="O1553">
        <f t="shared" si="24"/>
        <v>877.14252018022535</v>
      </c>
    </row>
    <row r="1554" spans="1:15" x14ac:dyDescent="0.25">
      <c r="A1554" s="251">
        <v>29207</v>
      </c>
      <c r="B1554" s="251" t="s">
        <v>1523</v>
      </c>
      <c r="C1554" s="251" t="s">
        <v>1560</v>
      </c>
      <c r="D1554" s="251">
        <v>-89.946939900000004</v>
      </c>
      <c r="E1554" s="251">
        <v>36.856560000000002</v>
      </c>
      <c r="O1554">
        <f t="shared" si="24"/>
        <v>568.59573382560018</v>
      </c>
    </row>
    <row r="1555" spans="1:15" x14ac:dyDescent="0.25">
      <c r="A1555" s="251">
        <v>29209</v>
      </c>
      <c r="B1555" s="251" t="s">
        <v>1523</v>
      </c>
      <c r="C1555" s="251" t="s">
        <v>656</v>
      </c>
      <c r="D1555" s="251">
        <v>-93.470860999999999</v>
      </c>
      <c r="E1555" s="251">
        <v>36.748489999999997</v>
      </c>
      <c r="O1555">
        <f t="shared" si="24"/>
        <v>557.99283888022467</v>
      </c>
    </row>
    <row r="1556" spans="1:15" x14ac:dyDescent="0.25">
      <c r="A1556" s="251">
        <v>29211</v>
      </c>
      <c r="B1556" s="251" t="s">
        <v>1523</v>
      </c>
      <c r="C1556" s="251" t="s">
        <v>1076</v>
      </c>
      <c r="D1556" s="251">
        <v>-93.104512600000007</v>
      </c>
      <c r="E1556" s="251">
        <v>40.212809999999998</v>
      </c>
      <c r="O1556">
        <f t="shared" si="24"/>
        <v>924.0430232162247</v>
      </c>
    </row>
    <row r="1557" spans="1:15" x14ac:dyDescent="0.25">
      <c r="A1557" s="251">
        <v>29213</v>
      </c>
      <c r="B1557" s="251" t="s">
        <v>1523</v>
      </c>
      <c r="C1557" s="251" t="s">
        <v>1561</v>
      </c>
      <c r="D1557" s="251">
        <v>-93.048829100000006</v>
      </c>
      <c r="E1557" s="251">
        <v>36.65887</v>
      </c>
      <c r="O1557">
        <f t="shared" si="24"/>
        <v>549.23996177302502</v>
      </c>
    </row>
    <row r="1558" spans="1:15" x14ac:dyDescent="0.25">
      <c r="A1558" s="251">
        <v>29215</v>
      </c>
      <c r="B1558" s="251" t="s">
        <v>1523</v>
      </c>
      <c r="C1558" s="251" t="s">
        <v>1562</v>
      </c>
      <c r="D1558" s="251">
        <v>-91.967570100000003</v>
      </c>
      <c r="E1558" s="251">
        <v>37.313459999999999</v>
      </c>
      <c r="O1558">
        <f t="shared" si="24"/>
        <v>614.00361863609999</v>
      </c>
    </row>
    <row r="1559" spans="1:15" x14ac:dyDescent="0.25">
      <c r="A1559" s="251">
        <v>29217</v>
      </c>
      <c r="B1559" s="251" t="s">
        <v>1523</v>
      </c>
      <c r="C1559" s="251" t="s">
        <v>1563</v>
      </c>
      <c r="D1559" s="251">
        <v>-94.350875500000001</v>
      </c>
      <c r="E1559" s="251">
        <v>37.852780000000003</v>
      </c>
      <c r="O1559">
        <f t="shared" si="24"/>
        <v>668.81149588890025</v>
      </c>
    </row>
    <row r="1560" spans="1:15" x14ac:dyDescent="0.25">
      <c r="A1560" s="251">
        <v>29219</v>
      </c>
      <c r="B1560" s="251" t="s">
        <v>1523</v>
      </c>
      <c r="C1560" s="251" t="s">
        <v>941</v>
      </c>
      <c r="D1560" s="251">
        <v>-91.147100600000002</v>
      </c>
      <c r="E1560" s="251">
        <v>38.759079999999997</v>
      </c>
      <c r="O1560">
        <f t="shared" si="24"/>
        <v>763.8612355043997</v>
      </c>
    </row>
    <row r="1561" spans="1:15" x14ac:dyDescent="0.25">
      <c r="A1561" s="251">
        <v>29221</v>
      </c>
      <c r="B1561" s="251" t="s">
        <v>1523</v>
      </c>
      <c r="C1561" s="251" t="s">
        <v>585</v>
      </c>
      <c r="D1561" s="251">
        <v>-90.879842800000006</v>
      </c>
      <c r="E1561" s="251">
        <v>37.955210000000001</v>
      </c>
      <c r="O1561">
        <f t="shared" si="24"/>
        <v>679.36874882422512</v>
      </c>
    </row>
    <row r="1562" spans="1:15" x14ac:dyDescent="0.25">
      <c r="A1562" s="251">
        <v>29223</v>
      </c>
      <c r="B1562" s="251" t="s">
        <v>1523</v>
      </c>
      <c r="C1562" s="251" t="s">
        <v>942</v>
      </c>
      <c r="D1562" s="251">
        <v>-90.474722999999997</v>
      </c>
      <c r="E1562" s="251">
        <v>37.11027</v>
      </c>
      <c r="O1562">
        <f t="shared" si="24"/>
        <v>593.69408881402501</v>
      </c>
    </row>
    <row r="1563" spans="1:15" x14ac:dyDescent="0.25">
      <c r="A1563" s="251">
        <v>29225</v>
      </c>
      <c r="B1563" s="251" t="s">
        <v>1523</v>
      </c>
      <c r="C1563" s="251" t="s">
        <v>943</v>
      </c>
      <c r="D1563" s="251">
        <v>-92.880714699999999</v>
      </c>
      <c r="E1563" s="251">
        <v>37.281199999999998</v>
      </c>
      <c r="O1563">
        <f t="shared" si="24"/>
        <v>610.76671523999983</v>
      </c>
    </row>
    <row r="1564" spans="1:15" x14ac:dyDescent="0.25">
      <c r="A1564" s="251">
        <v>29227</v>
      </c>
      <c r="B1564" s="251" t="s">
        <v>1523</v>
      </c>
      <c r="C1564" s="251" t="s">
        <v>948</v>
      </c>
      <c r="D1564" s="251">
        <v>-94.425248199999999</v>
      </c>
      <c r="E1564" s="251">
        <v>40.494030000000002</v>
      </c>
      <c r="O1564">
        <f t="shared" si="24"/>
        <v>956.12752269202531</v>
      </c>
    </row>
    <row r="1565" spans="1:15" x14ac:dyDescent="0.25">
      <c r="A1565" s="251">
        <v>29229</v>
      </c>
      <c r="B1565" s="251" t="s">
        <v>1523</v>
      </c>
      <c r="C1565" s="251" t="s">
        <v>1131</v>
      </c>
      <c r="D1565" s="251">
        <v>-92.469797799999995</v>
      </c>
      <c r="E1565" s="251">
        <v>37.267449999999997</v>
      </c>
      <c r="O1565">
        <f t="shared" si="24"/>
        <v>609.38849138062471</v>
      </c>
    </row>
    <row r="1566" spans="1:15" x14ac:dyDescent="0.25">
      <c r="A1566" s="251">
        <v>29510</v>
      </c>
      <c r="B1566" s="251" t="s">
        <v>1523</v>
      </c>
      <c r="C1566" s="251" t="s">
        <v>1564</v>
      </c>
      <c r="D1566" s="251">
        <v>-90.254699000000002</v>
      </c>
      <c r="E1566" s="251">
        <v>38.634059999999998</v>
      </c>
      <c r="O1566">
        <f t="shared" si="24"/>
        <v>750.52978218809972</v>
      </c>
    </row>
    <row r="1567" spans="1:15" x14ac:dyDescent="0.25">
      <c r="A1567" s="251">
        <v>30001</v>
      </c>
      <c r="B1567" s="251" t="s">
        <v>1565</v>
      </c>
      <c r="C1567" s="251" t="s">
        <v>1566</v>
      </c>
      <c r="D1567" s="251">
        <v>-112.890265</v>
      </c>
      <c r="E1567" s="251">
        <v>45.131079999999997</v>
      </c>
      <c r="O1567">
        <f t="shared" si="24"/>
        <v>1536.4844594243996</v>
      </c>
    </row>
    <row r="1568" spans="1:15" x14ac:dyDescent="0.25">
      <c r="A1568" s="251">
        <v>30003</v>
      </c>
      <c r="B1568" s="251" t="s">
        <v>1565</v>
      </c>
      <c r="C1568" s="251" t="s">
        <v>1567</v>
      </c>
      <c r="D1568" s="251">
        <v>-107.48948900000001</v>
      </c>
      <c r="E1568" s="251">
        <v>45.423119999999997</v>
      </c>
      <c r="O1568">
        <f t="shared" si="24"/>
        <v>1576.2740187023996</v>
      </c>
    </row>
    <row r="1569" spans="1:15" x14ac:dyDescent="0.25">
      <c r="A1569" s="251">
        <v>30005</v>
      </c>
      <c r="B1569" s="251" t="s">
        <v>1565</v>
      </c>
      <c r="C1569" s="251" t="s">
        <v>961</v>
      </c>
      <c r="D1569" s="251">
        <v>-108.95757999999999</v>
      </c>
      <c r="E1569" s="251">
        <v>48.430010000000003</v>
      </c>
      <c r="O1569">
        <f t="shared" si="24"/>
        <v>2008.2725293502253</v>
      </c>
    </row>
    <row r="1570" spans="1:15" x14ac:dyDescent="0.25">
      <c r="A1570" s="251">
        <v>30007</v>
      </c>
      <c r="B1570" s="251" t="s">
        <v>1565</v>
      </c>
      <c r="C1570" s="251" t="s">
        <v>1568</v>
      </c>
      <c r="D1570" s="251">
        <v>-111.49423400000001</v>
      </c>
      <c r="E1570" s="251">
        <v>46.330179999999999</v>
      </c>
      <c r="O1570">
        <f t="shared" si="24"/>
        <v>1702.3054023728998</v>
      </c>
    </row>
    <row r="1571" spans="1:15" x14ac:dyDescent="0.25">
      <c r="A1571" s="251">
        <v>30009</v>
      </c>
      <c r="B1571" s="251" t="s">
        <v>1565</v>
      </c>
      <c r="C1571" s="251" t="s">
        <v>1569</v>
      </c>
      <c r="D1571" s="251">
        <v>-109.03361700000001</v>
      </c>
      <c r="E1571" s="251">
        <v>45.224609999999998</v>
      </c>
      <c r="O1571">
        <f t="shared" si="24"/>
        <v>1549.1858617172247</v>
      </c>
    </row>
    <row r="1572" spans="1:15" x14ac:dyDescent="0.25">
      <c r="A1572" s="251">
        <v>30011</v>
      </c>
      <c r="B1572" s="251" t="s">
        <v>1565</v>
      </c>
      <c r="C1572" s="251" t="s">
        <v>1215</v>
      </c>
      <c r="D1572" s="251">
        <v>-104.53307599999999</v>
      </c>
      <c r="E1572" s="251">
        <v>45.521149999999999</v>
      </c>
      <c r="O1572">
        <f t="shared" si="24"/>
        <v>1589.7163439756248</v>
      </c>
    </row>
    <row r="1573" spans="1:15" x14ac:dyDescent="0.25">
      <c r="A1573" s="251">
        <v>30013</v>
      </c>
      <c r="B1573" s="251" t="s">
        <v>1565</v>
      </c>
      <c r="C1573" s="251" t="s">
        <v>1570</v>
      </c>
      <c r="D1573" s="251">
        <v>-111.336473</v>
      </c>
      <c r="E1573" s="251">
        <v>47.302610000000001</v>
      </c>
      <c r="O1573">
        <f t="shared" si="24"/>
        <v>1841.5318788272252</v>
      </c>
    </row>
    <row r="1574" spans="1:15" x14ac:dyDescent="0.25">
      <c r="A1574" s="251">
        <v>30015</v>
      </c>
      <c r="B1574" s="251" t="s">
        <v>1565</v>
      </c>
      <c r="C1574" s="251" t="s">
        <v>1571</v>
      </c>
      <c r="D1574" s="251">
        <v>-110.42757</v>
      </c>
      <c r="E1574" s="251">
        <v>47.876269999999998</v>
      </c>
      <c r="O1574">
        <f t="shared" si="24"/>
        <v>1925.6605405040245</v>
      </c>
    </row>
    <row r="1575" spans="1:15" x14ac:dyDescent="0.25">
      <c r="A1575" s="251">
        <v>30017</v>
      </c>
      <c r="B1575" s="251" t="s">
        <v>1565</v>
      </c>
      <c r="C1575" s="251" t="s">
        <v>734</v>
      </c>
      <c r="D1575" s="251">
        <v>-105.54898</v>
      </c>
      <c r="E1575" s="251">
        <v>46.257640000000002</v>
      </c>
      <c r="O1575">
        <f t="shared" si="24"/>
        <v>1692.0901313316001</v>
      </c>
    </row>
    <row r="1576" spans="1:15" x14ac:dyDescent="0.25">
      <c r="A1576" s="251">
        <v>30019</v>
      </c>
      <c r="B1576" s="251" t="s">
        <v>1565</v>
      </c>
      <c r="C1576" s="251" t="s">
        <v>1572</v>
      </c>
      <c r="D1576" s="251">
        <v>-105.538855</v>
      </c>
      <c r="E1576" s="251">
        <v>48.785739999999997</v>
      </c>
      <c r="O1576">
        <f t="shared" si="24"/>
        <v>2062.0715115320995</v>
      </c>
    </row>
    <row r="1577" spans="1:15" x14ac:dyDescent="0.25">
      <c r="A1577" s="251">
        <v>30021</v>
      </c>
      <c r="B1577" s="251" t="s">
        <v>1565</v>
      </c>
      <c r="C1577" s="251" t="s">
        <v>871</v>
      </c>
      <c r="D1577" s="251">
        <v>-104.88755500000001</v>
      </c>
      <c r="E1577" s="251">
        <v>47.266640000000002</v>
      </c>
      <c r="O1577">
        <f t="shared" si="24"/>
        <v>1836.3061280016004</v>
      </c>
    </row>
    <row r="1578" spans="1:15" x14ac:dyDescent="0.25">
      <c r="A1578" s="251">
        <v>30023</v>
      </c>
      <c r="B1578" s="251" t="s">
        <v>1565</v>
      </c>
      <c r="C1578" s="251" t="s">
        <v>1573</v>
      </c>
      <c r="D1578" s="251">
        <v>-113.063013</v>
      </c>
      <c r="E1578" s="251">
        <v>46.053719999999998</v>
      </c>
      <c r="O1578">
        <f t="shared" si="24"/>
        <v>1663.5004331363998</v>
      </c>
    </row>
    <row r="1579" spans="1:15" x14ac:dyDescent="0.25">
      <c r="A1579" s="251">
        <v>30025</v>
      </c>
      <c r="B1579" s="251" t="s">
        <v>1565</v>
      </c>
      <c r="C1579" s="251" t="s">
        <v>1574</v>
      </c>
      <c r="D1579" s="251">
        <v>-104.40903400000001</v>
      </c>
      <c r="E1579" s="251">
        <v>46.336790000000001</v>
      </c>
      <c r="O1579">
        <f t="shared" si="24"/>
        <v>1703.237416884225</v>
      </c>
    </row>
    <row r="1580" spans="1:15" x14ac:dyDescent="0.25">
      <c r="A1580" s="251">
        <v>30027</v>
      </c>
      <c r="B1580" s="251" t="s">
        <v>1565</v>
      </c>
      <c r="C1580" s="251" t="s">
        <v>1575</v>
      </c>
      <c r="D1580" s="251">
        <v>-109.21739100000001</v>
      </c>
      <c r="E1580" s="251">
        <v>47.263829999999999</v>
      </c>
      <c r="O1580">
        <f t="shared" si="24"/>
        <v>1835.8981341050248</v>
      </c>
    </row>
    <row r="1581" spans="1:15" x14ac:dyDescent="0.25">
      <c r="A1581" s="251">
        <v>30029</v>
      </c>
      <c r="B1581" s="251" t="s">
        <v>1565</v>
      </c>
      <c r="C1581" s="251" t="s">
        <v>1576</v>
      </c>
      <c r="D1581" s="251">
        <v>-114.03979200000001</v>
      </c>
      <c r="E1581" s="251">
        <v>48.285150000000002</v>
      </c>
      <c r="O1581">
        <f t="shared" si="24"/>
        <v>1986.5277236756251</v>
      </c>
    </row>
    <row r="1582" spans="1:15" x14ac:dyDescent="0.25">
      <c r="A1582" s="251">
        <v>30031</v>
      </c>
      <c r="B1582" s="251" t="s">
        <v>1565</v>
      </c>
      <c r="C1582" s="251" t="s">
        <v>1005</v>
      </c>
      <c r="D1582" s="251">
        <v>-111.17586799999999</v>
      </c>
      <c r="E1582" s="251">
        <v>45.559330000000003</v>
      </c>
      <c r="O1582">
        <f t="shared" si="24"/>
        <v>1594.9634626100253</v>
      </c>
    </row>
    <row r="1583" spans="1:15" x14ac:dyDescent="0.25">
      <c r="A1583" s="251">
        <v>30033</v>
      </c>
      <c r="B1583" s="251" t="s">
        <v>1565</v>
      </c>
      <c r="C1583" s="251" t="s">
        <v>743</v>
      </c>
      <c r="D1583" s="251">
        <v>-106.98404499999999</v>
      </c>
      <c r="E1583" s="251">
        <v>47.282589999999999</v>
      </c>
      <c r="O1583">
        <f t="shared" si="24"/>
        <v>1838.6226384932249</v>
      </c>
    </row>
    <row r="1584" spans="1:15" x14ac:dyDescent="0.25">
      <c r="A1584" s="251">
        <v>30035</v>
      </c>
      <c r="B1584" s="251" t="s">
        <v>1565</v>
      </c>
      <c r="C1584" s="251" t="s">
        <v>1577</v>
      </c>
      <c r="D1584" s="251">
        <v>-112.992266</v>
      </c>
      <c r="E1584" s="251">
        <v>48.695320000000002</v>
      </c>
      <c r="O1584">
        <f t="shared" si="24"/>
        <v>2048.3428272804003</v>
      </c>
    </row>
    <row r="1585" spans="1:15" x14ac:dyDescent="0.25">
      <c r="A1585" s="251">
        <v>30037</v>
      </c>
      <c r="B1585" s="251" t="s">
        <v>1565</v>
      </c>
      <c r="C1585" s="251" t="s">
        <v>1578</v>
      </c>
      <c r="D1585" s="251">
        <v>-109.17510900000001</v>
      </c>
      <c r="E1585" s="251">
        <v>46.378689999999999</v>
      </c>
      <c r="O1585">
        <f t="shared" si="24"/>
        <v>1709.1499187612249</v>
      </c>
    </row>
    <row r="1586" spans="1:15" x14ac:dyDescent="0.25">
      <c r="A1586" s="251">
        <v>30039</v>
      </c>
      <c r="B1586" s="251" t="s">
        <v>1565</v>
      </c>
      <c r="C1586" s="251" t="s">
        <v>1579</v>
      </c>
      <c r="D1586" s="251">
        <v>-113.424003</v>
      </c>
      <c r="E1586" s="251">
        <v>46.392580000000002</v>
      </c>
      <c r="O1586">
        <f t="shared" si="24"/>
        <v>1711.1116778769003</v>
      </c>
    </row>
    <row r="1587" spans="1:15" x14ac:dyDescent="0.25">
      <c r="A1587" s="251">
        <v>30041</v>
      </c>
      <c r="B1587" s="251" t="s">
        <v>1565</v>
      </c>
      <c r="C1587" s="251" t="s">
        <v>1580</v>
      </c>
      <c r="D1587" s="251">
        <v>-110.108842</v>
      </c>
      <c r="E1587" s="251">
        <v>48.62171</v>
      </c>
      <c r="O1587">
        <f t="shared" si="24"/>
        <v>2037.1936124792251</v>
      </c>
    </row>
    <row r="1588" spans="1:15" x14ac:dyDescent="0.25">
      <c r="A1588" s="251">
        <v>30043</v>
      </c>
      <c r="B1588" s="251" t="s">
        <v>1565</v>
      </c>
      <c r="C1588" s="251" t="s">
        <v>557</v>
      </c>
      <c r="D1588" s="251">
        <v>-112.091857</v>
      </c>
      <c r="E1588" s="251">
        <v>46.147129999999997</v>
      </c>
      <c r="O1588">
        <f t="shared" si="24"/>
        <v>1676.5733412830245</v>
      </c>
    </row>
    <row r="1589" spans="1:15" x14ac:dyDescent="0.25">
      <c r="A1589" s="251">
        <v>30045</v>
      </c>
      <c r="B1589" s="251" t="s">
        <v>1565</v>
      </c>
      <c r="C1589" s="251" t="s">
        <v>1581</v>
      </c>
      <c r="D1589" s="251">
        <v>-110.25926699999999</v>
      </c>
      <c r="E1589" s="251">
        <v>47.034050000000001</v>
      </c>
      <c r="O1589">
        <f t="shared" si="24"/>
        <v>1802.6558086556249</v>
      </c>
    </row>
    <row r="1590" spans="1:15" x14ac:dyDescent="0.25">
      <c r="A1590" s="251">
        <v>30047</v>
      </c>
      <c r="B1590" s="251" t="s">
        <v>1565</v>
      </c>
      <c r="C1590" s="251" t="s">
        <v>679</v>
      </c>
      <c r="D1590" s="251">
        <v>-114.072946</v>
      </c>
      <c r="E1590" s="251">
        <v>47.640560000000001</v>
      </c>
      <c r="O1590">
        <f t="shared" si="24"/>
        <v>1890.9138535056002</v>
      </c>
    </row>
    <row r="1591" spans="1:15" x14ac:dyDescent="0.25">
      <c r="A1591" s="251">
        <v>30049</v>
      </c>
      <c r="B1591" s="251" t="s">
        <v>1565</v>
      </c>
      <c r="C1591" s="251" t="s">
        <v>1582</v>
      </c>
      <c r="D1591" s="251">
        <v>-112.386296</v>
      </c>
      <c r="E1591" s="251">
        <v>47.115740000000002</v>
      </c>
      <c r="O1591">
        <f t="shared" si="24"/>
        <v>1814.4467004321004</v>
      </c>
    </row>
    <row r="1592" spans="1:15" x14ac:dyDescent="0.25">
      <c r="A1592" s="251">
        <v>30051</v>
      </c>
      <c r="B1592" s="251" t="s">
        <v>1565</v>
      </c>
      <c r="C1592" s="251" t="s">
        <v>818</v>
      </c>
      <c r="D1592" s="251">
        <v>-111.024843</v>
      </c>
      <c r="E1592" s="251">
        <v>48.552430000000001</v>
      </c>
      <c r="O1592">
        <f t="shared" si="24"/>
        <v>2026.7225075360252</v>
      </c>
    </row>
    <row r="1593" spans="1:15" x14ac:dyDescent="0.25">
      <c r="A1593" s="251">
        <v>30053</v>
      </c>
      <c r="B1593" s="251" t="s">
        <v>1565</v>
      </c>
      <c r="C1593" s="251" t="s">
        <v>634</v>
      </c>
      <c r="D1593" s="251">
        <v>-115.39264</v>
      </c>
      <c r="E1593" s="251">
        <v>48.536349999999999</v>
      </c>
      <c r="O1593">
        <f t="shared" si="24"/>
        <v>2024.2952354756246</v>
      </c>
    </row>
    <row r="1594" spans="1:15" x14ac:dyDescent="0.25">
      <c r="A1594" s="251">
        <v>30055</v>
      </c>
      <c r="B1594" s="251" t="s">
        <v>1565</v>
      </c>
      <c r="C1594" s="251" t="s">
        <v>1583</v>
      </c>
      <c r="D1594" s="251">
        <v>-105.784395</v>
      </c>
      <c r="E1594" s="251">
        <v>47.654420000000002</v>
      </c>
      <c r="O1594">
        <f t="shared" si="24"/>
        <v>1892.9500774569003</v>
      </c>
    </row>
    <row r="1595" spans="1:15" x14ac:dyDescent="0.25">
      <c r="A1595" s="251">
        <v>30057</v>
      </c>
      <c r="B1595" s="251" t="s">
        <v>1565</v>
      </c>
      <c r="C1595" s="251" t="s">
        <v>565</v>
      </c>
      <c r="D1595" s="251">
        <v>-111.919011</v>
      </c>
      <c r="E1595" s="251">
        <v>45.304630000000003</v>
      </c>
      <c r="O1595">
        <f t="shared" si="24"/>
        <v>1560.0838487330252</v>
      </c>
    </row>
    <row r="1596" spans="1:15" x14ac:dyDescent="0.25">
      <c r="A1596" s="251">
        <v>30059</v>
      </c>
      <c r="B1596" s="251" t="s">
        <v>1565</v>
      </c>
      <c r="C1596" s="251" t="s">
        <v>1584</v>
      </c>
      <c r="D1596" s="251">
        <v>-110.889191</v>
      </c>
      <c r="E1596" s="251">
        <v>46.59442</v>
      </c>
      <c r="O1596">
        <f t="shared" si="24"/>
        <v>1739.7165940569</v>
      </c>
    </row>
    <row r="1597" spans="1:15" x14ac:dyDescent="0.25">
      <c r="A1597" s="251">
        <v>30061</v>
      </c>
      <c r="B1597" s="251" t="s">
        <v>1565</v>
      </c>
      <c r="C1597" s="251" t="s">
        <v>755</v>
      </c>
      <c r="D1597" s="251">
        <v>-114.996189</v>
      </c>
      <c r="E1597" s="251">
        <v>47.141710000000003</v>
      </c>
      <c r="O1597">
        <f t="shared" si="24"/>
        <v>1818.2014238792253</v>
      </c>
    </row>
    <row r="1598" spans="1:15" x14ac:dyDescent="0.25">
      <c r="A1598" s="251">
        <v>30063</v>
      </c>
      <c r="B1598" s="251" t="s">
        <v>1565</v>
      </c>
      <c r="C1598" s="251" t="s">
        <v>1585</v>
      </c>
      <c r="D1598" s="251">
        <v>-113.920929</v>
      </c>
      <c r="E1598" s="251">
        <v>47.026679999999999</v>
      </c>
      <c r="O1598">
        <f t="shared" si="24"/>
        <v>1801.5935216003998</v>
      </c>
    </row>
    <row r="1599" spans="1:15" x14ac:dyDescent="0.25">
      <c r="A1599" s="251">
        <v>30065</v>
      </c>
      <c r="B1599" s="251" t="s">
        <v>1565</v>
      </c>
      <c r="C1599" s="251" t="s">
        <v>1586</v>
      </c>
      <c r="D1599" s="251">
        <v>-108.39690899999999</v>
      </c>
      <c r="E1599" s="251">
        <v>46.492579999999997</v>
      </c>
      <c r="O1599">
        <f t="shared" si="24"/>
        <v>1725.2608388768995</v>
      </c>
    </row>
    <row r="1600" spans="1:15" x14ac:dyDescent="0.25">
      <c r="A1600" s="251">
        <v>30067</v>
      </c>
      <c r="B1600" s="251" t="s">
        <v>1565</v>
      </c>
      <c r="C1600" s="251" t="s">
        <v>761</v>
      </c>
      <c r="D1600" s="251">
        <v>-110.52396299999999</v>
      </c>
      <c r="E1600" s="251">
        <v>45.51688</v>
      </c>
      <c r="O1600">
        <f t="shared" si="24"/>
        <v>1589.1299211024002</v>
      </c>
    </row>
    <row r="1601" spans="1:15" x14ac:dyDescent="0.25">
      <c r="A1601" s="251">
        <v>30069</v>
      </c>
      <c r="B1601" s="251" t="s">
        <v>1565</v>
      </c>
      <c r="C1601" s="251" t="s">
        <v>1587</v>
      </c>
      <c r="D1601" s="251">
        <v>-108.24590000000001</v>
      </c>
      <c r="E1601" s="251">
        <v>47.118670000000002</v>
      </c>
      <c r="O1601">
        <f t="shared" si="24"/>
        <v>1814.8701657800252</v>
      </c>
    </row>
    <row r="1602" spans="1:15" x14ac:dyDescent="0.25">
      <c r="A1602" s="251">
        <v>30071</v>
      </c>
      <c r="B1602" s="251" t="s">
        <v>1565</v>
      </c>
      <c r="C1602" s="251" t="s">
        <v>643</v>
      </c>
      <c r="D1602" s="251">
        <v>-107.91301900000001</v>
      </c>
      <c r="E1602" s="251">
        <v>48.2605</v>
      </c>
      <c r="O1602">
        <f t="shared" si="24"/>
        <v>1982.8369355625</v>
      </c>
    </row>
    <row r="1603" spans="1:15" x14ac:dyDescent="0.25">
      <c r="A1603" s="251">
        <v>30073</v>
      </c>
      <c r="B1603" s="251" t="s">
        <v>1565</v>
      </c>
      <c r="C1603" s="251" t="s">
        <v>1588</v>
      </c>
      <c r="D1603" s="251">
        <v>-112.215085</v>
      </c>
      <c r="E1603" s="251">
        <v>48.220039999999997</v>
      </c>
      <c r="O1603">
        <f t="shared" si="24"/>
        <v>1976.7848796035996</v>
      </c>
    </row>
    <row r="1604" spans="1:15" x14ac:dyDescent="0.25">
      <c r="A1604" s="251">
        <v>30075</v>
      </c>
      <c r="B1604" s="251" t="s">
        <v>1565</v>
      </c>
      <c r="C1604" s="251" t="s">
        <v>1589</v>
      </c>
      <c r="D1604" s="251">
        <v>-105.610103</v>
      </c>
      <c r="E1604" s="251">
        <v>45.398429999999998</v>
      </c>
      <c r="O1604">
        <f t="shared" ref="O1604:O1667" si="25">E1604*1.5^2*(E1604-30)</f>
        <v>1572.8952295460247</v>
      </c>
    </row>
    <row r="1605" spans="1:15" x14ac:dyDescent="0.25">
      <c r="A1605" s="251">
        <v>30077</v>
      </c>
      <c r="B1605" s="251" t="s">
        <v>1565</v>
      </c>
      <c r="C1605" s="251" t="s">
        <v>1247</v>
      </c>
      <c r="D1605" s="251">
        <v>-112.93152000000001</v>
      </c>
      <c r="E1605" s="251">
        <v>46.850520000000003</v>
      </c>
      <c r="O1605">
        <f t="shared" si="25"/>
        <v>1776.2751546084005</v>
      </c>
    </row>
    <row r="1606" spans="1:15" x14ac:dyDescent="0.25">
      <c r="A1606" s="251">
        <v>30079</v>
      </c>
      <c r="B1606" s="251" t="s">
        <v>1565</v>
      </c>
      <c r="C1606" s="251" t="s">
        <v>647</v>
      </c>
      <c r="D1606" s="251">
        <v>-105.358768</v>
      </c>
      <c r="E1606" s="251">
        <v>46.864409999999999</v>
      </c>
      <c r="O1606">
        <f t="shared" si="25"/>
        <v>1778.2664054582251</v>
      </c>
    </row>
    <row r="1607" spans="1:15" x14ac:dyDescent="0.25">
      <c r="A1607" s="251">
        <v>30081</v>
      </c>
      <c r="B1607" s="251" t="s">
        <v>1565</v>
      </c>
      <c r="C1607" s="251" t="s">
        <v>1590</v>
      </c>
      <c r="D1607" s="251">
        <v>-114.116285</v>
      </c>
      <c r="E1607" s="251">
        <v>46.07985</v>
      </c>
      <c r="O1607">
        <f t="shared" si="25"/>
        <v>1667.1534210506252</v>
      </c>
    </row>
    <row r="1608" spans="1:15" x14ac:dyDescent="0.25">
      <c r="A1608" s="251">
        <v>30083</v>
      </c>
      <c r="B1608" s="251" t="s">
        <v>1565</v>
      </c>
      <c r="C1608" s="251" t="s">
        <v>1030</v>
      </c>
      <c r="D1608" s="251">
        <v>-104.56571700000001</v>
      </c>
      <c r="E1608" s="251">
        <v>47.789050000000003</v>
      </c>
      <c r="O1608">
        <f t="shared" si="25"/>
        <v>1912.7740497806253</v>
      </c>
    </row>
    <row r="1609" spans="1:15" x14ac:dyDescent="0.25">
      <c r="A1609" s="251">
        <v>30085</v>
      </c>
      <c r="B1609" s="251" t="s">
        <v>1565</v>
      </c>
      <c r="C1609" s="251" t="s">
        <v>1591</v>
      </c>
      <c r="D1609" s="251">
        <v>-105.002421</v>
      </c>
      <c r="E1609" s="251">
        <v>48.296550000000003</v>
      </c>
      <c r="O1609">
        <f t="shared" si="25"/>
        <v>1988.2355442806256</v>
      </c>
    </row>
    <row r="1610" spans="1:15" x14ac:dyDescent="0.25">
      <c r="A1610" s="251">
        <v>30087</v>
      </c>
      <c r="B1610" s="251" t="s">
        <v>1565</v>
      </c>
      <c r="C1610" s="251" t="s">
        <v>1592</v>
      </c>
      <c r="D1610" s="251">
        <v>-106.711798</v>
      </c>
      <c r="E1610" s="251">
        <v>46.227530000000002</v>
      </c>
      <c r="O1610">
        <f t="shared" si="25"/>
        <v>1687.8569172770253</v>
      </c>
    </row>
    <row r="1611" spans="1:15" x14ac:dyDescent="0.25">
      <c r="A1611" s="251">
        <v>30089</v>
      </c>
      <c r="B1611" s="251" t="s">
        <v>1565</v>
      </c>
      <c r="C1611" s="251" t="s">
        <v>1593</v>
      </c>
      <c r="D1611" s="251">
        <v>-115.131704</v>
      </c>
      <c r="E1611" s="251">
        <v>47.673050000000003</v>
      </c>
      <c r="O1611">
        <f t="shared" si="25"/>
        <v>1895.6884416806254</v>
      </c>
    </row>
    <row r="1612" spans="1:15" x14ac:dyDescent="0.25">
      <c r="A1612" s="251">
        <v>30091</v>
      </c>
      <c r="B1612" s="251" t="s">
        <v>1565</v>
      </c>
      <c r="C1612" s="251" t="s">
        <v>1186</v>
      </c>
      <c r="D1612" s="251">
        <v>-104.50229400000001</v>
      </c>
      <c r="E1612" s="251">
        <v>48.72334</v>
      </c>
      <c r="O1612">
        <f t="shared" si="25"/>
        <v>2052.5932367001001</v>
      </c>
    </row>
    <row r="1613" spans="1:15" x14ac:dyDescent="0.25">
      <c r="A1613" s="251">
        <v>30093</v>
      </c>
      <c r="B1613" s="251" t="s">
        <v>1565</v>
      </c>
      <c r="C1613" s="251" t="s">
        <v>1594</v>
      </c>
      <c r="D1613" s="251">
        <v>-112.648865</v>
      </c>
      <c r="E1613" s="251">
        <v>45.893560000000001</v>
      </c>
      <c r="O1613">
        <f t="shared" si="25"/>
        <v>1641.1771113156001</v>
      </c>
    </row>
    <row r="1614" spans="1:15" x14ac:dyDescent="0.25">
      <c r="A1614" s="251">
        <v>30095</v>
      </c>
      <c r="B1614" s="251" t="s">
        <v>1565</v>
      </c>
      <c r="C1614" s="251" t="s">
        <v>1595</v>
      </c>
      <c r="D1614" s="251">
        <v>-109.397727</v>
      </c>
      <c r="E1614" s="251">
        <v>45.669640000000001</v>
      </c>
      <c r="O1614">
        <f t="shared" si="25"/>
        <v>1610.1603398916002</v>
      </c>
    </row>
    <row r="1615" spans="1:15" x14ac:dyDescent="0.25">
      <c r="A1615" s="251">
        <v>30097</v>
      </c>
      <c r="B1615" s="251" t="s">
        <v>1565</v>
      </c>
      <c r="C1615" s="251" t="s">
        <v>1596</v>
      </c>
      <c r="D1615" s="251">
        <v>-109.944192</v>
      </c>
      <c r="E1615" s="251">
        <v>45.815629999999999</v>
      </c>
      <c r="O1615">
        <f t="shared" si="25"/>
        <v>1630.3568676680247</v>
      </c>
    </row>
    <row r="1616" spans="1:15" x14ac:dyDescent="0.25">
      <c r="A1616" s="251">
        <v>30099</v>
      </c>
      <c r="B1616" s="251" t="s">
        <v>1565</v>
      </c>
      <c r="C1616" s="251" t="s">
        <v>986</v>
      </c>
      <c r="D1616" s="251">
        <v>-112.224603</v>
      </c>
      <c r="E1616" s="251">
        <v>47.831240000000001</v>
      </c>
      <c r="O1616">
        <f t="shared" si="25"/>
        <v>1919.0032198596</v>
      </c>
    </row>
    <row r="1617" spans="1:15" x14ac:dyDescent="0.25">
      <c r="A1617" s="251">
        <v>30101</v>
      </c>
      <c r="B1617" s="251" t="s">
        <v>1565</v>
      </c>
      <c r="C1617" s="251" t="s">
        <v>1597</v>
      </c>
      <c r="D1617" s="251">
        <v>-111.695663</v>
      </c>
      <c r="E1617" s="251">
        <v>48.656770000000002</v>
      </c>
      <c r="O1617">
        <f t="shared" si="25"/>
        <v>2042.5008753740253</v>
      </c>
    </row>
    <row r="1618" spans="1:15" x14ac:dyDescent="0.25">
      <c r="A1618" s="251">
        <v>30103</v>
      </c>
      <c r="B1618" s="251" t="s">
        <v>1565</v>
      </c>
      <c r="C1618" s="251" t="s">
        <v>1598</v>
      </c>
      <c r="D1618" s="251">
        <v>-107.25586300000001</v>
      </c>
      <c r="E1618" s="251">
        <v>46.210349999999998</v>
      </c>
      <c r="O1618">
        <f t="shared" si="25"/>
        <v>1685.4433810256248</v>
      </c>
    </row>
    <row r="1619" spans="1:15" x14ac:dyDescent="0.25">
      <c r="A1619" s="251">
        <v>30105</v>
      </c>
      <c r="B1619" s="251" t="s">
        <v>1565</v>
      </c>
      <c r="C1619" s="251" t="s">
        <v>988</v>
      </c>
      <c r="D1619" s="251">
        <v>-106.662505</v>
      </c>
      <c r="E1619" s="251">
        <v>48.371499999999997</v>
      </c>
      <c r="O1619">
        <f t="shared" si="25"/>
        <v>1999.4782775624994</v>
      </c>
    </row>
    <row r="1620" spans="1:15" x14ac:dyDescent="0.25">
      <c r="A1620" s="251">
        <v>30107</v>
      </c>
      <c r="B1620" s="251" t="s">
        <v>1565</v>
      </c>
      <c r="C1620" s="251" t="s">
        <v>1599</v>
      </c>
      <c r="D1620" s="251">
        <v>-109.846706</v>
      </c>
      <c r="E1620" s="251">
        <v>46.460450000000002</v>
      </c>
      <c r="O1620">
        <f t="shared" si="25"/>
        <v>1720.709806955625</v>
      </c>
    </row>
    <row r="1621" spans="1:15" x14ac:dyDescent="0.25">
      <c r="A1621" s="251">
        <v>30109</v>
      </c>
      <c r="B1621" s="251" t="s">
        <v>1565</v>
      </c>
      <c r="C1621" s="251" t="s">
        <v>1600</v>
      </c>
      <c r="D1621" s="251">
        <v>-104.24288300000001</v>
      </c>
      <c r="E1621" s="251">
        <v>46.964829999999999</v>
      </c>
      <c r="O1621">
        <f t="shared" si="25"/>
        <v>1792.6883030900249</v>
      </c>
    </row>
    <row r="1622" spans="1:15" x14ac:dyDescent="0.25">
      <c r="A1622" s="251">
        <v>30111</v>
      </c>
      <c r="B1622" s="251" t="s">
        <v>1565</v>
      </c>
      <c r="C1622" s="251" t="s">
        <v>1601</v>
      </c>
      <c r="D1622" s="251">
        <v>-108.267594</v>
      </c>
      <c r="E1622" s="251">
        <v>45.938780000000001</v>
      </c>
      <c r="O1622">
        <f t="shared" si="25"/>
        <v>1647.4682427489001</v>
      </c>
    </row>
    <row r="1623" spans="1:15" x14ac:dyDescent="0.25">
      <c r="A1623" s="251">
        <v>31001</v>
      </c>
      <c r="B1623" s="251" t="s">
        <v>1602</v>
      </c>
      <c r="C1623" s="251" t="s">
        <v>720</v>
      </c>
      <c r="D1623" s="251">
        <v>-98.5103419</v>
      </c>
      <c r="E1623" s="251">
        <v>40.51878</v>
      </c>
      <c r="O1623">
        <f t="shared" si="25"/>
        <v>958.96829854889995</v>
      </c>
    </row>
    <row r="1624" spans="1:15" x14ac:dyDescent="0.25">
      <c r="A1624" s="251">
        <v>31003</v>
      </c>
      <c r="B1624" s="251" t="s">
        <v>1602</v>
      </c>
      <c r="C1624" s="251" t="s">
        <v>1603</v>
      </c>
      <c r="D1624" s="251">
        <v>-98.070214500000006</v>
      </c>
      <c r="E1624" s="251">
        <v>42.156700000000001</v>
      </c>
      <c r="O1624">
        <f t="shared" si="25"/>
        <v>1153.0942985025001</v>
      </c>
    </row>
    <row r="1625" spans="1:15" x14ac:dyDescent="0.25">
      <c r="A1625" s="251">
        <v>31005</v>
      </c>
      <c r="B1625" s="251" t="s">
        <v>1602</v>
      </c>
      <c r="C1625" s="251" t="s">
        <v>1604</v>
      </c>
      <c r="D1625" s="251">
        <v>-101.694186</v>
      </c>
      <c r="E1625" s="251">
        <v>41.565309999999997</v>
      </c>
      <c r="O1625">
        <f t="shared" si="25"/>
        <v>1081.6103146412247</v>
      </c>
    </row>
    <row r="1626" spans="1:15" x14ac:dyDescent="0.25">
      <c r="A1626" s="251">
        <v>31007</v>
      </c>
      <c r="B1626" s="251" t="s">
        <v>1602</v>
      </c>
      <c r="C1626" s="251" t="s">
        <v>1605</v>
      </c>
      <c r="D1626" s="251">
        <v>-103.70516499999999</v>
      </c>
      <c r="E1626" s="251">
        <v>41.54954</v>
      </c>
      <c r="O1626">
        <f t="shared" si="25"/>
        <v>1079.7256669761</v>
      </c>
    </row>
    <row r="1627" spans="1:15" x14ac:dyDescent="0.25">
      <c r="A1627" s="251">
        <v>31009</v>
      </c>
      <c r="B1627" s="251" t="s">
        <v>1602</v>
      </c>
      <c r="C1627" s="251" t="s">
        <v>961</v>
      </c>
      <c r="D1627" s="251">
        <v>-99.9760536</v>
      </c>
      <c r="E1627" s="251">
        <v>41.917029999999997</v>
      </c>
      <c r="O1627">
        <f t="shared" si="25"/>
        <v>1123.9346340470247</v>
      </c>
    </row>
    <row r="1628" spans="1:15" x14ac:dyDescent="0.25">
      <c r="A1628" s="251">
        <v>31011</v>
      </c>
      <c r="B1628" s="251" t="s">
        <v>1602</v>
      </c>
      <c r="C1628" s="251" t="s">
        <v>609</v>
      </c>
      <c r="D1628" s="251">
        <v>-98.071414599999997</v>
      </c>
      <c r="E1628" s="251">
        <v>41.694119999999998</v>
      </c>
      <c r="O1628">
        <f t="shared" si="25"/>
        <v>1097.0460957923997</v>
      </c>
    </row>
    <row r="1629" spans="1:15" x14ac:dyDescent="0.25">
      <c r="A1629" s="251">
        <v>31013</v>
      </c>
      <c r="B1629" s="251" t="s">
        <v>1602</v>
      </c>
      <c r="C1629" s="251" t="s">
        <v>1606</v>
      </c>
      <c r="D1629" s="251">
        <v>-103.076278</v>
      </c>
      <c r="E1629" s="251">
        <v>42.219889999999999</v>
      </c>
      <c r="O1629">
        <f t="shared" si="25"/>
        <v>1160.825426127225</v>
      </c>
    </row>
    <row r="1630" spans="1:15" x14ac:dyDescent="0.25">
      <c r="A1630" s="251">
        <v>31015</v>
      </c>
      <c r="B1630" s="251" t="s">
        <v>1602</v>
      </c>
      <c r="C1630" s="251" t="s">
        <v>1205</v>
      </c>
      <c r="D1630" s="251">
        <v>-98.757918599999996</v>
      </c>
      <c r="E1630" s="251">
        <v>42.893949999999997</v>
      </c>
      <c r="O1630">
        <f t="shared" si="25"/>
        <v>1244.4130048556246</v>
      </c>
    </row>
    <row r="1631" spans="1:15" x14ac:dyDescent="0.25">
      <c r="A1631" s="251">
        <v>31017</v>
      </c>
      <c r="B1631" s="251" t="s">
        <v>1602</v>
      </c>
      <c r="C1631" s="251" t="s">
        <v>992</v>
      </c>
      <c r="D1631" s="251">
        <v>-99.934814200000005</v>
      </c>
      <c r="E1631" s="251">
        <v>42.433109999999999</v>
      </c>
      <c r="O1631">
        <f t="shared" si="25"/>
        <v>1187.0449296122249</v>
      </c>
    </row>
    <row r="1632" spans="1:15" x14ac:dyDescent="0.25">
      <c r="A1632" s="251">
        <v>31019</v>
      </c>
      <c r="B1632" s="251" t="s">
        <v>1602</v>
      </c>
      <c r="C1632" s="251" t="s">
        <v>1607</v>
      </c>
      <c r="D1632" s="251">
        <v>-99.080002800000003</v>
      </c>
      <c r="E1632" s="251">
        <v>40.852179999999997</v>
      </c>
      <c r="O1632">
        <f t="shared" si="25"/>
        <v>997.50422419289964</v>
      </c>
    </row>
    <row r="1633" spans="1:15" x14ac:dyDescent="0.25">
      <c r="A1633" s="251">
        <v>31021</v>
      </c>
      <c r="B1633" s="251" t="s">
        <v>1602</v>
      </c>
      <c r="C1633" s="251" t="s">
        <v>1608</v>
      </c>
      <c r="D1633" s="251">
        <v>-96.334129500000003</v>
      </c>
      <c r="E1633" s="251">
        <v>41.840530000000001</v>
      </c>
      <c r="O1633">
        <f t="shared" si="25"/>
        <v>1114.6816140320252</v>
      </c>
    </row>
    <row r="1634" spans="1:15" x14ac:dyDescent="0.25">
      <c r="A1634" s="251">
        <v>31023</v>
      </c>
      <c r="B1634" s="251" t="s">
        <v>1602</v>
      </c>
      <c r="C1634" s="251" t="s">
        <v>527</v>
      </c>
      <c r="D1634" s="251">
        <v>-97.1264386</v>
      </c>
      <c r="E1634" s="251">
        <v>41.216349999999998</v>
      </c>
      <c r="O1634">
        <f t="shared" si="25"/>
        <v>1040.1682664756247</v>
      </c>
    </row>
    <row r="1635" spans="1:15" x14ac:dyDescent="0.25">
      <c r="A1635" s="251">
        <v>31025</v>
      </c>
      <c r="B1635" s="251" t="s">
        <v>1602</v>
      </c>
      <c r="C1635" s="251" t="s">
        <v>994</v>
      </c>
      <c r="D1635" s="251">
        <v>-96.143426500000004</v>
      </c>
      <c r="E1635" s="251">
        <v>40.899329999999999</v>
      </c>
      <c r="O1635">
        <f t="shared" si="25"/>
        <v>1002.994412510025</v>
      </c>
    </row>
    <row r="1636" spans="1:15" x14ac:dyDescent="0.25">
      <c r="A1636" s="251">
        <v>31027</v>
      </c>
      <c r="B1636" s="251" t="s">
        <v>1602</v>
      </c>
      <c r="C1636" s="251" t="s">
        <v>1095</v>
      </c>
      <c r="D1636" s="251">
        <v>-97.250346100000002</v>
      </c>
      <c r="E1636" s="251">
        <v>42.588709999999999</v>
      </c>
      <c r="O1636">
        <f t="shared" si="25"/>
        <v>1206.3080687942249</v>
      </c>
    </row>
    <row r="1637" spans="1:15" x14ac:dyDescent="0.25">
      <c r="A1637" s="251">
        <v>31029</v>
      </c>
      <c r="B1637" s="251" t="s">
        <v>1602</v>
      </c>
      <c r="C1637" s="251" t="s">
        <v>1138</v>
      </c>
      <c r="D1637" s="251">
        <v>-101.704656</v>
      </c>
      <c r="E1637" s="251">
        <v>40.521729999999998</v>
      </c>
      <c r="O1637">
        <f t="shared" si="25"/>
        <v>959.30707993402473</v>
      </c>
    </row>
    <row r="1638" spans="1:15" x14ac:dyDescent="0.25">
      <c r="A1638" s="251">
        <v>31031</v>
      </c>
      <c r="B1638" s="251" t="s">
        <v>1602</v>
      </c>
      <c r="C1638" s="251" t="s">
        <v>1609</v>
      </c>
      <c r="D1638" s="251">
        <v>-101.122067</v>
      </c>
      <c r="E1638" s="251">
        <v>42.54251</v>
      </c>
      <c r="O1638">
        <f t="shared" si="25"/>
        <v>1200.5771784752251</v>
      </c>
    </row>
    <row r="1639" spans="1:15" x14ac:dyDescent="0.25">
      <c r="A1639" s="251">
        <v>31033</v>
      </c>
      <c r="B1639" s="251" t="s">
        <v>1602</v>
      </c>
      <c r="C1639" s="251" t="s">
        <v>729</v>
      </c>
      <c r="D1639" s="251">
        <v>-102.986553</v>
      </c>
      <c r="E1639" s="251">
        <v>41.217820000000003</v>
      </c>
      <c r="O1639">
        <f t="shared" si="25"/>
        <v>1040.3416924929004</v>
      </c>
    </row>
    <row r="1640" spans="1:15" x14ac:dyDescent="0.25">
      <c r="A1640" s="251">
        <v>31035</v>
      </c>
      <c r="B1640" s="251" t="s">
        <v>1602</v>
      </c>
      <c r="C1640" s="251" t="s">
        <v>534</v>
      </c>
      <c r="D1640" s="251">
        <v>-98.065201599999995</v>
      </c>
      <c r="E1640" s="251">
        <v>40.515279999999997</v>
      </c>
      <c r="O1640">
        <f t="shared" si="25"/>
        <v>958.56640532639972</v>
      </c>
    </row>
    <row r="1641" spans="1:15" x14ac:dyDescent="0.25">
      <c r="A1641" s="251">
        <v>31037</v>
      </c>
      <c r="B1641" s="251" t="s">
        <v>1602</v>
      </c>
      <c r="C1641" s="251" t="s">
        <v>1610</v>
      </c>
      <c r="D1641" s="251">
        <v>-97.084044599999999</v>
      </c>
      <c r="E1641" s="251">
        <v>41.563859999999998</v>
      </c>
      <c r="O1641">
        <f t="shared" si="25"/>
        <v>1081.4369807240998</v>
      </c>
    </row>
    <row r="1642" spans="1:15" x14ac:dyDescent="0.25">
      <c r="A1642" s="251">
        <v>31039</v>
      </c>
      <c r="B1642" s="251" t="s">
        <v>1602</v>
      </c>
      <c r="C1642" s="251" t="s">
        <v>1611</v>
      </c>
      <c r="D1642" s="251">
        <v>-96.786970999999994</v>
      </c>
      <c r="E1642" s="251">
        <v>41.899279999999997</v>
      </c>
      <c r="O1642">
        <f t="shared" si="25"/>
        <v>1121.7853451663996</v>
      </c>
    </row>
    <row r="1643" spans="1:15" x14ac:dyDescent="0.25">
      <c r="A1643" s="251">
        <v>31041</v>
      </c>
      <c r="B1643" s="251" t="s">
        <v>1602</v>
      </c>
      <c r="C1643" s="251" t="s">
        <v>734</v>
      </c>
      <c r="D1643" s="251">
        <v>-99.734078100000005</v>
      </c>
      <c r="E1643" s="251">
        <v>41.394280000000002</v>
      </c>
      <c r="O1643">
        <f t="shared" si="25"/>
        <v>1061.2305376164002</v>
      </c>
    </row>
    <row r="1644" spans="1:15" x14ac:dyDescent="0.25">
      <c r="A1644" s="251">
        <v>31043</v>
      </c>
      <c r="B1644" s="251" t="s">
        <v>1602</v>
      </c>
      <c r="C1644" s="251" t="s">
        <v>1436</v>
      </c>
      <c r="D1644" s="251">
        <v>-96.560881199999997</v>
      </c>
      <c r="E1644" s="251">
        <v>42.377850000000002</v>
      </c>
      <c r="O1644">
        <f t="shared" si="25"/>
        <v>1180.2300089006253</v>
      </c>
    </row>
    <row r="1645" spans="1:15" x14ac:dyDescent="0.25">
      <c r="A1645" s="251">
        <v>31045</v>
      </c>
      <c r="B1645" s="251" t="s">
        <v>1602</v>
      </c>
      <c r="C1645" s="251" t="s">
        <v>1612</v>
      </c>
      <c r="D1645" s="251">
        <v>-103.13182500000001</v>
      </c>
      <c r="E1645" s="251">
        <v>42.713679999999997</v>
      </c>
      <c r="O1645">
        <f t="shared" si="25"/>
        <v>1221.8581330703996</v>
      </c>
    </row>
    <row r="1646" spans="1:15" x14ac:dyDescent="0.25">
      <c r="A1646" s="251">
        <v>31047</v>
      </c>
      <c r="B1646" s="251" t="s">
        <v>1602</v>
      </c>
      <c r="C1646" s="251" t="s">
        <v>871</v>
      </c>
      <c r="D1646" s="251">
        <v>-99.823734900000005</v>
      </c>
      <c r="E1646" s="251">
        <v>40.868659999999998</v>
      </c>
      <c r="O1646">
        <f t="shared" si="25"/>
        <v>999.42203294009971</v>
      </c>
    </row>
    <row r="1647" spans="1:15" x14ac:dyDescent="0.25">
      <c r="A1647" s="251">
        <v>31049</v>
      </c>
      <c r="B1647" s="251" t="s">
        <v>1602</v>
      </c>
      <c r="C1647" s="251" t="s">
        <v>1613</v>
      </c>
      <c r="D1647" s="251">
        <v>-102.33311</v>
      </c>
      <c r="E1647" s="251">
        <v>41.110770000000002</v>
      </c>
      <c r="O1647">
        <f t="shared" si="25"/>
        <v>1027.7376974840254</v>
      </c>
    </row>
    <row r="1648" spans="1:15" x14ac:dyDescent="0.25">
      <c r="A1648" s="251">
        <v>31051</v>
      </c>
      <c r="B1648" s="251" t="s">
        <v>1602</v>
      </c>
      <c r="C1648" s="251" t="s">
        <v>1614</v>
      </c>
      <c r="D1648" s="251">
        <v>-96.8622187</v>
      </c>
      <c r="E1648" s="251">
        <v>42.478540000000002</v>
      </c>
      <c r="O1648">
        <f t="shared" si="25"/>
        <v>1192.6578611961004</v>
      </c>
    </row>
    <row r="1649" spans="1:15" x14ac:dyDescent="0.25">
      <c r="A1649" s="251">
        <v>31053</v>
      </c>
      <c r="B1649" s="251" t="s">
        <v>1602</v>
      </c>
      <c r="C1649" s="251" t="s">
        <v>873</v>
      </c>
      <c r="D1649" s="251">
        <v>-96.649577100000002</v>
      </c>
      <c r="E1649" s="251">
        <v>41.564970000000002</v>
      </c>
      <c r="O1649">
        <f t="shared" si="25"/>
        <v>1081.5696699770253</v>
      </c>
    </row>
    <row r="1650" spans="1:15" x14ac:dyDescent="0.25">
      <c r="A1650" s="251">
        <v>31055</v>
      </c>
      <c r="B1650" s="251" t="s">
        <v>1602</v>
      </c>
      <c r="C1650" s="251" t="s">
        <v>738</v>
      </c>
      <c r="D1650" s="251">
        <v>-96.138871699999996</v>
      </c>
      <c r="E1650" s="251">
        <v>41.281239999999997</v>
      </c>
      <c r="O1650">
        <f t="shared" si="25"/>
        <v>1047.8330458595997</v>
      </c>
    </row>
    <row r="1651" spans="1:15" x14ac:dyDescent="0.25">
      <c r="A1651" s="251">
        <v>31057</v>
      </c>
      <c r="B1651" s="251" t="s">
        <v>1602</v>
      </c>
      <c r="C1651" s="251" t="s">
        <v>1615</v>
      </c>
      <c r="D1651" s="251">
        <v>-101.689554</v>
      </c>
      <c r="E1651" s="251">
        <v>40.178699999999999</v>
      </c>
      <c r="O1651">
        <f t="shared" si="25"/>
        <v>920.17560080249984</v>
      </c>
    </row>
    <row r="1652" spans="1:15" x14ac:dyDescent="0.25">
      <c r="A1652" s="251">
        <v>31059</v>
      </c>
      <c r="B1652" s="251" t="s">
        <v>1602</v>
      </c>
      <c r="C1652" s="251" t="s">
        <v>1438</v>
      </c>
      <c r="D1652" s="251">
        <v>-97.604794600000005</v>
      </c>
      <c r="E1652" s="251">
        <v>40.514209999999999</v>
      </c>
      <c r="O1652">
        <f t="shared" si="25"/>
        <v>958.44355182922482</v>
      </c>
    </row>
    <row r="1653" spans="1:15" x14ac:dyDescent="0.25">
      <c r="A1653" s="251">
        <v>31061</v>
      </c>
      <c r="B1653" s="251" t="s">
        <v>1602</v>
      </c>
      <c r="C1653" s="251" t="s">
        <v>550</v>
      </c>
      <c r="D1653" s="251">
        <v>-98.950830199999999</v>
      </c>
      <c r="E1653" s="251">
        <v>40.17689</v>
      </c>
      <c r="O1653">
        <f t="shared" si="25"/>
        <v>919.97052766222509</v>
      </c>
    </row>
    <row r="1654" spans="1:15" x14ac:dyDescent="0.25">
      <c r="A1654" s="251">
        <v>31063</v>
      </c>
      <c r="B1654" s="251" t="s">
        <v>1602</v>
      </c>
      <c r="C1654" s="251" t="s">
        <v>1616</v>
      </c>
      <c r="D1654" s="251">
        <v>-100.393254</v>
      </c>
      <c r="E1654" s="251">
        <v>40.529679999999999</v>
      </c>
      <c r="O1654">
        <f t="shared" si="25"/>
        <v>960.22026203039991</v>
      </c>
    </row>
    <row r="1655" spans="1:15" x14ac:dyDescent="0.25">
      <c r="A1655" s="251">
        <v>31065</v>
      </c>
      <c r="B1655" s="251" t="s">
        <v>1602</v>
      </c>
      <c r="C1655" s="251" t="s">
        <v>1617</v>
      </c>
      <c r="D1655" s="251">
        <v>-99.908085400000004</v>
      </c>
      <c r="E1655" s="251">
        <v>40.17897</v>
      </c>
      <c r="O1655">
        <f t="shared" si="25"/>
        <v>920.20619308702499</v>
      </c>
    </row>
    <row r="1656" spans="1:15" x14ac:dyDescent="0.25">
      <c r="A1656" s="251">
        <v>31067</v>
      </c>
      <c r="B1656" s="251" t="s">
        <v>1602</v>
      </c>
      <c r="C1656" s="251" t="s">
        <v>1618</v>
      </c>
      <c r="D1656" s="251">
        <v>-96.687106999999997</v>
      </c>
      <c r="E1656" s="251">
        <v>40.25553</v>
      </c>
      <c r="O1656">
        <f t="shared" si="25"/>
        <v>928.89404005702511</v>
      </c>
    </row>
    <row r="1657" spans="1:15" x14ac:dyDescent="0.25">
      <c r="A1657" s="251">
        <v>31069</v>
      </c>
      <c r="B1657" s="251" t="s">
        <v>1602</v>
      </c>
      <c r="C1657" s="251" t="s">
        <v>1619</v>
      </c>
      <c r="D1657" s="251">
        <v>-102.332517</v>
      </c>
      <c r="E1657" s="251">
        <v>41.61956</v>
      </c>
      <c r="O1657">
        <f t="shared" si="25"/>
        <v>1088.1021928355999</v>
      </c>
    </row>
    <row r="1658" spans="1:15" x14ac:dyDescent="0.25">
      <c r="A1658" s="251">
        <v>31071</v>
      </c>
      <c r="B1658" s="251" t="s">
        <v>1602</v>
      </c>
      <c r="C1658" s="251" t="s">
        <v>743</v>
      </c>
      <c r="D1658" s="251">
        <v>-98.993430099999998</v>
      </c>
      <c r="E1658" s="251">
        <v>41.913290000000003</v>
      </c>
      <c r="O1658">
        <f t="shared" si="25"/>
        <v>1123.4816519042254</v>
      </c>
    </row>
    <row r="1659" spans="1:15" x14ac:dyDescent="0.25">
      <c r="A1659" s="251">
        <v>31073</v>
      </c>
      <c r="B1659" s="251" t="s">
        <v>1602</v>
      </c>
      <c r="C1659" s="251" t="s">
        <v>1620</v>
      </c>
      <c r="D1659" s="251">
        <v>-99.834803800000003</v>
      </c>
      <c r="E1659" s="251">
        <v>40.516240000000003</v>
      </c>
      <c r="O1659">
        <f t="shared" si="25"/>
        <v>958.6766334096003</v>
      </c>
    </row>
    <row r="1660" spans="1:15" x14ac:dyDescent="0.25">
      <c r="A1660" s="251">
        <v>31075</v>
      </c>
      <c r="B1660" s="251" t="s">
        <v>1602</v>
      </c>
      <c r="C1660" s="251" t="s">
        <v>626</v>
      </c>
      <c r="D1660" s="251">
        <v>-101.739887</v>
      </c>
      <c r="E1660" s="251">
        <v>41.910130000000002</v>
      </c>
      <c r="O1660">
        <f t="shared" si="25"/>
        <v>1123.0989673880251</v>
      </c>
    </row>
    <row r="1661" spans="1:15" x14ac:dyDescent="0.25">
      <c r="A1661" s="251">
        <v>31077</v>
      </c>
      <c r="B1661" s="251" t="s">
        <v>1602</v>
      </c>
      <c r="C1661" s="251" t="s">
        <v>1152</v>
      </c>
      <c r="D1661" s="251">
        <v>-98.524749900000003</v>
      </c>
      <c r="E1661" s="251">
        <v>41.562950000000001</v>
      </c>
      <c r="O1661">
        <f t="shared" si="25"/>
        <v>1081.3282035806251</v>
      </c>
    </row>
    <row r="1662" spans="1:15" x14ac:dyDescent="0.25">
      <c r="A1662" s="251">
        <v>31079</v>
      </c>
      <c r="B1662" s="251" t="s">
        <v>1602</v>
      </c>
      <c r="C1662" s="251" t="s">
        <v>891</v>
      </c>
      <c r="D1662" s="251">
        <v>-98.513693000000004</v>
      </c>
      <c r="E1662" s="251">
        <v>40.869070000000001</v>
      </c>
      <c r="O1662">
        <f t="shared" si="25"/>
        <v>999.46976099602512</v>
      </c>
    </row>
    <row r="1663" spans="1:15" x14ac:dyDescent="0.25">
      <c r="A1663" s="251">
        <v>31081</v>
      </c>
      <c r="B1663" s="251" t="s">
        <v>1602</v>
      </c>
      <c r="C1663" s="251" t="s">
        <v>808</v>
      </c>
      <c r="D1663" s="251">
        <v>-98.033540799999997</v>
      </c>
      <c r="E1663" s="251">
        <v>40.865699999999997</v>
      </c>
      <c r="O1663">
        <f t="shared" si="25"/>
        <v>999.07748210249963</v>
      </c>
    </row>
    <row r="1664" spans="1:15" x14ac:dyDescent="0.25">
      <c r="A1664" s="251">
        <v>31083</v>
      </c>
      <c r="B1664" s="251" t="s">
        <v>1602</v>
      </c>
      <c r="C1664" s="251" t="s">
        <v>1226</v>
      </c>
      <c r="D1664" s="251">
        <v>-99.403852099999995</v>
      </c>
      <c r="E1664" s="251">
        <v>40.174680000000002</v>
      </c>
      <c r="O1664">
        <f t="shared" si="25"/>
        <v>919.72015448040031</v>
      </c>
    </row>
    <row r="1665" spans="1:15" x14ac:dyDescent="0.25">
      <c r="A1665" s="251">
        <v>31085</v>
      </c>
      <c r="B1665" s="251" t="s">
        <v>1602</v>
      </c>
      <c r="C1665" s="251" t="s">
        <v>1621</v>
      </c>
      <c r="D1665" s="251">
        <v>-101.059738</v>
      </c>
      <c r="E1665" s="251">
        <v>40.525590000000001</v>
      </c>
      <c r="O1665">
        <f t="shared" si="25"/>
        <v>959.75042590822522</v>
      </c>
    </row>
    <row r="1666" spans="1:15" x14ac:dyDescent="0.25">
      <c r="A1666" s="251">
        <v>31087</v>
      </c>
      <c r="B1666" s="251" t="s">
        <v>1602</v>
      </c>
      <c r="C1666" s="251" t="s">
        <v>1622</v>
      </c>
      <c r="D1666" s="251">
        <v>-101.04111899999999</v>
      </c>
      <c r="E1666" s="251">
        <v>40.182110000000002</v>
      </c>
      <c r="O1666">
        <f t="shared" si="25"/>
        <v>920.56199411722525</v>
      </c>
    </row>
    <row r="1667" spans="1:15" x14ac:dyDescent="0.25">
      <c r="A1667" s="251">
        <v>31089</v>
      </c>
      <c r="B1667" s="251" t="s">
        <v>1602</v>
      </c>
      <c r="C1667" s="251" t="s">
        <v>1538</v>
      </c>
      <c r="D1667" s="251">
        <v>-98.790476499999997</v>
      </c>
      <c r="E1667" s="251">
        <v>42.452359999999999</v>
      </c>
      <c r="O1667">
        <f t="shared" si="25"/>
        <v>1189.4221565315997</v>
      </c>
    </row>
    <row r="1668" spans="1:15" x14ac:dyDescent="0.25">
      <c r="A1668" s="251">
        <v>31091</v>
      </c>
      <c r="B1668" s="251" t="s">
        <v>1602</v>
      </c>
      <c r="C1668" s="251" t="s">
        <v>1623</v>
      </c>
      <c r="D1668" s="251">
        <v>-101.13346799999999</v>
      </c>
      <c r="E1668" s="251">
        <v>41.916400000000003</v>
      </c>
      <c r="O1668">
        <f t="shared" ref="O1668:O1731" si="26">E1668*1.5^2*(E1668-30)</f>
        <v>1123.8583251600003</v>
      </c>
    </row>
    <row r="1669" spans="1:15" x14ac:dyDescent="0.25">
      <c r="A1669" s="251">
        <v>31093</v>
      </c>
      <c r="B1669" s="251" t="s">
        <v>1602</v>
      </c>
      <c r="C1669" s="251" t="s">
        <v>629</v>
      </c>
      <c r="D1669" s="251">
        <v>-98.526368199999993</v>
      </c>
      <c r="E1669" s="251">
        <v>41.214350000000003</v>
      </c>
      <c r="O1669">
        <f t="shared" si="26"/>
        <v>1039.9323283256253</v>
      </c>
    </row>
    <row r="1670" spans="1:15" x14ac:dyDescent="0.25">
      <c r="A1670" s="251">
        <v>31095</v>
      </c>
      <c r="B1670" s="251" t="s">
        <v>1602</v>
      </c>
      <c r="C1670" s="251" t="s">
        <v>557</v>
      </c>
      <c r="D1670" s="251">
        <v>-97.140694499999995</v>
      </c>
      <c r="E1670" s="251">
        <v>40.169730000000001</v>
      </c>
      <c r="O1670">
        <f t="shared" si="26"/>
        <v>919.15944361402524</v>
      </c>
    </row>
    <row r="1671" spans="1:15" x14ac:dyDescent="0.25">
      <c r="A1671" s="251">
        <v>31097</v>
      </c>
      <c r="B1671" s="251" t="s">
        <v>1602</v>
      </c>
      <c r="C1671" s="251" t="s">
        <v>632</v>
      </c>
      <c r="D1671" s="251">
        <v>-96.275526299999996</v>
      </c>
      <c r="E1671" s="251">
        <v>40.38176</v>
      </c>
      <c r="O1671">
        <f t="shared" si="26"/>
        <v>943.27591656959999</v>
      </c>
    </row>
    <row r="1672" spans="1:15" x14ac:dyDescent="0.25">
      <c r="A1672" s="251">
        <v>31099</v>
      </c>
      <c r="B1672" s="251" t="s">
        <v>1602</v>
      </c>
      <c r="C1672" s="251" t="s">
        <v>1624</v>
      </c>
      <c r="D1672" s="251">
        <v>-98.953281000000004</v>
      </c>
      <c r="E1672" s="251">
        <v>40.503999999999998</v>
      </c>
      <c r="O1672">
        <f t="shared" si="26"/>
        <v>957.27153599999986</v>
      </c>
    </row>
    <row r="1673" spans="1:15" x14ac:dyDescent="0.25">
      <c r="A1673" s="251">
        <v>31101</v>
      </c>
      <c r="B1673" s="251" t="s">
        <v>1602</v>
      </c>
      <c r="C1673" s="251" t="s">
        <v>1625</v>
      </c>
      <c r="D1673" s="251">
        <v>-101.66687</v>
      </c>
      <c r="E1673" s="251">
        <v>41.198090000000001</v>
      </c>
      <c r="O1673">
        <f t="shared" si="26"/>
        <v>1038.0148192082249</v>
      </c>
    </row>
    <row r="1674" spans="1:15" x14ac:dyDescent="0.25">
      <c r="A1674" s="251">
        <v>31103</v>
      </c>
      <c r="B1674" s="251" t="s">
        <v>1602</v>
      </c>
      <c r="C1674" s="251" t="s">
        <v>1626</v>
      </c>
      <c r="D1674" s="251">
        <v>-99.717342099999996</v>
      </c>
      <c r="E1674" s="251">
        <v>42.878419999999998</v>
      </c>
      <c r="O1674">
        <f t="shared" si="26"/>
        <v>1242.4641788168999</v>
      </c>
    </row>
    <row r="1675" spans="1:15" x14ac:dyDescent="0.25">
      <c r="A1675" s="251">
        <v>31105</v>
      </c>
      <c r="B1675" s="251" t="s">
        <v>1602</v>
      </c>
      <c r="C1675" s="251" t="s">
        <v>1627</v>
      </c>
      <c r="D1675" s="251">
        <v>-103.71375500000001</v>
      </c>
      <c r="E1675" s="251">
        <v>41.200380000000003</v>
      </c>
      <c r="O1675">
        <f t="shared" si="26"/>
        <v>1038.2848023249003</v>
      </c>
    </row>
    <row r="1676" spans="1:15" x14ac:dyDescent="0.25">
      <c r="A1676" s="251">
        <v>31107</v>
      </c>
      <c r="B1676" s="251" t="s">
        <v>1602</v>
      </c>
      <c r="C1676" s="251" t="s">
        <v>1015</v>
      </c>
      <c r="D1676" s="251">
        <v>-97.893486999999993</v>
      </c>
      <c r="E1676" s="251">
        <v>42.622909999999997</v>
      </c>
      <c r="O1676">
        <f t="shared" si="26"/>
        <v>1210.5566029532247</v>
      </c>
    </row>
    <row r="1677" spans="1:15" x14ac:dyDescent="0.25">
      <c r="A1677" s="251">
        <v>31109</v>
      </c>
      <c r="B1677" s="251" t="s">
        <v>1602</v>
      </c>
      <c r="C1677" s="251" t="s">
        <v>1628</v>
      </c>
      <c r="D1677" s="251">
        <v>-96.686390200000005</v>
      </c>
      <c r="E1677" s="251">
        <v>40.768909999999998</v>
      </c>
      <c r="O1677">
        <f t="shared" si="26"/>
        <v>987.83262582322482</v>
      </c>
    </row>
    <row r="1678" spans="1:15" x14ac:dyDescent="0.25">
      <c r="A1678" s="251">
        <v>31111</v>
      </c>
      <c r="B1678" s="251" t="s">
        <v>1602</v>
      </c>
      <c r="C1678" s="251" t="s">
        <v>634</v>
      </c>
      <c r="D1678" s="251">
        <v>-100.75098699999999</v>
      </c>
      <c r="E1678" s="251">
        <v>41.046700000000001</v>
      </c>
      <c r="O1678">
        <f t="shared" si="26"/>
        <v>1020.2188070025001</v>
      </c>
    </row>
    <row r="1679" spans="1:15" x14ac:dyDescent="0.25">
      <c r="A1679" s="251">
        <v>31113</v>
      </c>
      <c r="B1679" s="251" t="s">
        <v>1602</v>
      </c>
      <c r="C1679" s="251" t="s">
        <v>636</v>
      </c>
      <c r="D1679" s="251">
        <v>-100.479603</v>
      </c>
      <c r="E1679" s="251">
        <v>41.570219999999999</v>
      </c>
      <c r="O1679">
        <f t="shared" si="26"/>
        <v>1082.1973294088998</v>
      </c>
    </row>
    <row r="1680" spans="1:15" x14ac:dyDescent="0.25">
      <c r="A1680" s="251">
        <v>31115</v>
      </c>
      <c r="B1680" s="251" t="s">
        <v>1602</v>
      </c>
      <c r="C1680" s="251" t="s">
        <v>1629</v>
      </c>
      <c r="D1680" s="251">
        <v>-99.457731300000006</v>
      </c>
      <c r="E1680" s="251">
        <v>41.912939999999999</v>
      </c>
      <c r="O1680">
        <f t="shared" si="26"/>
        <v>1123.4392637480998</v>
      </c>
    </row>
    <row r="1681" spans="1:15" x14ac:dyDescent="0.25">
      <c r="A1681" s="251">
        <v>31117</v>
      </c>
      <c r="B1681" s="251" t="s">
        <v>1602</v>
      </c>
      <c r="C1681" s="251" t="s">
        <v>1164</v>
      </c>
      <c r="D1681" s="251">
        <v>-101.05685800000001</v>
      </c>
      <c r="E1681" s="251">
        <v>41.571190000000001</v>
      </c>
      <c r="O1681">
        <f t="shared" si="26"/>
        <v>1082.3133105362251</v>
      </c>
    </row>
    <row r="1682" spans="1:15" x14ac:dyDescent="0.25">
      <c r="A1682" s="251">
        <v>31119</v>
      </c>
      <c r="B1682" s="251" t="s">
        <v>1602</v>
      </c>
      <c r="C1682" s="251" t="s">
        <v>565</v>
      </c>
      <c r="D1682" s="251">
        <v>-97.601352399999996</v>
      </c>
      <c r="E1682" s="251">
        <v>41.903619999999997</v>
      </c>
      <c r="O1682">
        <f t="shared" si="26"/>
        <v>1122.3107304848995</v>
      </c>
    </row>
    <row r="1683" spans="1:15" x14ac:dyDescent="0.25">
      <c r="A1683" s="251">
        <v>31121</v>
      </c>
      <c r="B1683" s="251" t="s">
        <v>1602</v>
      </c>
      <c r="C1683" s="251" t="s">
        <v>1630</v>
      </c>
      <c r="D1683" s="251">
        <v>-98.054008899999999</v>
      </c>
      <c r="E1683" s="251">
        <v>41.158819999999999</v>
      </c>
      <c r="O1683">
        <f t="shared" si="26"/>
        <v>1033.3886935328999</v>
      </c>
    </row>
    <row r="1684" spans="1:15" x14ac:dyDescent="0.25">
      <c r="A1684" s="251">
        <v>31123</v>
      </c>
      <c r="B1684" s="251" t="s">
        <v>1602</v>
      </c>
      <c r="C1684" s="251" t="s">
        <v>1631</v>
      </c>
      <c r="D1684" s="251">
        <v>-103.001386</v>
      </c>
      <c r="E1684" s="251">
        <v>41.713740000000001</v>
      </c>
      <c r="O1684">
        <f t="shared" si="26"/>
        <v>1099.4037857721003</v>
      </c>
    </row>
    <row r="1685" spans="1:15" x14ac:dyDescent="0.25">
      <c r="A1685" s="251">
        <v>31125</v>
      </c>
      <c r="B1685" s="251" t="s">
        <v>1602</v>
      </c>
      <c r="C1685" s="251" t="s">
        <v>1632</v>
      </c>
      <c r="D1685" s="251">
        <v>-97.996278599999997</v>
      </c>
      <c r="E1685" s="251">
        <v>41.392769999999999</v>
      </c>
      <c r="O1685">
        <f t="shared" si="26"/>
        <v>1061.0511936140249</v>
      </c>
    </row>
    <row r="1686" spans="1:15" x14ac:dyDescent="0.25">
      <c r="A1686" s="251">
        <v>31127</v>
      </c>
      <c r="B1686" s="251" t="s">
        <v>1602</v>
      </c>
      <c r="C1686" s="251" t="s">
        <v>1168</v>
      </c>
      <c r="D1686" s="251">
        <v>-95.854093899999995</v>
      </c>
      <c r="E1686" s="251">
        <v>40.385260000000002</v>
      </c>
      <c r="O1686">
        <f t="shared" si="26"/>
        <v>943.67570685210035</v>
      </c>
    </row>
    <row r="1687" spans="1:15" x14ac:dyDescent="0.25">
      <c r="A1687" s="251">
        <v>31129</v>
      </c>
      <c r="B1687" s="251" t="s">
        <v>1602</v>
      </c>
      <c r="C1687" s="251" t="s">
        <v>1633</v>
      </c>
      <c r="D1687" s="251">
        <v>-98.054905599999998</v>
      </c>
      <c r="E1687" s="251">
        <v>40.17116</v>
      </c>
      <c r="O1687">
        <f t="shared" si="26"/>
        <v>919.32141542759996</v>
      </c>
    </row>
    <row r="1688" spans="1:15" x14ac:dyDescent="0.25">
      <c r="A1688" s="251">
        <v>31131</v>
      </c>
      <c r="B1688" s="251" t="s">
        <v>1602</v>
      </c>
      <c r="C1688" s="251" t="s">
        <v>1634</v>
      </c>
      <c r="D1688" s="251">
        <v>-96.136435500000005</v>
      </c>
      <c r="E1688" s="251">
        <v>40.635759999999998</v>
      </c>
      <c r="O1688">
        <f t="shared" si="26"/>
        <v>972.43242924959975</v>
      </c>
    </row>
    <row r="1689" spans="1:15" x14ac:dyDescent="0.25">
      <c r="A1689" s="251">
        <v>31133</v>
      </c>
      <c r="B1689" s="251" t="s">
        <v>1602</v>
      </c>
      <c r="C1689" s="251" t="s">
        <v>1175</v>
      </c>
      <c r="D1689" s="251">
        <v>-96.243979800000005</v>
      </c>
      <c r="E1689" s="251">
        <v>40.128810000000001</v>
      </c>
      <c r="O1689">
        <f t="shared" si="26"/>
        <v>914.52845703622518</v>
      </c>
    </row>
    <row r="1690" spans="1:15" x14ac:dyDescent="0.25">
      <c r="A1690" s="251">
        <v>31135</v>
      </c>
      <c r="B1690" s="251" t="s">
        <v>1602</v>
      </c>
      <c r="C1690" s="251" t="s">
        <v>1635</v>
      </c>
      <c r="D1690" s="251">
        <v>-101.66027699999999</v>
      </c>
      <c r="E1690" s="251">
        <v>40.8491</v>
      </c>
      <c r="O1690">
        <f t="shared" si="26"/>
        <v>997.14593432250001</v>
      </c>
    </row>
    <row r="1691" spans="1:15" x14ac:dyDescent="0.25">
      <c r="A1691" s="251">
        <v>31137</v>
      </c>
      <c r="B1691" s="251" t="s">
        <v>1602</v>
      </c>
      <c r="C1691" s="251" t="s">
        <v>1550</v>
      </c>
      <c r="D1691" s="251">
        <v>-99.4191249</v>
      </c>
      <c r="E1691" s="251">
        <v>40.510570000000001</v>
      </c>
      <c r="O1691">
        <f t="shared" si="26"/>
        <v>958.02565888102527</v>
      </c>
    </row>
    <row r="1692" spans="1:15" x14ac:dyDescent="0.25">
      <c r="A1692" s="251">
        <v>31139</v>
      </c>
      <c r="B1692" s="251" t="s">
        <v>1602</v>
      </c>
      <c r="C1692" s="251" t="s">
        <v>916</v>
      </c>
      <c r="D1692" s="251">
        <v>-97.601397899999995</v>
      </c>
      <c r="E1692" s="251">
        <v>42.248179999999998</v>
      </c>
      <c r="O1692">
        <f t="shared" si="26"/>
        <v>1164.2924549528998</v>
      </c>
    </row>
    <row r="1693" spans="1:15" x14ac:dyDescent="0.25">
      <c r="A1693" s="251">
        <v>31141</v>
      </c>
      <c r="B1693" s="251" t="s">
        <v>1602</v>
      </c>
      <c r="C1693" s="251" t="s">
        <v>1551</v>
      </c>
      <c r="D1693" s="251">
        <v>-97.525970900000004</v>
      </c>
      <c r="E1693" s="251">
        <v>41.564219999999999</v>
      </c>
      <c r="O1693">
        <f t="shared" si="26"/>
        <v>1081.4800144688998</v>
      </c>
    </row>
    <row r="1694" spans="1:15" x14ac:dyDescent="0.25">
      <c r="A1694" s="251">
        <v>31143</v>
      </c>
      <c r="B1694" s="251" t="s">
        <v>1602</v>
      </c>
      <c r="C1694" s="251" t="s">
        <v>645</v>
      </c>
      <c r="D1694" s="251">
        <v>-97.574166099999999</v>
      </c>
      <c r="E1694" s="251">
        <v>41.180689999999998</v>
      </c>
      <c r="O1694">
        <f t="shared" si="26"/>
        <v>1035.9641899712249</v>
      </c>
    </row>
    <row r="1695" spans="1:15" x14ac:dyDescent="0.25">
      <c r="A1695" s="251">
        <v>31145</v>
      </c>
      <c r="B1695" s="251" t="s">
        <v>1602</v>
      </c>
      <c r="C1695" s="251" t="s">
        <v>1636</v>
      </c>
      <c r="D1695" s="251">
        <v>-100.47233199999999</v>
      </c>
      <c r="E1695" s="251">
        <v>40.178449999999998</v>
      </c>
      <c r="O1695">
        <f t="shared" si="26"/>
        <v>920.14727490562473</v>
      </c>
    </row>
    <row r="1696" spans="1:15" x14ac:dyDescent="0.25">
      <c r="A1696" s="251">
        <v>31147</v>
      </c>
      <c r="B1696" s="251" t="s">
        <v>1602</v>
      </c>
      <c r="C1696" s="251" t="s">
        <v>1637</v>
      </c>
      <c r="D1696" s="251">
        <v>-95.717616699999994</v>
      </c>
      <c r="E1696" s="251">
        <v>40.131779999999999</v>
      </c>
      <c r="O1696">
        <f t="shared" si="26"/>
        <v>914.86432342889987</v>
      </c>
    </row>
    <row r="1697" spans="1:15" x14ac:dyDescent="0.25">
      <c r="A1697" s="251">
        <v>31149</v>
      </c>
      <c r="B1697" s="251" t="s">
        <v>1602</v>
      </c>
      <c r="C1697" s="251" t="s">
        <v>1470</v>
      </c>
      <c r="D1697" s="251">
        <v>-99.4543453</v>
      </c>
      <c r="E1697" s="251">
        <v>42.420789999999997</v>
      </c>
      <c r="O1697">
        <f t="shared" si="26"/>
        <v>1185.5243795042247</v>
      </c>
    </row>
    <row r="1698" spans="1:15" x14ac:dyDescent="0.25">
      <c r="A1698" s="251">
        <v>31151</v>
      </c>
      <c r="B1698" s="251" t="s">
        <v>1602</v>
      </c>
      <c r="C1698" s="251" t="s">
        <v>650</v>
      </c>
      <c r="D1698" s="251">
        <v>-97.142670800000005</v>
      </c>
      <c r="E1698" s="251">
        <v>40.511369999999999</v>
      </c>
      <c r="O1698">
        <f t="shared" si="26"/>
        <v>958.11749837302489</v>
      </c>
    </row>
    <row r="1699" spans="1:15" x14ac:dyDescent="0.25">
      <c r="A1699" s="251">
        <v>31153</v>
      </c>
      <c r="B1699" s="251" t="s">
        <v>1602</v>
      </c>
      <c r="C1699" s="251" t="s">
        <v>1638</v>
      </c>
      <c r="D1699" s="251">
        <v>-96.112937900000006</v>
      </c>
      <c r="E1699" s="251">
        <v>41.103630000000003</v>
      </c>
      <c r="O1699">
        <f t="shared" si="26"/>
        <v>1026.8988731480254</v>
      </c>
    </row>
    <row r="1700" spans="1:15" x14ac:dyDescent="0.25">
      <c r="A1700" s="251">
        <v>31155</v>
      </c>
      <c r="B1700" s="251" t="s">
        <v>1602</v>
      </c>
      <c r="C1700" s="251" t="s">
        <v>1639</v>
      </c>
      <c r="D1700" s="251">
        <v>-96.632786499999995</v>
      </c>
      <c r="E1700" s="251">
        <v>41.213520000000003</v>
      </c>
      <c r="O1700">
        <f t="shared" si="26"/>
        <v>1039.8344192784004</v>
      </c>
    </row>
    <row r="1701" spans="1:15" x14ac:dyDescent="0.25">
      <c r="A1701" s="251">
        <v>31157</v>
      </c>
      <c r="B1701" s="251" t="s">
        <v>1602</v>
      </c>
      <c r="C1701" s="251" t="s">
        <v>1640</v>
      </c>
      <c r="D1701" s="251">
        <v>-103.70392099999999</v>
      </c>
      <c r="E1701" s="251">
        <v>41.853340000000003</v>
      </c>
      <c r="O1701">
        <f t="shared" si="26"/>
        <v>1116.2292056001004</v>
      </c>
    </row>
    <row r="1702" spans="1:15" x14ac:dyDescent="0.25">
      <c r="A1702" s="251">
        <v>31159</v>
      </c>
      <c r="B1702" s="251" t="s">
        <v>1602</v>
      </c>
      <c r="C1702" s="251" t="s">
        <v>1184</v>
      </c>
      <c r="D1702" s="251">
        <v>-97.139263200000002</v>
      </c>
      <c r="E1702" s="251">
        <v>40.860489999999999</v>
      </c>
      <c r="O1702">
        <f t="shared" si="26"/>
        <v>998.4711218402249</v>
      </c>
    </row>
    <row r="1703" spans="1:15" x14ac:dyDescent="0.25">
      <c r="A1703" s="251">
        <v>31161</v>
      </c>
      <c r="B1703" s="251" t="s">
        <v>1602</v>
      </c>
      <c r="C1703" s="251" t="s">
        <v>1186</v>
      </c>
      <c r="D1703" s="251">
        <v>-102.402109</v>
      </c>
      <c r="E1703" s="251">
        <v>42.50488</v>
      </c>
      <c r="O1703">
        <f t="shared" si="26"/>
        <v>1195.9164535824</v>
      </c>
    </row>
    <row r="1704" spans="1:15" x14ac:dyDescent="0.25">
      <c r="A1704" s="251">
        <v>31163</v>
      </c>
      <c r="B1704" s="251" t="s">
        <v>1602</v>
      </c>
      <c r="C1704" s="251" t="s">
        <v>1187</v>
      </c>
      <c r="D1704" s="251">
        <v>-98.981323200000006</v>
      </c>
      <c r="E1704" s="251">
        <v>41.218589999999999</v>
      </c>
      <c r="O1704">
        <f t="shared" si="26"/>
        <v>1040.432538573225</v>
      </c>
    </row>
    <row r="1705" spans="1:15" x14ac:dyDescent="0.25">
      <c r="A1705" s="251">
        <v>31165</v>
      </c>
      <c r="B1705" s="251" t="s">
        <v>1602</v>
      </c>
      <c r="C1705" s="251" t="s">
        <v>1125</v>
      </c>
      <c r="D1705" s="251">
        <v>-103.76118</v>
      </c>
      <c r="E1705" s="251">
        <v>42.485590000000002</v>
      </c>
      <c r="O1705">
        <f t="shared" si="26"/>
        <v>1193.5297297082252</v>
      </c>
    </row>
    <row r="1706" spans="1:15" x14ac:dyDescent="0.25">
      <c r="A1706" s="251">
        <v>31167</v>
      </c>
      <c r="B1706" s="251" t="s">
        <v>1602</v>
      </c>
      <c r="C1706" s="251" t="s">
        <v>1190</v>
      </c>
      <c r="D1706" s="251">
        <v>-97.196449099999995</v>
      </c>
      <c r="E1706" s="251">
        <v>41.900889999999997</v>
      </c>
      <c r="O1706">
        <f t="shared" si="26"/>
        <v>1121.9802362822247</v>
      </c>
    </row>
    <row r="1707" spans="1:15" x14ac:dyDescent="0.25">
      <c r="A1707" s="251">
        <v>31169</v>
      </c>
      <c r="B1707" s="251" t="s">
        <v>1602</v>
      </c>
      <c r="C1707" s="251" t="s">
        <v>1641</v>
      </c>
      <c r="D1707" s="251">
        <v>-97.599091200000004</v>
      </c>
      <c r="E1707" s="251">
        <v>40.171129999999998</v>
      </c>
      <c r="O1707">
        <f t="shared" si="26"/>
        <v>919.31801732302483</v>
      </c>
    </row>
    <row r="1708" spans="1:15" x14ac:dyDescent="0.25">
      <c r="A1708" s="251">
        <v>31171</v>
      </c>
      <c r="B1708" s="251" t="s">
        <v>1602</v>
      </c>
      <c r="C1708" s="251" t="s">
        <v>931</v>
      </c>
      <c r="D1708" s="251">
        <v>-100.55407200000001</v>
      </c>
      <c r="E1708" s="251">
        <v>41.916460000000001</v>
      </c>
      <c r="O1708">
        <f t="shared" si="26"/>
        <v>1123.8655925961002</v>
      </c>
    </row>
    <row r="1709" spans="1:15" x14ac:dyDescent="0.25">
      <c r="A1709" s="251">
        <v>31173</v>
      </c>
      <c r="B1709" s="251" t="s">
        <v>1602</v>
      </c>
      <c r="C1709" s="251" t="s">
        <v>1642</v>
      </c>
      <c r="D1709" s="251">
        <v>-96.538300300000003</v>
      </c>
      <c r="E1709" s="251">
        <v>42.144260000000003</v>
      </c>
      <c r="O1709">
        <f t="shared" si="26"/>
        <v>1151.5744146321003</v>
      </c>
    </row>
    <row r="1710" spans="1:15" x14ac:dyDescent="0.25">
      <c r="A1710" s="251">
        <v>31175</v>
      </c>
      <c r="B1710" s="251" t="s">
        <v>1602</v>
      </c>
      <c r="C1710" s="251" t="s">
        <v>988</v>
      </c>
      <c r="D1710" s="251">
        <v>-98.988482399999995</v>
      </c>
      <c r="E1710" s="251">
        <v>41.564869999999999</v>
      </c>
      <c r="O1710">
        <f t="shared" si="26"/>
        <v>1081.5577157630248</v>
      </c>
    </row>
    <row r="1711" spans="1:15" x14ac:dyDescent="0.25">
      <c r="A1711" s="251">
        <v>31177</v>
      </c>
      <c r="B1711" s="251" t="s">
        <v>1602</v>
      </c>
      <c r="C1711" s="251" t="s">
        <v>585</v>
      </c>
      <c r="D1711" s="251">
        <v>-96.215163000000004</v>
      </c>
      <c r="E1711" s="251">
        <v>41.515270000000001</v>
      </c>
      <c r="O1711">
        <f t="shared" si="26"/>
        <v>1075.633972139025</v>
      </c>
    </row>
    <row r="1712" spans="1:15" x14ac:dyDescent="0.25">
      <c r="A1712" s="251">
        <v>31179</v>
      </c>
      <c r="B1712" s="251" t="s">
        <v>1602</v>
      </c>
      <c r="C1712" s="251" t="s">
        <v>942</v>
      </c>
      <c r="D1712" s="251">
        <v>-97.110505900000007</v>
      </c>
      <c r="E1712" s="251">
        <v>42.190980000000003</v>
      </c>
      <c r="O1712">
        <f t="shared" si="26"/>
        <v>1157.2861350609005</v>
      </c>
    </row>
    <row r="1713" spans="1:15" x14ac:dyDescent="0.25">
      <c r="A1713" s="251">
        <v>31181</v>
      </c>
      <c r="B1713" s="251" t="s">
        <v>1602</v>
      </c>
      <c r="C1713" s="251" t="s">
        <v>943</v>
      </c>
      <c r="D1713" s="251">
        <v>-98.505580899999998</v>
      </c>
      <c r="E1713" s="251">
        <v>40.173290000000001</v>
      </c>
      <c r="O1713">
        <f t="shared" si="26"/>
        <v>919.56269120422519</v>
      </c>
    </row>
    <row r="1714" spans="1:15" x14ac:dyDescent="0.25">
      <c r="A1714" s="251">
        <v>31183</v>
      </c>
      <c r="B1714" s="251" t="s">
        <v>1602</v>
      </c>
      <c r="C1714" s="251" t="s">
        <v>944</v>
      </c>
      <c r="D1714" s="251">
        <v>-98.526617799999997</v>
      </c>
      <c r="E1714" s="251">
        <v>41.910789999999999</v>
      </c>
      <c r="O1714">
        <f t="shared" si="26"/>
        <v>1123.1788914542249</v>
      </c>
    </row>
    <row r="1715" spans="1:15" x14ac:dyDescent="0.25">
      <c r="A1715" s="251">
        <v>31185</v>
      </c>
      <c r="B1715" s="251" t="s">
        <v>1602</v>
      </c>
      <c r="C1715" s="251" t="s">
        <v>1331</v>
      </c>
      <c r="D1715" s="251">
        <v>-97.604934900000003</v>
      </c>
      <c r="E1715" s="251">
        <v>40.863370000000003</v>
      </c>
      <c r="O1715">
        <f t="shared" si="26"/>
        <v>998.80629245302543</v>
      </c>
    </row>
    <row r="1716" spans="1:15" x14ac:dyDescent="0.25">
      <c r="A1716" s="251">
        <v>32001</v>
      </c>
      <c r="B1716" s="251" t="s">
        <v>1643</v>
      </c>
      <c r="C1716" s="251" t="s">
        <v>1644</v>
      </c>
      <c r="D1716" s="251">
        <v>-118.351152</v>
      </c>
      <c r="E1716" s="251">
        <v>39.577669999999998</v>
      </c>
      <c r="O1716">
        <f t="shared" si="26"/>
        <v>852.88919091502476</v>
      </c>
    </row>
    <row r="1717" spans="1:15" x14ac:dyDescent="0.25">
      <c r="A1717" s="251">
        <v>32003</v>
      </c>
      <c r="B1717" s="251" t="s">
        <v>1643</v>
      </c>
      <c r="C1717" s="251" t="s">
        <v>613</v>
      </c>
      <c r="D1717" s="251">
        <v>-115.02048000000001</v>
      </c>
      <c r="E1717" s="251">
        <v>36.219630000000002</v>
      </c>
      <c r="O1717">
        <f t="shared" si="26"/>
        <v>506.86356900802519</v>
      </c>
    </row>
    <row r="1718" spans="1:15" x14ac:dyDescent="0.25">
      <c r="A1718" s="251">
        <v>32005</v>
      </c>
      <c r="B1718" s="251" t="s">
        <v>1643</v>
      </c>
      <c r="C1718" s="251" t="s">
        <v>738</v>
      </c>
      <c r="D1718" s="251">
        <v>-119.612264</v>
      </c>
      <c r="E1718" s="251">
        <v>38.906529999999997</v>
      </c>
      <c r="O1718">
        <f t="shared" si="26"/>
        <v>779.67489744202453</v>
      </c>
    </row>
    <row r="1719" spans="1:15" x14ac:dyDescent="0.25">
      <c r="A1719" s="251">
        <v>32007</v>
      </c>
      <c r="B1719" s="251" t="s">
        <v>1643</v>
      </c>
      <c r="C1719" s="251" t="s">
        <v>1645</v>
      </c>
      <c r="D1719" s="251">
        <v>-115.358071</v>
      </c>
      <c r="E1719" s="251">
        <v>41.155180000000001</v>
      </c>
      <c r="O1719">
        <f t="shared" si="26"/>
        <v>1032.9602418729</v>
      </c>
    </row>
    <row r="1720" spans="1:15" x14ac:dyDescent="0.25">
      <c r="A1720" s="251">
        <v>32009</v>
      </c>
      <c r="B1720" s="251" t="s">
        <v>1643</v>
      </c>
      <c r="C1720" s="251" t="s">
        <v>1646</v>
      </c>
      <c r="D1720" s="251">
        <v>-117.637809</v>
      </c>
      <c r="E1720" s="251">
        <v>37.786349999999999</v>
      </c>
      <c r="O1720">
        <f t="shared" si="26"/>
        <v>661.98992922562479</v>
      </c>
    </row>
    <row r="1721" spans="1:15" x14ac:dyDescent="0.25">
      <c r="A1721" s="251">
        <v>32011</v>
      </c>
      <c r="B1721" s="251" t="s">
        <v>1643</v>
      </c>
      <c r="C1721" s="251" t="s">
        <v>1647</v>
      </c>
      <c r="D1721" s="251">
        <v>-116.235975</v>
      </c>
      <c r="E1721" s="251">
        <v>39.960709999999999</v>
      </c>
      <c r="O1721">
        <f t="shared" si="26"/>
        <v>895.58334833422487</v>
      </c>
    </row>
    <row r="1722" spans="1:15" x14ac:dyDescent="0.25">
      <c r="A1722" s="251">
        <v>32013</v>
      </c>
      <c r="B1722" s="251" t="s">
        <v>1643</v>
      </c>
      <c r="C1722" s="251" t="s">
        <v>674</v>
      </c>
      <c r="D1722" s="251">
        <v>-118.109576</v>
      </c>
      <c r="E1722" s="251">
        <v>41.412880000000001</v>
      </c>
      <c r="O1722">
        <f t="shared" si="26"/>
        <v>1063.4405172624001</v>
      </c>
    </row>
    <row r="1723" spans="1:15" x14ac:dyDescent="0.25">
      <c r="A1723" s="251">
        <v>32015</v>
      </c>
      <c r="B1723" s="251" t="s">
        <v>1643</v>
      </c>
      <c r="C1723" s="251" t="s">
        <v>1648</v>
      </c>
      <c r="D1723" s="251">
        <v>-117.04025799999999</v>
      </c>
      <c r="E1723" s="251">
        <v>39.94229</v>
      </c>
      <c r="O1723">
        <f t="shared" si="26"/>
        <v>893.51511849922497</v>
      </c>
    </row>
    <row r="1724" spans="1:15" x14ac:dyDescent="0.25">
      <c r="A1724" s="251">
        <v>32017</v>
      </c>
      <c r="B1724" s="251" t="s">
        <v>1643</v>
      </c>
      <c r="C1724" s="251" t="s">
        <v>634</v>
      </c>
      <c r="D1724" s="251">
        <v>-114.872153</v>
      </c>
      <c r="E1724" s="251">
        <v>37.638199999999998</v>
      </c>
      <c r="O1724">
        <f t="shared" si="26"/>
        <v>646.84822328999974</v>
      </c>
    </row>
    <row r="1725" spans="1:15" x14ac:dyDescent="0.25">
      <c r="A1725" s="251">
        <v>32019</v>
      </c>
      <c r="B1725" s="251" t="s">
        <v>1643</v>
      </c>
      <c r="C1725" s="251" t="s">
        <v>1111</v>
      </c>
      <c r="D1725" s="251">
        <v>-119.195583</v>
      </c>
      <c r="E1725" s="251">
        <v>39.02017</v>
      </c>
      <c r="O1725">
        <f t="shared" si="26"/>
        <v>791.92927536502509</v>
      </c>
    </row>
    <row r="1726" spans="1:15" x14ac:dyDescent="0.25">
      <c r="A1726" s="251">
        <v>32021</v>
      </c>
      <c r="B1726" s="251" t="s">
        <v>1643</v>
      </c>
      <c r="C1726" s="251" t="s">
        <v>755</v>
      </c>
      <c r="D1726" s="251">
        <v>-118.439104</v>
      </c>
      <c r="E1726" s="251">
        <v>38.528329999999997</v>
      </c>
      <c r="O1726">
        <f t="shared" si="26"/>
        <v>739.31020332502464</v>
      </c>
    </row>
    <row r="1727" spans="1:15" x14ac:dyDescent="0.25">
      <c r="A1727" s="251">
        <v>32023</v>
      </c>
      <c r="B1727" s="251" t="s">
        <v>1643</v>
      </c>
      <c r="C1727" s="251" t="s">
        <v>1649</v>
      </c>
      <c r="D1727" s="251">
        <v>-116.47218100000001</v>
      </c>
      <c r="E1727" s="251">
        <v>38.045200000000001</v>
      </c>
      <c r="O1727">
        <f t="shared" si="26"/>
        <v>688.68279684000015</v>
      </c>
    </row>
    <row r="1728" spans="1:15" x14ac:dyDescent="0.25">
      <c r="A1728" s="251">
        <v>32027</v>
      </c>
      <c r="B1728" s="251" t="s">
        <v>1643</v>
      </c>
      <c r="C1728" s="251" t="s">
        <v>1650</v>
      </c>
      <c r="D1728" s="251">
        <v>-118.409932</v>
      </c>
      <c r="E1728" s="251">
        <v>40.453200000000002</v>
      </c>
      <c r="O1728">
        <f t="shared" si="26"/>
        <v>951.44712804000028</v>
      </c>
    </row>
    <row r="1729" spans="1:15" x14ac:dyDescent="0.25">
      <c r="A1729" s="251">
        <v>32029</v>
      </c>
      <c r="B1729" s="251" t="s">
        <v>1643</v>
      </c>
      <c r="C1729" s="251" t="s">
        <v>1651</v>
      </c>
      <c r="D1729" s="251">
        <v>-119.53251</v>
      </c>
      <c r="E1729" s="251">
        <v>39.445770000000003</v>
      </c>
      <c r="O1729">
        <f t="shared" si="26"/>
        <v>838.34025950902526</v>
      </c>
    </row>
    <row r="1730" spans="1:15" x14ac:dyDescent="0.25">
      <c r="A1730" s="251">
        <v>32031</v>
      </c>
      <c r="B1730" s="251" t="s">
        <v>1643</v>
      </c>
      <c r="C1730" s="251" t="s">
        <v>1652</v>
      </c>
      <c r="D1730" s="251">
        <v>-119.663297</v>
      </c>
      <c r="E1730" s="251">
        <v>40.671529999999997</v>
      </c>
      <c r="O1730">
        <f t="shared" si="26"/>
        <v>976.56176821702468</v>
      </c>
    </row>
    <row r="1731" spans="1:15" x14ac:dyDescent="0.25">
      <c r="A1731" s="251">
        <v>32033</v>
      </c>
      <c r="B1731" s="251" t="s">
        <v>1643</v>
      </c>
      <c r="C1731" s="251" t="s">
        <v>1653</v>
      </c>
      <c r="D1731" s="251">
        <v>-114.86507400000001</v>
      </c>
      <c r="E1731" s="251">
        <v>39.44003</v>
      </c>
      <c r="O1731">
        <f t="shared" si="26"/>
        <v>837.70889940202494</v>
      </c>
    </row>
    <row r="1732" spans="1:15" x14ac:dyDescent="0.25">
      <c r="A1732" s="251">
        <v>32510</v>
      </c>
      <c r="B1732" s="251" t="s">
        <v>1643</v>
      </c>
      <c r="C1732" s="251" t="s">
        <v>1654</v>
      </c>
      <c r="D1732" s="251">
        <v>-119.742705</v>
      </c>
      <c r="E1732" s="251">
        <v>39.15137</v>
      </c>
      <c r="O1732">
        <f t="shared" ref="O1732:O1795" si="27">E1732*1.5^2*(E1732-30)</f>
        <v>806.14951397302502</v>
      </c>
    </row>
    <row r="1733" spans="1:15" x14ac:dyDescent="0.25">
      <c r="A1733" s="251">
        <v>33001</v>
      </c>
      <c r="B1733" s="251" t="s">
        <v>1655</v>
      </c>
      <c r="C1733" s="251" t="s">
        <v>1656</v>
      </c>
      <c r="D1733" s="251">
        <v>-71.422273200000006</v>
      </c>
      <c r="E1733" s="251">
        <v>43.517510000000001</v>
      </c>
      <c r="O1733">
        <f t="shared" si="27"/>
        <v>1323.5588473502253</v>
      </c>
    </row>
    <row r="1734" spans="1:15" x14ac:dyDescent="0.25">
      <c r="A1734" s="251">
        <v>33003</v>
      </c>
      <c r="B1734" s="251" t="s">
        <v>1655</v>
      </c>
      <c r="C1734" s="251" t="s">
        <v>611</v>
      </c>
      <c r="D1734" s="251">
        <v>-71.199648300000007</v>
      </c>
      <c r="E1734" s="251">
        <v>43.882469999999998</v>
      </c>
      <c r="O1734">
        <f t="shared" si="27"/>
        <v>1370.6934149270248</v>
      </c>
    </row>
    <row r="1735" spans="1:15" x14ac:dyDescent="0.25">
      <c r="A1735" s="251">
        <v>33005</v>
      </c>
      <c r="B1735" s="251" t="s">
        <v>1655</v>
      </c>
      <c r="C1735" s="251" t="s">
        <v>1657</v>
      </c>
      <c r="D1735" s="251">
        <v>-72.254193700000002</v>
      </c>
      <c r="E1735" s="251">
        <v>42.920290000000001</v>
      </c>
      <c r="O1735">
        <f t="shared" si="27"/>
        <v>1247.7208357892252</v>
      </c>
    </row>
    <row r="1736" spans="1:15" x14ac:dyDescent="0.25">
      <c r="A1736" s="251">
        <v>33007</v>
      </c>
      <c r="B1736" s="251" t="s">
        <v>1655</v>
      </c>
      <c r="C1736" s="251" t="s">
        <v>1658</v>
      </c>
      <c r="D1736" s="251">
        <v>-71.307696399999998</v>
      </c>
      <c r="E1736" s="251">
        <v>44.706530000000001</v>
      </c>
      <c r="O1736">
        <f t="shared" si="27"/>
        <v>1479.325330442025</v>
      </c>
    </row>
    <row r="1737" spans="1:15" x14ac:dyDescent="0.25">
      <c r="A1737" s="251">
        <v>33009</v>
      </c>
      <c r="B1737" s="251" t="s">
        <v>1655</v>
      </c>
      <c r="C1737" s="251" t="s">
        <v>1659</v>
      </c>
      <c r="D1737" s="251">
        <v>-71.8162734</v>
      </c>
      <c r="E1737" s="251">
        <v>43.936520000000002</v>
      </c>
      <c r="O1737">
        <f t="shared" si="27"/>
        <v>1377.7249268484002</v>
      </c>
    </row>
    <row r="1738" spans="1:15" x14ac:dyDescent="0.25">
      <c r="A1738" s="251">
        <v>33011</v>
      </c>
      <c r="B1738" s="251" t="s">
        <v>1655</v>
      </c>
      <c r="C1738" s="251" t="s">
        <v>813</v>
      </c>
      <c r="D1738" s="251">
        <v>-71.712710299999998</v>
      </c>
      <c r="E1738" s="251">
        <v>42.917490000000001</v>
      </c>
      <c r="O1738">
        <f t="shared" si="27"/>
        <v>1247.369057775225</v>
      </c>
    </row>
    <row r="1739" spans="1:15" x14ac:dyDescent="0.25">
      <c r="A1739" s="251">
        <v>33013</v>
      </c>
      <c r="B1739" s="251" t="s">
        <v>1655</v>
      </c>
      <c r="C1739" s="251" t="s">
        <v>1660</v>
      </c>
      <c r="D1739" s="251">
        <v>-71.680970799999997</v>
      </c>
      <c r="E1739" s="251">
        <v>43.298670000000001</v>
      </c>
      <c r="O1739">
        <f t="shared" si="27"/>
        <v>1295.5831284800252</v>
      </c>
    </row>
    <row r="1740" spans="1:15" x14ac:dyDescent="0.25">
      <c r="A1740" s="251">
        <v>33015</v>
      </c>
      <c r="B1740" s="251" t="s">
        <v>1655</v>
      </c>
      <c r="C1740" s="251" t="s">
        <v>1661</v>
      </c>
      <c r="D1740" s="251">
        <v>-71.121588099999997</v>
      </c>
      <c r="E1740" s="251">
        <v>42.990169999999999</v>
      </c>
      <c r="O1740">
        <f t="shared" si="27"/>
        <v>1256.5116374150248</v>
      </c>
    </row>
    <row r="1741" spans="1:15" x14ac:dyDescent="0.25">
      <c r="A1741" s="251">
        <v>33017</v>
      </c>
      <c r="B1741" s="251" t="s">
        <v>1655</v>
      </c>
      <c r="C1741" s="251" t="s">
        <v>1662</v>
      </c>
      <c r="D1741" s="251">
        <v>-71.031011199999995</v>
      </c>
      <c r="E1741" s="251">
        <v>43.303440000000002</v>
      </c>
      <c r="O1741">
        <f t="shared" si="27"/>
        <v>1296.1906106256004</v>
      </c>
    </row>
    <row r="1742" spans="1:15" x14ac:dyDescent="0.25">
      <c r="A1742" s="251">
        <v>33019</v>
      </c>
      <c r="B1742" s="251" t="s">
        <v>1655</v>
      </c>
      <c r="C1742" s="251" t="s">
        <v>1076</v>
      </c>
      <c r="D1742" s="251">
        <v>-72.222761800000001</v>
      </c>
      <c r="E1742" s="251">
        <v>43.362650000000002</v>
      </c>
      <c r="O1742">
        <f t="shared" si="27"/>
        <v>1303.7398088006253</v>
      </c>
    </row>
    <row r="1743" spans="1:15" x14ac:dyDescent="0.25">
      <c r="A1743" s="251">
        <v>34001</v>
      </c>
      <c r="B1743" s="251" t="s">
        <v>1663</v>
      </c>
      <c r="C1743" s="251" t="s">
        <v>1664</v>
      </c>
      <c r="D1743" s="251">
        <v>-74.674175199999993</v>
      </c>
      <c r="E1743" s="251">
        <v>39.480589999999999</v>
      </c>
      <c r="O1743">
        <f t="shared" si="27"/>
        <v>842.1733951832249</v>
      </c>
    </row>
    <row r="1744" spans="1:15" x14ac:dyDescent="0.25">
      <c r="A1744" s="251">
        <v>34003</v>
      </c>
      <c r="B1744" s="251" t="s">
        <v>1663</v>
      </c>
      <c r="C1744" s="251" t="s">
        <v>1665</v>
      </c>
      <c r="D1744" s="251">
        <v>-74.073779299999998</v>
      </c>
      <c r="E1744" s="251">
        <v>40.961620000000003</v>
      </c>
      <c r="O1744">
        <f t="shared" si="27"/>
        <v>1010.2628543049003</v>
      </c>
    </row>
    <row r="1745" spans="1:15" x14ac:dyDescent="0.25">
      <c r="A1745" s="251">
        <v>34005</v>
      </c>
      <c r="B1745" s="251" t="s">
        <v>1663</v>
      </c>
      <c r="C1745" s="251" t="s">
        <v>1666</v>
      </c>
      <c r="D1745" s="251">
        <v>-74.665792800000006</v>
      </c>
      <c r="E1745" s="251">
        <v>39.884529999999998</v>
      </c>
      <c r="O1745">
        <f t="shared" si="27"/>
        <v>887.03962497202474</v>
      </c>
    </row>
    <row r="1746" spans="1:15" x14ac:dyDescent="0.25">
      <c r="A1746" s="251">
        <v>34007</v>
      </c>
      <c r="B1746" s="251" t="s">
        <v>1663</v>
      </c>
      <c r="C1746" s="251" t="s">
        <v>856</v>
      </c>
      <c r="D1746" s="251">
        <v>-74.946799299999995</v>
      </c>
      <c r="E1746" s="251">
        <v>39.797580000000004</v>
      </c>
      <c r="O1746">
        <f t="shared" si="27"/>
        <v>877.31994117690033</v>
      </c>
    </row>
    <row r="1747" spans="1:15" x14ac:dyDescent="0.25">
      <c r="A1747" s="251">
        <v>34009</v>
      </c>
      <c r="B1747" s="251" t="s">
        <v>1663</v>
      </c>
      <c r="C1747" s="251" t="s">
        <v>1667</v>
      </c>
      <c r="D1747" s="251">
        <v>-74.807862400000005</v>
      </c>
      <c r="E1747" s="251">
        <v>39.151040000000002</v>
      </c>
      <c r="O1747">
        <f t="shared" si="27"/>
        <v>806.11364943360024</v>
      </c>
    </row>
    <row r="1748" spans="1:15" x14ac:dyDescent="0.25">
      <c r="A1748" s="251">
        <v>34011</v>
      </c>
      <c r="B1748" s="251" t="s">
        <v>1663</v>
      </c>
      <c r="C1748" s="251" t="s">
        <v>999</v>
      </c>
      <c r="D1748" s="251">
        <v>-75.111154499999998</v>
      </c>
      <c r="E1748" s="251">
        <v>39.370640000000002</v>
      </c>
      <c r="O1748">
        <f t="shared" si="27"/>
        <v>830.0882115216001</v>
      </c>
    </row>
    <row r="1749" spans="1:15" x14ac:dyDescent="0.25">
      <c r="A1749" s="251">
        <v>34013</v>
      </c>
      <c r="B1749" s="251" t="s">
        <v>1663</v>
      </c>
      <c r="C1749" s="251" t="s">
        <v>1355</v>
      </c>
      <c r="D1749" s="251">
        <v>-74.248670399999995</v>
      </c>
      <c r="E1749" s="251">
        <v>40.79101</v>
      </c>
      <c r="O1749">
        <f t="shared" si="27"/>
        <v>990.39644284522512</v>
      </c>
    </row>
    <row r="1750" spans="1:15" x14ac:dyDescent="0.25">
      <c r="A1750" s="251">
        <v>34015</v>
      </c>
      <c r="B1750" s="251" t="s">
        <v>1663</v>
      </c>
      <c r="C1750" s="251" t="s">
        <v>1668</v>
      </c>
      <c r="D1750" s="251">
        <v>-75.137394499999999</v>
      </c>
      <c r="E1750" s="251">
        <v>39.714939999999999</v>
      </c>
      <c r="O1750">
        <f t="shared" si="27"/>
        <v>868.11358320809984</v>
      </c>
    </row>
    <row r="1751" spans="1:15" x14ac:dyDescent="0.25">
      <c r="A1751" s="251">
        <v>34017</v>
      </c>
      <c r="B1751" s="251" t="s">
        <v>1663</v>
      </c>
      <c r="C1751" s="251" t="s">
        <v>1669</v>
      </c>
      <c r="D1751" s="251">
        <v>-74.092982000000006</v>
      </c>
      <c r="E1751" s="251">
        <v>40.741540000000001</v>
      </c>
      <c r="O1751">
        <f t="shared" si="27"/>
        <v>984.66048353610006</v>
      </c>
    </row>
    <row r="1752" spans="1:15" x14ac:dyDescent="0.25">
      <c r="A1752" s="251">
        <v>34019</v>
      </c>
      <c r="B1752" s="251" t="s">
        <v>1663</v>
      </c>
      <c r="C1752" s="251" t="s">
        <v>1670</v>
      </c>
      <c r="D1752" s="251">
        <v>-74.913991899999999</v>
      </c>
      <c r="E1752" s="251">
        <v>40.573090000000001</v>
      </c>
      <c r="O1752">
        <f t="shared" si="27"/>
        <v>965.21159733322497</v>
      </c>
    </row>
    <row r="1753" spans="1:15" x14ac:dyDescent="0.25">
      <c r="A1753" s="251">
        <v>34021</v>
      </c>
      <c r="B1753" s="251" t="s">
        <v>1663</v>
      </c>
      <c r="C1753" s="251" t="s">
        <v>1025</v>
      </c>
      <c r="D1753" s="251">
        <v>-74.694547600000007</v>
      </c>
      <c r="E1753" s="251">
        <v>40.286340000000003</v>
      </c>
      <c r="O1753">
        <f t="shared" si="27"/>
        <v>932.39772884010029</v>
      </c>
    </row>
    <row r="1754" spans="1:15" x14ac:dyDescent="0.25">
      <c r="A1754" s="251">
        <v>34023</v>
      </c>
      <c r="B1754" s="251" t="s">
        <v>1663</v>
      </c>
      <c r="C1754" s="251" t="s">
        <v>779</v>
      </c>
      <c r="D1754" s="251">
        <v>-74.417475999999994</v>
      </c>
      <c r="E1754" s="251">
        <v>40.4467</v>
      </c>
      <c r="O1754">
        <f t="shared" si="27"/>
        <v>950.70271700250009</v>
      </c>
    </row>
    <row r="1755" spans="1:15" x14ac:dyDescent="0.25">
      <c r="A1755" s="251">
        <v>34025</v>
      </c>
      <c r="B1755" s="251" t="s">
        <v>1663</v>
      </c>
      <c r="C1755" s="251" t="s">
        <v>1671</v>
      </c>
      <c r="D1755" s="251">
        <v>-74.208995000000002</v>
      </c>
      <c r="E1755" s="251">
        <v>40.261159999999997</v>
      </c>
      <c r="O1755">
        <f t="shared" si="27"/>
        <v>929.53396022759966</v>
      </c>
    </row>
    <row r="1756" spans="1:15" x14ac:dyDescent="0.25">
      <c r="A1756" s="251">
        <v>34027</v>
      </c>
      <c r="B1756" s="251" t="s">
        <v>1663</v>
      </c>
      <c r="C1756" s="251" t="s">
        <v>1166</v>
      </c>
      <c r="D1756" s="251">
        <v>-74.556986600000002</v>
      </c>
      <c r="E1756" s="251">
        <v>40.861629999999998</v>
      </c>
      <c r="O1756">
        <f t="shared" si="27"/>
        <v>998.60378907802476</v>
      </c>
    </row>
    <row r="1757" spans="1:15" x14ac:dyDescent="0.25">
      <c r="A1757" s="251">
        <v>34029</v>
      </c>
      <c r="B1757" s="251" t="s">
        <v>1663</v>
      </c>
      <c r="C1757" s="251" t="s">
        <v>1672</v>
      </c>
      <c r="D1757" s="251">
        <v>-74.283856299999997</v>
      </c>
      <c r="E1757" s="251">
        <v>39.914160000000003</v>
      </c>
      <c r="O1757">
        <f t="shared" si="27"/>
        <v>890.35957913760024</v>
      </c>
    </row>
    <row r="1758" spans="1:15" x14ac:dyDescent="0.25">
      <c r="A1758" s="251">
        <v>34031</v>
      </c>
      <c r="B1758" s="251" t="s">
        <v>1663</v>
      </c>
      <c r="C1758" s="251" t="s">
        <v>1673</v>
      </c>
      <c r="D1758" s="251">
        <v>-74.298664500000001</v>
      </c>
      <c r="E1758" s="251">
        <v>41.032319999999999</v>
      </c>
      <c r="O1758">
        <f t="shared" si="27"/>
        <v>1018.5337903103999</v>
      </c>
    </row>
    <row r="1759" spans="1:15" x14ac:dyDescent="0.25">
      <c r="A1759" s="251">
        <v>34033</v>
      </c>
      <c r="B1759" s="251" t="s">
        <v>1663</v>
      </c>
      <c r="C1759" s="251" t="s">
        <v>1674</v>
      </c>
      <c r="D1759" s="251">
        <v>-75.342768199999995</v>
      </c>
      <c r="E1759" s="251">
        <v>39.593200000000003</v>
      </c>
      <c r="O1759">
        <f t="shared" si="27"/>
        <v>854.60734404000038</v>
      </c>
    </row>
    <row r="1760" spans="1:15" x14ac:dyDescent="0.25">
      <c r="A1760" s="251">
        <v>34035</v>
      </c>
      <c r="B1760" s="251" t="s">
        <v>1663</v>
      </c>
      <c r="C1760" s="251" t="s">
        <v>1329</v>
      </c>
      <c r="D1760" s="251">
        <v>-74.622390699999997</v>
      </c>
      <c r="E1760" s="251">
        <v>40.567720000000001</v>
      </c>
      <c r="O1760">
        <f t="shared" si="27"/>
        <v>964.5936884964002</v>
      </c>
    </row>
    <row r="1761" spans="1:15" x14ac:dyDescent="0.25">
      <c r="A1761" s="251">
        <v>34037</v>
      </c>
      <c r="B1761" s="251" t="s">
        <v>1663</v>
      </c>
      <c r="C1761" s="251" t="s">
        <v>787</v>
      </c>
      <c r="D1761" s="251">
        <v>-74.695246699999998</v>
      </c>
      <c r="E1761" s="251">
        <v>41.140839999999997</v>
      </c>
      <c r="O1761">
        <f t="shared" si="27"/>
        <v>1031.2729107875998</v>
      </c>
    </row>
    <row r="1762" spans="1:15" x14ac:dyDescent="0.25">
      <c r="A1762" s="251">
        <v>34039</v>
      </c>
      <c r="B1762" s="251" t="s">
        <v>1663</v>
      </c>
      <c r="C1762" s="251" t="s">
        <v>657</v>
      </c>
      <c r="D1762" s="251">
        <v>-74.314978600000003</v>
      </c>
      <c r="E1762" s="251">
        <v>40.667549999999999</v>
      </c>
      <c r="O1762">
        <f t="shared" si="27"/>
        <v>976.10202675562482</v>
      </c>
    </row>
    <row r="1763" spans="1:15" x14ac:dyDescent="0.25">
      <c r="A1763" s="251">
        <v>34041</v>
      </c>
      <c r="B1763" s="251" t="s">
        <v>1663</v>
      </c>
      <c r="C1763" s="251" t="s">
        <v>941</v>
      </c>
      <c r="D1763" s="251">
        <v>-75.001657600000001</v>
      </c>
      <c r="E1763" s="251">
        <v>40.862430000000003</v>
      </c>
      <c r="O1763">
        <f t="shared" si="27"/>
        <v>998.69689238602541</v>
      </c>
    </row>
    <row r="1764" spans="1:15" x14ac:dyDescent="0.25">
      <c r="A1764" s="251">
        <v>35001</v>
      </c>
      <c r="B1764" s="251" t="s">
        <v>1675</v>
      </c>
      <c r="C1764" s="251" t="s">
        <v>1676</v>
      </c>
      <c r="D1764" s="251">
        <v>-106.676743</v>
      </c>
      <c r="E1764" s="251">
        <v>35.046909999999997</v>
      </c>
      <c r="O1764">
        <f t="shared" si="27"/>
        <v>397.97685123322475</v>
      </c>
    </row>
    <row r="1765" spans="1:15" x14ac:dyDescent="0.25">
      <c r="A1765" s="251">
        <v>35003</v>
      </c>
      <c r="B1765" s="251" t="s">
        <v>1675</v>
      </c>
      <c r="C1765" s="251" t="s">
        <v>1677</v>
      </c>
      <c r="D1765" s="251">
        <v>-108.41106600000001</v>
      </c>
      <c r="E1765" s="251">
        <v>33.913640000000001</v>
      </c>
      <c r="O1765">
        <f t="shared" si="27"/>
        <v>298.63300061160004</v>
      </c>
    </row>
    <row r="1766" spans="1:15" x14ac:dyDescent="0.25">
      <c r="A1766" s="251">
        <v>35005</v>
      </c>
      <c r="B1766" s="251" t="s">
        <v>1675</v>
      </c>
      <c r="C1766" s="251" t="s">
        <v>1678</v>
      </c>
      <c r="D1766" s="251">
        <v>-104.46531299999999</v>
      </c>
      <c r="E1766" s="251">
        <v>33.358640000000001</v>
      </c>
      <c r="O1766">
        <f t="shared" si="27"/>
        <v>252.08924096160007</v>
      </c>
    </row>
    <row r="1767" spans="1:15" x14ac:dyDescent="0.25">
      <c r="A1767" s="251">
        <v>35006</v>
      </c>
      <c r="B1767" s="251" t="s">
        <v>1675</v>
      </c>
      <c r="C1767" s="251" t="s">
        <v>1679</v>
      </c>
      <c r="D1767" s="251">
        <v>-108.003204</v>
      </c>
      <c r="E1767" s="251">
        <v>34.90849</v>
      </c>
      <c r="O1767">
        <f t="shared" si="27"/>
        <v>385.53294168022506</v>
      </c>
    </row>
    <row r="1768" spans="1:15" x14ac:dyDescent="0.25">
      <c r="A1768" s="251">
        <v>35007</v>
      </c>
      <c r="B1768" s="251" t="s">
        <v>1675</v>
      </c>
      <c r="C1768" s="251" t="s">
        <v>1610</v>
      </c>
      <c r="D1768" s="251">
        <v>-104.647345</v>
      </c>
      <c r="E1768" s="251">
        <v>36.59554</v>
      </c>
      <c r="O1768">
        <f t="shared" si="27"/>
        <v>543.07653275610005</v>
      </c>
    </row>
    <row r="1769" spans="1:15" x14ac:dyDescent="0.25">
      <c r="A1769" s="251">
        <v>35009</v>
      </c>
      <c r="B1769" s="251" t="s">
        <v>1675</v>
      </c>
      <c r="C1769" s="251" t="s">
        <v>1680</v>
      </c>
      <c r="D1769" s="251">
        <v>-103.351073</v>
      </c>
      <c r="E1769" s="251">
        <v>34.575330000000001</v>
      </c>
      <c r="O1769">
        <f t="shared" si="27"/>
        <v>355.93547537002507</v>
      </c>
    </row>
    <row r="1770" spans="1:15" x14ac:dyDescent="0.25">
      <c r="A1770" s="251">
        <v>35011</v>
      </c>
      <c r="B1770" s="251" t="s">
        <v>1675</v>
      </c>
      <c r="C1770" s="251" t="s">
        <v>1681</v>
      </c>
      <c r="D1770" s="251">
        <v>-104.414751</v>
      </c>
      <c r="E1770" s="251">
        <v>34.342669999999998</v>
      </c>
      <c r="O1770">
        <f t="shared" si="27"/>
        <v>335.56248614002487</v>
      </c>
    </row>
    <row r="1771" spans="1:15" x14ac:dyDescent="0.25">
      <c r="A1771" s="251">
        <v>35013</v>
      </c>
      <c r="B1771" s="251" t="s">
        <v>1675</v>
      </c>
      <c r="C1771" s="251" t="s">
        <v>1682</v>
      </c>
      <c r="D1771" s="251">
        <v>-106.84166</v>
      </c>
      <c r="E1771" s="251">
        <v>32.346490000000003</v>
      </c>
      <c r="O1771">
        <f t="shared" si="27"/>
        <v>170.77660947022522</v>
      </c>
    </row>
    <row r="1772" spans="1:15" x14ac:dyDescent="0.25">
      <c r="A1772" s="251">
        <v>35015</v>
      </c>
      <c r="B1772" s="251" t="s">
        <v>1675</v>
      </c>
      <c r="C1772" s="251" t="s">
        <v>1683</v>
      </c>
      <c r="D1772" s="251">
        <v>-104.30304</v>
      </c>
      <c r="E1772" s="251">
        <v>32.466859999999997</v>
      </c>
      <c r="O1772">
        <f t="shared" si="27"/>
        <v>180.20519608409975</v>
      </c>
    </row>
    <row r="1773" spans="1:15" x14ac:dyDescent="0.25">
      <c r="A1773" s="251">
        <v>35017</v>
      </c>
      <c r="B1773" s="251" t="s">
        <v>1675</v>
      </c>
      <c r="C1773" s="251" t="s">
        <v>626</v>
      </c>
      <c r="D1773" s="251">
        <v>-108.387725</v>
      </c>
      <c r="E1773" s="251">
        <v>32.744700000000002</v>
      </c>
      <c r="O1773">
        <f t="shared" si="27"/>
        <v>202.21735070250014</v>
      </c>
    </row>
    <row r="1774" spans="1:15" x14ac:dyDescent="0.25">
      <c r="A1774" s="251">
        <v>35019</v>
      </c>
      <c r="B1774" s="251" t="s">
        <v>1675</v>
      </c>
      <c r="C1774" s="251" t="s">
        <v>1684</v>
      </c>
      <c r="D1774" s="251">
        <v>-104.787088</v>
      </c>
      <c r="E1774" s="251">
        <v>34.859209999999997</v>
      </c>
      <c r="O1774">
        <f t="shared" si="27"/>
        <v>381.12349910422478</v>
      </c>
    </row>
    <row r="1775" spans="1:15" x14ac:dyDescent="0.25">
      <c r="A1775" s="251">
        <v>35021</v>
      </c>
      <c r="B1775" s="251" t="s">
        <v>1675</v>
      </c>
      <c r="C1775" s="251" t="s">
        <v>1685</v>
      </c>
      <c r="D1775" s="251">
        <v>-103.814818</v>
      </c>
      <c r="E1775" s="251">
        <v>35.852449999999997</v>
      </c>
      <c r="O1775">
        <f t="shared" si="27"/>
        <v>472.10550975562472</v>
      </c>
    </row>
    <row r="1776" spans="1:15" x14ac:dyDescent="0.25">
      <c r="A1776" s="251">
        <v>35023</v>
      </c>
      <c r="B1776" s="251" t="s">
        <v>1675</v>
      </c>
      <c r="C1776" s="251" t="s">
        <v>1686</v>
      </c>
      <c r="D1776" s="251">
        <v>-108.72633500000001</v>
      </c>
      <c r="E1776" s="251">
        <v>31.927790000000002</v>
      </c>
      <c r="O1776">
        <f t="shared" si="27"/>
        <v>138.48766713922512</v>
      </c>
    </row>
    <row r="1777" spans="1:15" x14ac:dyDescent="0.25">
      <c r="A1777" s="251">
        <v>35025</v>
      </c>
      <c r="B1777" s="251" t="s">
        <v>1675</v>
      </c>
      <c r="C1777" s="251" t="s">
        <v>1687</v>
      </c>
      <c r="D1777" s="251">
        <v>-103.41244399999999</v>
      </c>
      <c r="E1777" s="251">
        <v>32.782800000000002</v>
      </c>
      <c r="O1777">
        <f t="shared" si="27"/>
        <v>205.26294564000014</v>
      </c>
    </row>
    <row r="1778" spans="1:15" x14ac:dyDescent="0.25">
      <c r="A1778" s="251">
        <v>35027</v>
      </c>
      <c r="B1778" s="251" t="s">
        <v>1675</v>
      </c>
      <c r="C1778" s="251" t="s">
        <v>634</v>
      </c>
      <c r="D1778" s="251">
        <v>-105.463641</v>
      </c>
      <c r="E1778" s="251">
        <v>33.740180000000002</v>
      </c>
      <c r="O1778">
        <f t="shared" si="27"/>
        <v>283.93727947290017</v>
      </c>
    </row>
    <row r="1779" spans="1:15" x14ac:dyDescent="0.25">
      <c r="A1779" s="251">
        <v>35028</v>
      </c>
      <c r="B1779" s="251" t="s">
        <v>1675</v>
      </c>
      <c r="C1779" s="251" t="s">
        <v>1688</v>
      </c>
      <c r="D1779" s="251">
        <v>-106.315252</v>
      </c>
      <c r="E1779" s="251">
        <v>35.85951</v>
      </c>
      <c r="O1779">
        <f t="shared" si="27"/>
        <v>472.768104240225</v>
      </c>
    </row>
    <row r="1780" spans="1:15" x14ac:dyDescent="0.25">
      <c r="A1780" s="251">
        <v>35029</v>
      </c>
      <c r="B1780" s="251" t="s">
        <v>1675</v>
      </c>
      <c r="C1780" s="251" t="s">
        <v>1689</v>
      </c>
      <c r="D1780" s="251">
        <v>-107.762235</v>
      </c>
      <c r="E1780" s="251">
        <v>32.181379999999997</v>
      </c>
      <c r="O1780">
        <f t="shared" si="27"/>
        <v>157.94959208489979</v>
      </c>
    </row>
    <row r="1781" spans="1:15" x14ac:dyDescent="0.25">
      <c r="A1781" s="251">
        <v>35031</v>
      </c>
      <c r="B1781" s="251" t="s">
        <v>1675</v>
      </c>
      <c r="C1781" s="251" t="s">
        <v>1690</v>
      </c>
      <c r="D1781" s="251">
        <v>-108.267511</v>
      </c>
      <c r="E1781" s="251">
        <v>35.579830000000001</v>
      </c>
      <c r="O1781">
        <f t="shared" si="27"/>
        <v>446.69115636502511</v>
      </c>
    </row>
    <row r="1782" spans="1:15" x14ac:dyDescent="0.25">
      <c r="A1782" s="251">
        <v>35033</v>
      </c>
      <c r="B1782" s="251" t="s">
        <v>1675</v>
      </c>
      <c r="C1782" s="251" t="s">
        <v>1691</v>
      </c>
      <c r="D1782" s="251">
        <v>-104.95169</v>
      </c>
      <c r="E1782" s="251">
        <v>36.002580000000002</v>
      </c>
      <c r="O1782">
        <f t="shared" si="27"/>
        <v>486.24382497690021</v>
      </c>
    </row>
    <row r="1783" spans="1:15" x14ac:dyDescent="0.25">
      <c r="A1783" s="251">
        <v>35035</v>
      </c>
      <c r="B1783" s="251" t="s">
        <v>1675</v>
      </c>
      <c r="C1783" s="251" t="s">
        <v>759</v>
      </c>
      <c r="D1783" s="251">
        <v>-105.74915300000001</v>
      </c>
      <c r="E1783" s="251">
        <v>32.605429999999998</v>
      </c>
      <c r="O1783">
        <f t="shared" si="27"/>
        <v>191.14012234102489</v>
      </c>
    </row>
    <row r="1784" spans="1:15" x14ac:dyDescent="0.25">
      <c r="A1784" s="251">
        <v>35037</v>
      </c>
      <c r="B1784" s="251" t="s">
        <v>1675</v>
      </c>
      <c r="C1784" s="251" t="s">
        <v>1692</v>
      </c>
      <c r="D1784" s="251">
        <v>-103.544922</v>
      </c>
      <c r="E1784" s="251">
        <v>35.10172</v>
      </c>
      <c r="O1784">
        <f t="shared" si="27"/>
        <v>402.92808065640003</v>
      </c>
    </row>
    <row r="1785" spans="1:15" x14ac:dyDescent="0.25">
      <c r="A1785" s="251">
        <v>35039</v>
      </c>
      <c r="B1785" s="251" t="s">
        <v>1675</v>
      </c>
      <c r="C1785" s="251" t="s">
        <v>1693</v>
      </c>
      <c r="D1785" s="251">
        <v>-106.71129000000001</v>
      </c>
      <c r="E1785" s="251">
        <v>36.500459999999997</v>
      </c>
      <c r="O1785">
        <f t="shared" si="27"/>
        <v>533.85700547609963</v>
      </c>
    </row>
    <row r="1786" spans="1:15" x14ac:dyDescent="0.25">
      <c r="A1786" s="251">
        <v>35041</v>
      </c>
      <c r="B1786" s="251" t="s">
        <v>1675</v>
      </c>
      <c r="C1786" s="251" t="s">
        <v>1591</v>
      </c>
      <c r="D1786" s="251">
        <v>-103.480671</v>
      </c>
      <c r="E1786" s="251">
        <v>34.020870000000002</v>
      </c>
      <c r="O1786">
        <f t="shared" si="27"/>
        <v>307.78536500302516</v>
      </c>
    </row>
    <row r="1787" spans="1:15" x14ac:dyDescent="0.25">
      <c r="A1787" s="251">
        <v>35043</v>
      </c>
      <c r="B1787" s="251" t="s">
        <v>1675</v>
      </c>
      <c r="C1787" s="251" t="s">
        <v>1694</v>
      </c>
      <c r="D1787" s="251">
        <v>-106.86986</v>
      </c>
      <c r="E1787" s="251">
        <v>35.678879999999999</v>
      </c>
      <c r="O1787">
        <f t="shared" si="27"/>
        <v>455.88617562239995</v>
      </c>
    </row>
    <row r="1788" spans="1:15" x14ac:dyDescent="0.25">
      <c r="A1788" s="251">
        <v>35045</v>
      </c>
      <c r="B1788" s="251" t="s">
        <v>1675</v>
      </c>
      <c r="C1788" s="251" t="s">
        <v>769</v>
      </c>
      <c r="D1788" s="251">
        <v>-108.32566300000001</v>
      </c>
      <c r="E1788" s="251">
        <v>36.508710000000001</v>
      </c>
      <c r="O1788">
        <f t="shared" si="27"/>
        <v>534.65536319422506</v>
      </c>
    </row>
    <row r="1789" spans="1:15" x14ac:dyDescent="0.25">
      <c r="A1789" s="251">
        <v>35047</v>
      </c>
      <c r="B1789" s="251" t="s">
        <v>1675</v>
      </c>
      <c r="C1789" s="251" t="s">
        <v>770</v>
      </c>
      <c r="D1789" s="251">
        <v>-104.81256399999999</v>
      </c>
      <c r="E1789" s="251">
        <v>35.47166</v>
      </c>
      <c r="O1789">
        <f t="shared" si="27"/>
        <v>436.69994210009997</v>
      </c>
    </row>
    <row r="1790" spans="1:15" x14ac:dyDescent="0.25">
      <c r="A1790" s="251">
        <v>35049</v>
      </c>
      <c r="B1790" s="251" t="s">
        <v>1675</v>
      </c>
      <c r="C1790" s="251" t="s">
        <v>1695</v>
      </c>
      <c r="D1790" s="251">
        <v>-105.977299</v>
      </c>
      <c r="E1790" s="251">
        <v>35.498559999999998</v>
      </c>
      <c r="O1790">
        <f t="shared" si="27"/>
        <v>439.17966466559977</v>
      </c>
    </row>
    <row r="1791" spans="1:15" x14ac:dyDescent="0.25">
      <c r="A1791" s="251">
        <v>35051</v>
      </c>
      <c r="B1791" s="251" t="s">
        <v>1675</v>
      </c>
      <c r="C1791" s="251" t="s">
        <v>706</v>
      </c>
      <c r="D1791" s="251">
        <v>-107.20140600000001</v>
      </c>
      <c r="E1791" s="251">
        <v>33.126710000000003</v>
      </c>
      <c r="O1791">
        <f t="shared" si="27"/>
        <v>233.04963470422521</v>
      </c>
    </row>
    <row r="1792" spans="1:15" x14ac:dyDescent="0.25">
      <c r="A1792" s="251">
        <v>35053</v>
      </c>
      <c r="B1792" s="251" t="s">
        <v>1675</v>
      </c>
      <c r="C1792" s="251" t="s">
        <v>1696</v>
      </c>
      <c r="D1792" s="251">
        <v>-106.933938</v>
      </c>
      <c r="E1792" s="251">
        <v>34.006219999999999</v>
      </c>
      <c r="O1792">
        <f t="shared" si="27"/>
        <v>306.53189704889991</v>
      </c>
    </row>
    <row r="1793" spans="1:15" x14ac:dyDescent="0.25">
      <c r="A1793" s="251">
        <v>35055</v>
      </c>
      <c r="B1793" s="251" t="s">
        <v>1675</v>
      </c>
      <c r="C1793" s="251" t="s">
        <v>1697</v>
      </c>
      <c r="D1793" s="251">
        <v>-105.641143</v>
      </c>
      <c r="E1793" s="251">
        <v>36.565600000000003</v>
      </c>
      <c r="O1793">
        <f t="shared" si="27"/>
        <v>540.16898256000036</v>
      </c>
    </row>
    <row r="1794" spans="1:15" x14ac:dyDescent="0.25">
      <c r="A1794" s="251">
        <v>35057</v>
      </c>
      <c r="B1794" s="251" t="s">
        <v>1675</v>
      </c>
      <c r="C1794" s="251" t="s">
        <v>1698</v>
      </c>
      <c r="D1794" s="251">
        <v>-105.846555</v>
      </c>
      <c r="E1794" s="251">
        <v>34.631259999999997</v>
      </c>
      <c r="O1794">
        <f t="shared" si="27"/>
        <v>360.86933067209981</v>
      </c>
    </row>
    <row r="1795" spans="1:15" x14ac:dyDescent="0.25">
      <c r="A1795" s="251">
        <v>35059</v>
      </c>
      <c r="B1795" s="251" t="s">
        <v>1675</v>
      </c>
      <c r="C1795" s="251" t="s">
        <v>657</v>
      </c>
      <c r="D1795" s="251">
        <v>-103.474091</v>
      </c>
      <c r="E1795" s="251">
        <v>36.474899999999998</v>
      </c>
      <c r="O1795">
        <f t="shared" si="27"/>
        <v>531.38549252249982</v>
      </c>
    </row>
    <row r="1796" spans="1:15" x14ac:dyDescent="0.25">
      <c r="A1796" s="251">
        <v>35061</v>
      </c>
      <c r="B1796" s="251" t="s">
        <v>1675</v>
      </c>
      <c r="C1796" s="251" t="s">
        <v>1699</v>
      </c>
      <c r="D1796" s="251">
        <v>-106.806082</v>
      </c>
      <c r="E1796" s="251">
        <v>34.710059999999999</v>
      </c>
      <c r="O1796">
        <f t="shared" ref="O1796:O1859" si="28">E1796*1.5^2*(E1796-30)</f>
        <v>367.84454670809987</v>
      </c>
    </row>
    <row r="1797" spans="1:15" x14ac:dyDescent="0.25">
      <c r="A1797" s="251">
        <v>36001</v>
      </c>
      <c r="B1797" s="251" t="s">
        <v>1700</v>
      </c>
      <c r="C1797" s="251" t="s">
        <v>1701</v>
      </c>
      <c r="D1797" s="251">
        <v>-73.974518399999994</v>
      </c>
      <c r="E1797" s="251">
        <v>42.603920000000002</v>
      </c>
      <c r="O1797">
        <f t="shared" si="28"/>
        <v>1208.1968985744004</v>
      </c>
    </row>
    <row r="1798" spans="1:15" x14ac:dyDescent="0.25">
      <c r="A1798" s="251">
        <v>36003</v>
      </c>
      <c r="B1798" s="251" t="s">
        <v>1700</v>
      </c>
      <c r="C1798" s="251" t="s">
        <v>1333</v>
      </c>
      <c r="D1798" s="251">
        <v>-78.033522899999994</v>
      </c>
      <c r="E1798" s="251">
        <v>42.256039999999999</v>
      </c>
      <c r="O1798">
        <f t="shared" si="28"/>
        <v>1165.2563620835997</v>
      </c>
    </row>
    <row r="1799" spans="1:15" x14ac:dyDescent="0.25">
      <c r="A1799" s="251">
        <v>36005</v>
      </c>
      <c r="B1799" s="251" t="s">
        <v>1700</v>
      </c>
      <c r="C1799" s="251" t="s">
        <v>1702</v>
      </c>
      <c r="D1799" s="251">
        <v>-73.864944600000001</v>
      </c>
      <c r="E1799" s="251">
        <v>40.856180000000002</v>
      </c>
      <c r="O1799">
        <f t="shared" si="28"/>
        <v>997.96959943290017</v>
      </c>
    </row>
    <row r="1800" spans="1:15" x14ac:dyDescent="0.25">
      <c r="A1800" s="251">
        <v>36007</v>
      </c>
      <c r="B1800" s="251" t="s">
        <v>1700</v>
      </c>
      <c r="C1800" s="251" t="s">
        <v>1703</v>
      </c>
      <c r="D1800" s="251">
        <v>-75.817662799999994</v>
      </c>
      <c r="E1800" s="251">
        <v>42.16337</v>
      </c>
      <c r="O1800">
        <f t="shared" si="28"/>
        <v>1153.9095069530249</v>
      </c>
    </row>
    <row r="1801" spans="1:15" x14ac:dyDescent="0.25">
      <c r="A1801" s="251">
        <v>36009</v>
      </c>
      <c r="B1801" s="251" t="s">
        <v>1700</v>
      </c>
      <c r="C1801" s="251" t="s">
        <v>1704</v>
      </c>
      <c r="D1801" s="251">
        <v>-78.677159500000002</v>
      </c>
      <c r="E1801" s="251">
        <v>42.249670000000002</v>
      </c>
      <c r="O1801">
        <f t="shared" si="28"/>
        <v>1164.4751589950251</v>
      </c>
    </row>
    <row r="1802" spans="1:15" x14ac:dyDescent="0.25">
      <c r="A1802" s="251">
        <v>36011</v>
      </c>
      <c r="B1802" s="251" t="s">
        <v>1700</v>
      </c>
      <c r="C1802" s="251" t="s">
        <v>1705</v>
      </c>
      <c r="D1802" s="251">
        <v>-76.554648700000001</v>
      </c>
      <c r="E1802" s="251">
        <v>42.919379999999997</v>
      </c>
      <c r="O1802">
        <f t="shared" si="28"/>
        <v>1247.6065040648996</v>
      </c>
    </row>
    <row r="1803" spans="1:15" x14ac:dyDescent="0.25">
      <c r="A1803" s="251">
        <v>36013</v>
      </c>
      <c r="B1803" s="251" t="s">
        <v>1700</v>
      </c>
      <c r="C1803" s="251" t="s">
        <v>1139</v>
      </c>
      <c r="D1803" s="251">
        <v>-79.364960699999997</v>
      </c>
      <c r="E1803" s="251">
        <v>42.232100000000003</v>
      </c>
      <c r="O1803">
        <f t="shared" si="28"/>
        <v>1162.3213584225002</v>
      </c>
    </row>
    <row r="1804" spans="1:15" x14ac:dyDescent="0.25">
      <c r="A1804" s="251">
        <v>36015</v>
      </c>
      <c r="B1804" s="251" t="s">
        <v>1700</v>
      </c>
      <c r="C1804" s="251" t="s">
        <v>1706</v>
      </c>
      <c r="D1804" s="251">
        <v>-76.763166200000001</v>
      </c>
      <c r="E1804" s="251">
        <v>42.141590000000001</v>
      </c>
      <c r="O1804">
        <f t="shared" si="28"/>
        <v>1151.2482923882251</v>
      </c>
    </row>
    <row r="1805" spans="1:15" x14ac:dyDescent="0.25">
      <c r="A1805" s="251">
        <v>36017</v>
      </c>
      <c r="B1805" s="251" t="s">
        <v>1700</v>
      </c>
      <c r="C1805" s="251" t="s">
        <v>1707</v>
      </c>
      <c r="D1805" s="251">
        <v>-75.609515900000005</v>
      </c>
      <c r="E1805" s="251">
        <v>42.495800000000003</v>
      </c>
      <c r="O1805">
        <f t="shared" si="28"/>
        <v>1194.7927896900005</v>
      </c>
    </row>
    <row r="1806" spans="1:15" x14ac:dyDescent="0.25">
      <c r="A1806" s="251">
        <v>36019</v>
      </c>
      <c r="B1806" s="251" t="s">
        <v>1700</v>
      </c>
      <c r="C1806" s="251" t="s">
        <v>997</v>
      </c>
      <c r="D1806" s="251">
        <v>-73.686383699999993</v>
      </c>
      <c r="E1806" s="251">
        <v>44.74823</v>
      </c>
      <c r="O1806">
        <f t="shared" si="28"/>
        <v>1484.9036732990248</v>
      </c>
    </row>
    <row r="1807" spans="1:15" x14ac:dyDescent="0.25">
      <c r="A1807" s="251">
        <v>36021</v>
      </c>
      <c r="B1807" s="251" t="s">
        <v>1700</v>
      </c>
      <c r="C1807" s="251" t="s">
        <v>615</v>
      </c>
      <c r="D1807" s="251">
        <v>-73.637093899999996</v>
      </c>
      <c r="E1807" s="251">
        <v>42.25262</v>
      </c>
      <c r="O1807">
        <f t="shared" si="28"/>
        <v>1164.8369179449001</v>
      </c>
    </row>
    <row r="1808" spans="1:15" x14ac:dyDescent="0.25">
      <c r="A1808" s="251">
        <v>36023</v>
      </c>
      <c r="B1808" s="251" t="s">
        <v>1700</v>
      </c>
      <c r="C1808" s="251" t="s">
        <v>1708</v>
      </c>
      <c r="D1808" s="251">
        <v>-76.064491000000004</v>
      </c>
      <c r="E1808" s="251">
        <v>42.594749999999998</v>
      </c>
      <c r="O1808">
        <f t="shared" si="28"/>
        <v>1207.0580120156246</v>
      </c>
    </row>
    <row r="1809" spans="1:15" x14ac:dyDescent="0.25">
      <c r="A1809" s="251">
        <v>36025</v>
      </c>
      <c r="B1809" s="251" t="s">
        <v>1700</v>
      </c>
      <c r="C1809" s="251" t="s">
        <v>1050</v>
      </c>
      <c r="D1809" s="251">
        <v>-74.970490699999999</v>
      </c>
      <c r="E1809" s="251">
        <v>42.19659</v>
      </c>
      <c r="O1809">
        <f t="shared" si="28"/>
        <v>1157.9726421632251</v>
      </c>
    </row>
    <row r="1810" spans="1:15" x14ac:dyDescent="0.25">
      <c r="A1810" s="251">
        <v>36027</v>
      </c>
      <c r="B1810" s="251" t="s">
        <v>1700</v>
      </c>
      <c r="C1810" s="251" t="s">
        <v>1709</v>
      </c>
      <c r="D1810" s="251">
        <v>-73.751907099999997</v>
      </c>
      <c r="E1810" s="251">
        <v>41.767330000000001</v>
      </c>
      <c r="O1810">
        <f t="shared" si="28"/>
        <v>1105.8523994900252</v>
      </c>
    </row>
    <row r="1811" spans="1:15" x14ac:dyDescent="0.25">
      <c r="A1811" s="251">
        <v>36029</v>
      </c>
      <c r="B1811" s="251" t="s">
        <v>1700</v>
      </c>
      <c r="C1811" s="251" t="s">
        <v>1710</v>
      </c>
      <c r="D1811" s="251">
        <v>-78.734932799999996</v>
      </c>
      <c r="E1811" s="251">
        <v>42.764499999999998</v>
      </c>
      <c r="O1811">
        <f t="shared" si="28"/>
        <v>1228.2017855624997</v>
      </c>
    </row>
    <row r="1812" spans="1:15" x14ac:dyDescent="0.25">
      <c r="A1812" s="251">
        <v>36031</v>
      </c>
      <c r="B1812" s="251" t="s">
        <v>1700</v>
      </c>
      <c r="C1812" s="251" t="s">
        <v>1355</v>
      </c>
      <c r="D1812" s="251">
        <v>-73.780353099999999</v>
      </c>
      <c r="E1812" s="251">
        <v>44.116129999999998</v>
      </c>
      <c r="O1812">
        <f t="shared" si="28"/>
        <v>1401.1853088980247</v>
      </c>
    </row>
    <row r="1813" spans="1:15" x14ac:dyDescent="0.25">
      <c r="A1813" s="251">
        <v>36033</v>
      </c>
      <c r="B1813" s="251" t="s">
        <v>1700</v>
      </c>
      <c r="C1813" s="251" t="s">
        <v>550</v>
      </c>
      <c r="D1813" s="251">
        <v>-74.3067274</v>
      </c>
      <c r="E1813" s="251">
        <v>44.591430000000003</v>
      </c>
      <c r="O1813">
        <f t="shared" si="28"/>
        <v>1463.9686412510252</v>
      </c>
    </row>
    <row r="1814" spans="1:15" x14ac:dyDescent="0.25">
      <c r="A1814" s="251">
        <v>36035</v>
      </c>
      <c r="B1814" s="251" t="s">
        <v>1700</v>
      </c>
      <c r="C1814" s="251" t="s">
        <v>624</v>
      </c>
      <c r="D1814" s="251">
        <v>-74.425268700000004</v>
      </c>
      <c r="E1814" s="251">
        <v>43.111579999999996</v>
      </c>
      <c r="O1814">
        <f t="shared" si="28"/>
        <v>1271.8370927168996</v>
      </c>
    </row>
    <row r="1815" spans="1:15" x14ac:dyDescent="0.25">
      <c r="A1815" s="251">
        <v>36037</v>
      </c>
      <c r="B1815" s="251" t="s">
        <v>1700</v>
      </c>
      <c r="C1815" s="251" t="s">
        <v>1377</v>
      </c>
      <c r="D1815" s="251">
        <v>-78.198071600000006</v>
      </c>
      <c r="E1815" s="251">
        <v>42.999630000000003</v>
      </c>
      <c r="O1815">
        <f t="shared" si="28"/>
        <v>1257.7033803080255</v>
      </c>
    </row>
    <row r="1816" spans="1:15" x14ac:dyDescent="0.25">
      <c r="A1816" s="251">
        <v>36039</v>
      </c>
      <c r="B1816" s="251" t="s">
        <v>1700</v>
      </c>
      <c r="C1816" s="251" t="s">
        <v>552</v>
      </c>
      <c r="D1816" s="251">
        <v>-74.130998399999996</v>
      </c>
      <c r="E1816" s="251">
        <v>42.27937</v>
      </c>
      <c r="O1816">
        <f t="shared" si="28"/>
        <v>1168.1190620930249</v>
      </c>
    </row>
    <row r="1817" spans="1:15" x14ac:dyDescent="0.25">
      <c r="A1817" s="251">
        <v>36041</v>
      </c>
      <c r="B1817" s="251" t="s">
        <v>1700</v>
      </c>
      <c r="C1817" s="251" t="s">
        <v>808</v>
      </c>
      <c r="D1817" s="251">
        <v>-74.504267799999994</v>
      </c>
      <c r="E1817" s="251">
        <v>43.660080000000001</v>
      </c>
      <c r="O1817">
        <f t="shared" si="28"/>
        <v>1341.9004176144001</v>
      </c>
    </row>
    <row r="1818" spans="1:15" x14ac:dyDescent="0.25">
      <c r="A1818" s="251">
        <v>36043</v>
      </c>
      <c r="B1818" s="251" t="s">
        <v>1700</v>
      </c>
      <c r="C1818" s="251" t="s">
        <v>1711</v>
      </c>
      <c r="D1818" s="251">
        <v>-74.972191300000006</v>
      </c>
      <c r="E1818" s="251">
        <v>43.414119999999997</v>
      </c>
      <c r="O1818">
        <f t="shared" si="28"/>
        <v>1310.3149845923997</v>
      </c>
    </row>
    <row r="1819" spans="1:15" x14ac:dyDescent="0.25">
      <c r="A1819" s="251">
        <v>36045</v>
      </c>
      <c r="B1819" s="251" t="s">
        <v>1700</v>
      </c>
      <c r="C1819" s="251" t="s">
        <v>557</v>
      </c>
      <c r="D1819" s="251">
        <v>-75.916296799999998</v>
      </c>
      <c r="E1819" s="251">
        <v>44.031700000000001</v>
      </c>
      <c r="O1819">
        <f t="shared" si="28"/>
        <v>1390.1391110025002</v>
      </c>
    </row>
    <row r="1820" spans="1:15" x14ac:dyDescent="0.25">
      <c r="A1820" s="251">
        <v>36047</v>
      </c>
      <c r="B1820" s="251" t="s">
        <v>1700</v>
      </c>
      <c r="C1820" s="251" t="s">
        <v>678</v>
      </c>
      <c r="D1820" s="251">
        <v>-73.954654199999993</v>
      </c>
      <c r="E1820" s="251">
        <v>40.64058</v>
      </c>
      <c r="O1820">
        <f t="shared" si="28"/>
        <v>972.98852115689999</v>
      </c>
    </row>
    <row r="1821" spans="1:15" x14ac:dyDescent="0.25">
      <c r="A1821" s="251">
        <v>36049</v>
      </c>
      <c r="B1821" s="251" t="s">
        <v>1700</v>
      </c>
      <c r="C1821" s="251" t="s">
        <v>978</v>
      </c>
      <c r="D1821" s="251">
        <v>-75.451911300000006</v>
      </c>
      <c r="E1821" s="251">
        <v>43.78293</v>
      </c>
      <c r="O1821">
        <f t="shared" si="28"/>
        <v>1357.7783836160252</v>
      </c>
    </row>
    <row r="1822" spans="1:15" x14ac:dyDescent="0.25">
      <c r="A1822" s="251">
        <v>36051</v>
      </c>
      <c r="B1822" s="251" t="s">
        <v>1700</v>
      </c>
      <c r="C1822" s="251" t="s">
        <v>1017</v>
      </c>
      <c r="D1822" s="251">
        <v>-77.782474300000004</v>
      </c>
      <c r="E1822" s="251">
        <v>42.722470000000001</v>
      </c>
      <c r="O1822">
        <f t="shared" si="28"/>
        <v>1222.954521527025</v>
      </c>
    </row>
    <row r="1823" spans="1:15" x14ac:dyDescent="0.25">
      <c r="A1823" s="251">
        <v>36053</v>
      </c>
      <c r="B1823" s="251" t="s">
        <v>1700</v>
      </c>
      <c r="C1823" s="251" t="s">
        <v>565</v>
      </c>
      <c r="D1823" s="251">
        <v>-75.673177300000006</v>
      </c>
      <c r="E1823" s="251">
        <v>42.914859999999997</v>
      </c>
      <c r="O1823">
        <f t="shared" si="28"/>
        <v>1247.0386698440996</v>
      </c>
    </row>
    <row r="1824" spans="1:15" x14ac:dyDescent="0.25">
      <c r="A1824" s="251">
        <v>36055</v>
      </c>
      <c r="B1824" s="251" t="s">
        <v>1700</v>
      </c>
      <c r="C1824" s="251" t="s">
        <v>570</v>
      </c>
      <c r="D1824" s="251">
        <v>-77.701888299999993</v>
      </c>
      <c r="E1824" s="251">
        <v>43.143059999999998</v>
      </c>
      <c r="O1824">
        <f t="shared" si="28"/>
        <v>1275.8216088680997</v>
      </c>
    </row>
    <row r="1825" spans="1:15" x14ac:dyDescent="0.25">
      <c r="A1825" s="251">
        <v>36057</v>
      </c>
      <c r="B1825" s="251" t="s">
        <v>1700</v>
      </c>
      <c r="C1825" s="251" t="s">
        <v>571</v>
      </c>
      <c r="D1825" s="251">
        <v>-74.453339799999995</v>
      </c>
      <c r="E1825" s="251">
        <v>42.901580000000003</v>
      </c>
      <c r="O1825">
        <f t="shared" si="28"/>
        <v>1245.3708746169004</v>
      </c>
    </row>
    <row r="1826" spans="1:15" x14ac:dyDescent="0.25">
      <c r="A1826" s="251">
        <v>36059</v>
      </c>
      <c r="B1826" s="251" t="s">
        <v>1700</v>
      </c>
      <c r="C1826" s="251" t="s">
        <v>822</v>
      </c>
      <c r="D1826" s="251">
        <v>-73.583882700000004</v>
      </c>
      <c r="E1826" s="251">
        <v>40.74586</v>
      </c>
      <c r="O1826">
        <f t="shared" si="28"/>
        <v>985.16094106410003</v>
      </c>
    </row>
    <row r="1827" spans="1:15" x14ac:dyDescent="0.25">
      <c r="A1827" s="251">
        <v>36061</v>
      </c>
      <c r="B1827" s="251" t="s">
        <v>1700</v>
      </c>
      <c r="C1827" s="251" t="s">
        <v>1712</v>
      </c>
      <c r="D1827" s="251">
        <v>-73.974270899999993</v>
      </c>
      <c r="E1827" s="251">
        <v>40.770220000000002</v>
      </c>
      <c r="O1827">
        <f t="shared" si="28"/>
        <v>987.98453740890022</v>
      </c>
    </row>
    <row r="1828" spans="1:15" x14ac:dyDescent="0.25">
      <c r="A1828" s="251">
        <v>36063</v>
      </c>
      <c r="B1828" s="251" t="s">
        <v>1700</v>
      </c>
      <c r="C1828" s="251" t="s">
        <v>1713</v>
      </c>
      <c r="D1828" s="251">
        <v>-78.734668900000003</v>
      </c>
      <c r="E1828" s="251">
        <v>43.198560000000001</v>
      </c>
      <c r="O1828">
        <f t="shared" si="28"/>
        <v>1282.8572686656</v>
      </c>
    </row>
    <row r="1829" spans="1:15" x14ac:dyDescent="0.25">
      <c r="A1829" s="251">
        <v>36065</v>
      </c>
      <c r="B1829" s="251" t="s">
        <v>1700</v>
      </c>
      <c r="C1829" s="251" t="s">
        <v>981</v>
      </c>
      <c r="D1829" s="251">
        <v>-75.446342599999994</v>
      </c>
      <c r="E1829" s="251">
        <v>43.243609999999997</v>
      </c>
      <c r="O1829">
        <f t="shared" si="28"/>
        <v>1288.5783881222246</v>
      </c>
    </row>
    <row r="1830" spans="1:15" x14ac:dyDescent="0.25">
      <c r="A1830" s="251">
        <v>36067</v>
      </c>
      <c r="B1830" s="251" t="s">
        <v>1700</v>
      </c>
      <c r="C1830" s="251" t="s">
        <v>1714</v>
      </c>
      <c r="D1830" s="251">
        <v>-76.193905099999995</v>
      </c>
      <c r="E1830" s="251">
        <v>43.004660000000001</v>
      </c>
      <c r="O1830">
        <f t="shared" si="28"/>
        <v>1258.3372088601002</v>
      </c>
    </row>
    <row r="1831" spans="1:15" x14ac:dyDescent="0.25">
      <c r="A1831" s="251">
        <v>36069</v>
      </c>
      <c r="B1831" s="251" t="s">
        <v>1700</v>
      </c>
      <c r="C1831" s="251" t="s">
        <v>1715</v>
      </c>
      <c r="D1831" s="251">
        <v>-77.299852400000006</v>
      </c>
      <c r="E1831" s="251">
        <v>42.853859999999997</v>
      </c>
      <c r="O1831">
        <f t="shared" si="28"/>
        <v>1239.3844130240998</v>
      </c>
    </row>
    <row r="1832" spans="1:15" x14ac:dyDescent="0.25">
      <c r="A1832" s="251">
        <v>36071</v>
      </c>
      <c r="B1832" s="251" t="s">
        <v>1700</v>
      </c>
      <c r="C1832" s="251" t="s">
        <v>691</v>
      </c>
      <c r="D1832" s="251">
        <v>-74.311350599999997</v>
      </c>
      <c r="E1832" s="251">
        <v>41.401069999999997</v>
      </c>
      <c r="O1832">
        <f t="shared" si="28"/>
        <v>1062.0371185760248</v>
      </c>
    </row>
    <row r="1833" spans="1:15" x14ac:dyDescent="0.25">
      <c r="A1833" s="251">
        <v>36073</v>
      </c>
      <c r="B1833" s="251" t="s">
        <v>1700</v>
      </c>
      <c r="C1833" s="251" t="s">
        <v>1716</v>
      </c>
      <c r="D1833" s="251">
        <v>-78.234253199999998</v>
      </c>
      <c r="E1833" s="251">
        <v>43.24727</v>
      </c>
      <c r="O1833">
        <f t="shared" si="28"/>
        <v>1289.0435905190252</v>
      </c>
    </row>
    <row r="1834" spans="1:15" x14ac:dyDescent="0.25">
      <c r="A1834" s="251">
        <v>36075</v>
      </c>
      <c r="B1834" s="251" t="s">
        <v>1700</v>
      </c>
      <c r="C1834" s="251" t="s">
        <v>1717</v>
      </c>
      <c r="D1834" s="251">
        <v>-76.1464091</v>
      </c>
      <c r="E1834" s="251">
        <v>43.42839</v>
      </c>
      <c r="O1834">
        <f t="shared" si="28"/>
        <v>1312.1400554822249</v>
      </c>
    </row>
    <row r="1835" spans="1:15" x14ac:dyDescent="0.25">
      <c r="A1835" s="251">
        <v>36077</v>
      </c>
      <c r="B1835" s="251" t="s">
        <v>1700</v>
      </c>
      <c r="C1835" s="251" t="s">
        <v>1414</v>
      </c>
      <c r="D1835" s="251">
        <v>-75.0349875</v>
      </c>
      <c r="E1835" s="251">
        <v>42.633969999999998</v>
      </c>
      <c r="O1835">
        <f t="shared" si="28"/>
        <v>1211.9316704120247</v>
      </c>
    </row>
    <row r="1836" spans="1:15" x14ac:dyDescent="0.25">
      <c r="A1836" s="251">
        <v>36079</v>
      </c>
      <c r="B1836" s="251" t="s">
        <v>1700</v>
      </c>
      <c r="C1836" s="251" t="s">
        <v>829</v>
      </c>
      <c r="D1836" s="251">
        <v>-73.752699899999996</v>
      </c>
      <c r="E1836" s="251">
        <v>41.428849999999997</v>
      </c>
      <c r="O1836">
        <f t="shared" si="28"/>
        <v>1065.3392527256246</v>
      </c>
    </row>
    <row r="1837" spans="1:15" x14ac:dyDescent="0.25">
      <c r="A1837" s="251">
        <v>36081</v>
      </c>
      <c r="B1837" s="251" t="s">
        <v>1700</v>
      </c>
      <c r="C1837" s="251" t="s">
        <v>1718</v>
      </c>
      <c r="D1837" s="251">
        <v>-73.814712</v>
      </c>
      <c r="E1837" s="251">
        <v>40.683529999999998</v>
      </c>
      <c r="O1837">
        <f t="shared" si="28"/>
        <v>977.94835483702479</v>
      </c>
    </row>
    <row r="1838" spans="1:15" x14ac:dyDescent="0.25">
      <c r="A1838" s="251">
        <v>36083</v>
      </c>
      <c r="B1838" s="251" t="s">
        <v>1700</v>
      </c>
      <c r="C1838" s="251" t="s">
        <v>1719</v>
      </c>
      <c r="D1838" s="251">
        <v>-73.510421600000001</v>
      </c>
      <c r="E1838" s="251">
        <v>42.711919999999999</v>
      </c>
      <c r="O1838">
        <f t="shared" si="28"/>
        <v>1221.6386476943999</v>
      </c>
    </row>
    <row r="1839" spans="1:15" x14ac:dyDescent="0.25">
      <c r="A1839" s="251">
        <v>36085</v>
      </c>
      <c r="B1839" s="251" t="s">
        <v>1700</v>
      </c>
      <c r="C1839" s="251" t="s">
        <v>919</v>
      </c>
      <c r="D1839" s="251">
        <v>-74.173719899999995</v>
      </c>
      <c r="E1839" s="251">
        <v>40.577939999999998</v>
      </c>
      <c r="O1839">
        <f t="shared" si="28"/>
        <v>965.76978294809987</v>
      </c>
    </row>
    <row r="1840" spans="1:15" x14ac:dyDescent="0.25">
      <c r="A1840" s="251">
        <v>36087</v>
      </c>
      <c r="B1840" s="251" t="s">
        <v>1700</v>
      </c>
      <c r="C1840" s="251" t="s">
        <v>1720</v>
      </c>
      <c r="D1840" s="251">
        <v>-74.024964900000001</v>
      </c>
      <c r="E1840" s="251">
        <v>41.152900000000002</v>
      </c>
      <c r="O1840">
        <f t="shared" si="28"/>
        <v>1032.6919014225002</v>
      </c>
    </row>
    <row r="1841" spans="1:15" x14ac:dyDescent="0.25">
      <c r="A1841" s="251">
        <v>36089</v>
      </c>
      <c r="B1841" s="251" t="s">
        <v>1700</v>
      </c>
      <c r="C1841" s="251" t="s">
        <v>1721</v>
      </c>
      <c r="D1841" s="251">
        <v>-75.070550800000007</v>
      </c>
      <c r="E1841" s="251">
        <v>44.497459999999997</v>
      </c>
      <c r="O1841">
        <f t="shared" si="28"/>
        <v>1451.4753295160995</v>
      </c>
    </row>
    <row r="1842" spans="1:15" x14ac:dyDescent="0.25">
      <c r="A1842" s="251">
        <v>36091</v>
      </c>
      <c r="B1842" s="251" t="s">
        <v>1700</v>
      </c>
      <c r="C1842" s="251" t="s">
        <v>1722</v>
      </c>
      <c r="D1842" s="251">
        <v>-73.866424199999997</v>
      </c>
      <c r="E1842" s="251">
        <v>43.109279999999998</v>
      </c>
      <c r="O1842">
        <f t="shared" si="28"/>
        <v>1271.5461497663998</v>
      </c>
    </row>
    <row r="1843" spans="1:15" x14ac:dyDescent="0.25">
      <c r="A1843" s="251">
        <v>36093</v>
      </c>
      <c r="B1843" s="251" t="s">
        <v>1700</v>
      </c>
      <c r="C1843" s="251" t="s">
        <v>1723</v>
      </c>
      <c r="D1843" s="251">
        <v>-74.065193500000007</v>
      </c>
      <c r="E1843" s="251">
        <v>42.82423</v>
      </c>
      <c r="O1843">
        <f t="shared" si="28"/>
        <v>1235.6724939590249</v>
      </c>
    </row>
    <row r="1844" spans="1:15" x14ac:dyDescent="0.25">
      <c r="A1844" s="251">
        <v>36095</v>
      </c>
      <c r="B1844" s="251" t="s">
        <v>1700</v>
      </c>
      <c r="C1844" s="251" t="s">
        <v>1724</v>
      </c>
      <c r="D1844" s="251">
        <v>-74.442671099999998</v>
      </c>
      <c r="E1844" s="251">
        <v>42.586689999999997</v>
      </c>
      <c r="O1844">
        <f t="shared" si="28"/>
        <v>1206.0572966012246</v>
      </c>
    </row>
    <row r="1845" spans="1:15" x14ac:dyDescent="0.25">
      <c r="A1845" s="251">
        <v>36097</v>
      </c>
      <c r="B1845" s="251" t="s">
        <v>1700</v>
      </c>
      <c r="C1845" s="251" t="s">
        <v>1033</v>
      </c>
      <c r="D1845" s="251">
        <v>-76.877253699999997</v>
      </c>
      <c r="E1845" s="251">
        <v>42.395040000000002</v>
      </c>
      <c r="O1845">
        <f t="shared" si="28"/>
        <v>1182.3484873536001</v>
      </c>
    </row>
    <row r="1846" spans="1:15" x14ac:dyDescent="0.25">
      <c r="A1846" s="251">
        <v>36099</v>
      </c>
      <c r="B1846" s="251" t="s">
        <v>1700</v>
      </c>
      <c r="C1846" s="251" t="s">
        <v>1725</v>
      </c>
      <c r="D1846" s="251">
        <v>-76.833185099999994</v>
      </c>
      <c r="E1846" s="251">
        <v>42.773980000000002</v>
      </c>
      <c r="O1846">
        <f t="shared" si="28"/>
        <v>1229.3864213409001</v>
      </c>
    </row>
    <row r="1847" spans="1:15" x14ac:dyDescent="0.25">
      <c r="A1847" s="251">
        <v>36101</v>
      </c>
      <c r="B1847" s="251" t="s">
        <v>1700</v>
      </c>
      <c r="C1847" s="251" t="s">
        <v>1075</v>
      </c>
      <c r="D1847" s="251">
        <v>-77.389099400000006</v>
      </c>
      <c r="E1847" s="251">
        <v>42.269300000000001</v>
      </c>
      <c r="O1847">
        <f t="shared" si="28"/>
        <v>1166.8831256025001</v>
      </c>
    </row>
    <row r="1848" spans="1:15" x14ac:dyDescent="0.25">
      <c r="A1848" s="251">
        <v>36103</v>
      </c>
      <c r="B1848" s="251" t="s">
        <v>1700</v>
      </c>
      <c r="C1848" s="251" t="s">
        <v>1360</v>
      </c>
      <c r="D1848" s="251">
        <v>-72.846178199999997</v>
      </c>
      <c r="E1848" s="251">
        <v>40.866860000000003</v>
      </c>
      <c r="O1848">
        <f t="shared" si="28"/>
        <v>999.21250408410026</v>
      </c>
    </row>
    <row r="1849" spans="1:15" x14ac:dyDescent="0.25">
      <c r="A1849" s="251">
        <v>36105</v>
      </c>
      <c r="B1849" s="251" t="s">
        <v>1700</v>
      </c>
      <c r="C1849" s="251" t="s">
        <v>1076</v>
      </c>
      <c r="D1849" s="251">
        <v>-74.774178000000006</v>
      </c>
      <c r="E1849" s="251">
        <v>41.713569999999997</v>
      </c>
      <c r="O1849">
        <f t="shared" si="28"/>
        <v>1099.3833498260246</v>
      </c>
    </row>
    <row r="1850" spans="1:15" x14ac:dyDescent="0.25">
      <c r="A1850" s="251">
        <v>36107</v>
      </c>
      <c r="B1850" s="251" t="s">
        <v>1700</v>
      </c>
      <c r="C1850" s="251" t="s">
        <v>1726</v>
      </c>
      <c r="D1850" s="251">
        <v>-76.305684900000003</v>
      </c>
      <c r="E1850" s="251">
        <v>42.173650000000002</v>
      </c>
      <c r="O1850">
        <f t="shared" si="28"/>
        <v>1155.1663222256252</v>
      </c>
    </row>
    <row r="1851" spans="1:15" x14ac:dyDescent="0.25">
      <c r="A1851" s="251">
        <v>36109</v>
      </c>
      <c r="B1851" s="251" t="s">
        <v>1700</v>
      </c>
      <c r="C1851" s="251" t="s">
        <v>1727</v>
      </c>
      <c r="D1851" s="251">
        <v>-76.471458900000002</v>
      </c>
      <c r="E1851" s="251">
        <v>42.457859999999997</v>
      </c>
      <c r="O1851">
        <f t="shared" si="28"/>
        <v>1190.1016705040995</v>
      </c>
    </row>
    <row r="1852" spans="1:15" x14ac:dyDescent="0.25">
      <c r="A1852" s="251">
        <v>36111</v>
      </c>
      <c r="B1852" s="251" t="s">
        <v>1700</v>
      </c>
      <c r="C1852" s="251" t="s">
        <v>1728</v>
      </c>
      <c r="D1852" s="251">
        <v>-74.262550399999995</v>
      </c>
      <c r="E1852" s="251">
        <v>41.89</v>
      </c>
      <c r="O1852">
        <f t="shared" si="28"/>
        <v>1120.662225</v>
      </c>
    </row>
    <row r="1853" spans="1:15" x14ac:dyDescent="0.25">
      <c r="A1853" s="251">
        <v>36113</v>
      </c>
      <c r="B1853" s="251" t="s">
        <v>1700</v>
      </c>
      <c r="C1853" s="251" t="s">
        <v>941</v>
      </c>
      <c r="D1853" s="251">
        <v>-73.858781899999997</v>
      </c>
      <c r="E1853" s="251">
        <v>43.561799999999998</v>
      </c>
      <c r="O1853">
        <f t="shared" si="28"/>
        <v>1329.2469432899998</v>
      </c>
    </row>
    <row r="1854" spans="1:15" x14ac:dyDescent="0.25">
      <c r="A1854" s="251">
        <v>36115</v>
      </c>
      <c r="B1854" s="251" t="s">
        <v>1700</v>
      </c>
      <c r="C1854" s="251" t="s">
        <v>585</v>
      </c>
      <c r="D1854" s="251">
        <v>-73.442171299999998</v>
      </c>
      <c r="E1854" s="251">
        <v>43.321779999999997</v>
      </c>
      <c r="O1854">
        <f t="shared" si="28"/>
        <v>1298.5272503288995</v>
      </c>
    </row>
    <row r="1855" spans="1:15" x14ac:dyDescent="0.25">
      <c r="A1855" s="251">
        <v>36117</v>
      </c>
      <c r="B1855" s="251" t="s">
        <v>1700</v>
      </c>
      <c r="C1855" s="251" t="s">
        <v>942</v>
      </c>
      <c r="D1855" s="251">
        <v>-77.035188399999996</v>
      </c>
      <c r="E1855" s="251">
        <v>43.159390000000002</v>
      </c>
      <c r="O1855">
        <f t="shared" si="28"/>
        <v>1277.8903016372253</v>
      </c>
    </row>
    <row r="1856" spans="1:15" x14ac:dyDescent="0.25">
      <c r="A1856" s="251">
        <v>36119</v>
      </c>
      <c r="B1856" s="251" t="s">
        <v>1700</v>
      </c>
      <c r="C1856" s="251" t="s">
        <v>1729</v>
      </c>
      <c r="D1856" s="251">
        <v>-73.762509899999998</v>
      </c>
      <c r="E1856" s="251">
        <v>41.163510000000002</v>
      </c>
      <c r="O1856">
        <f t="shared" si="28"/>
        <v>1033.9408249202252</v>
      </c>
    </row>
    <row r="1857" spans="1:15" x14ac:dyDescent="0.25">
      <c r="A1857" s="251">
        <v>36121</v>
      </c>
      <c r="B1857" s="251" t="s">
        <v>1700</v>
      </c>
      <c r="C1857" s="251" t="s">
        <v>1730</v>
      </c>
      <c r="D1857" s="251">
        <v>-78.232321099999993</v>
      </c>
      <c r="E1857" s="251">
        <v>42.701279999999997</v>
      </c>
      <c r="O1857">
        <f t="shared" si="28"/>
        <v>1220.3120556863996</v>
      </c>
    </row>
    <row r="1858" spans="1:15" x14ac:dyDescent="0.25">
      <c r="A1858" s="251">
        <v>36123</v>
      </c>
      <c r="B1858" s="251" t="s">
        <v>1700</v>
      </c>
      <c r="C1858" s="251" t="s">
        <v>1731</v>
      </c>
      <c r="D1858" s="251">
        <v>-77.119556299999999</v>
      </c>
      <c r="E1858" s="251">
        <v>42.631860000000003</v>
      </c>
      <c r="O1858">
        <f t="shared" si="28"/>
        <v>1211.6692958841004</v>
      </c>
    </row>
    <row r="1859" spans="1:15" x14ac:dyDescent="0.25">
      <c r="A1859" s="251">
        <v>37001</v>
      </c>
      <c r="B1859" s="251" t="s">
        <v>1732</v>
      </c>
      <c r="C1859" s="251" t="s">
        <v>1733</v>
      </c>
      <c r="D1859" s="251">
        <v>-79.399652599999996</v>
      </c>
      <c r="E1859" s="251">
        <v>36.035409999999999</v>
      </c>
      <c r="O1859">
        <f t="shared" si="28"/>
        <v>489.34906620322494</v>
      </c>
    </row>
    <row r="1860" spans="1:15" x14ac:dyDescent="0.25">
      <c r="A1860" s="251">
        <v>37003</v>
      </c>
      <c r="B1860" s="251" t="s">
        <v>1732</v>
      </c>
      <c r="C1860" s="251" t="s">
        <v>990</v>
      </c>
      <c r="D1860" s="251">
        <v>-81.178388900000002</v>
      </c>
      <c r="E1860" s="251">
        <v>35.934890000000003</v>
      </c>
      <c r="O1860">
        <f t="shared" ref="O1860:O1923" si="29">E1860*1.5^2*(E1860-30)</f>
        <v>479.85664345222528</v>
      </c>
    </row>
    <row r="1861" spans="1:15" x14ac:dyDescent="0.25">
      <c r="A1861" s="251">
        <v>37005</v>
      </c>
      <c r="B1861" s="251" t="s">
        <v>1732</v>
      </c>
      <c r="C1861" s="251" t="s">
        <v>1734</v>
      </c>
      <c r="D1861" s="251">
        <v>-81.140630999999999</v>
      </c>
      <c r="E1861" s="251">
        <v>36.495089999999998</v>
      </c>
      <c r="O1861">
        <f t="shared" si="29"/>
        <v>533.33751174322481</v>
      </c>
    </row>
    <row r="1862" spans="1:15" x14ac:dyDescent="0.25">
      <c r="A1862" s="251">
        <v>37007</v>
      </c>
      <c r="B1862" s="251" t="s">
        <v>1732</v>
      </c>
      <c r="C1862" s="251" t="s">
        <v>1735</v>
      </c>
      <c r="D1862" s="251">
        <v>-80.103578400000004</v>
      </c>
      <c r="E1862" s="251">
        <v>34.977080000000001</v>
      </c>
      <c r="O1862">
        <f t="shared" si="29"/>
        <v>391.68838198440005</v>
      </c>
    </row>
    <row r="1863" spans="1:15" x14ac:dyDescent="0.25">
      <c r="A1863" s="251">
        <v>37009</v>
      </c>
      <c r="B1863" s="251" t="s">
        <v>1732</v>
      </c>
      <c r="C1863" s="251" t="s">
        <v>1736</v>
      </c>
      <c r="D1863" s="251">
        <v>-81.513875499999997</v>
      </c>
      <c r="E1863" s="251">
        <v>36.438850000000002</v>
      </c>
      <c r="O1863">
        <f t="shared" si="29"/>
        <v>527.90465097562526</v>
      </c>
    </row>
    <row r="1864" spans="1:15" x14ac:dyDescent="0.25">
      <c r="A1864" s="251">
        <v>37011</v>
      </c>
      <c r="B1864" s="251" t="s">
        <v>1732</v>
      </c>
      <c r="C1864" s="251" t="s">
        <v>1737</v>
      </c>
      <c r="D1864" s="251">
        <v>-81.928544000000002</v>
      </c>
      <c r="E1864" s="251">
        <v>36.092489999999998</v>
      </c>
      <c r="O1864">
        <f t="shared" si="29"/>
        <v>494.75955240022483</v>
      </c>
    </row>
    <row r="1865" spans="1:15" x14ac:dyDescent="0.25">
      <c r="A1865" s="251">
        <v>37013</v>
      </c>
      <c r="B1865" s="251" t="s">
        <v>1732</v>
      </c>
      <c r="C1865" s="251" t="s">
        <v>1738</v>
      </c>
      <c r="D1865" s="251">
        <v>-76.870794399999994</v>
      </c>
      <c r="E1865" s="251">
        <v>35.495950000000001</v>
      </c>
      <c r="O1865">
        <f t="shared" si="29"/>
        <v>438.93892440562502</v>
      </c>
    </row>
    <row r="1866" spans="1:15" x14ac:dyDescent="0.25">
      <c r="A1866" s="251">
        <v>37015</v>
      </c>
      <c r="B1866" s="251" t="s">
        <v>1732</v>
      </c>
      <c r="C1866" s="251" t="s">
        <v>1739</v>
      </c>
      <c r="D1866" s="251">
        <v>-76.984652699999998</v>
      </c>
      <c r="E1866" s="251">
        <v>36.066580000000002</v>
      </c>
      <c r="O1866">
        <f t="shared" si="29"/>
        <v>492.30178401690017</v>
      </c>
    </row>
    <row r="1867" spans="1:15" x14ac:dyDescent="0.25">
      <c r="A1867" s="251">
        <v>37017</v>
      </c>
      <c r="B1867" s="251" t="s">
        <v>1732</v>
      </c>
      <c r="C1867" s="251" t="s">
        <v>1740</v>
      </c>
      <c r="D1867" s="251">
        <v>-78.551755400000005</v>
      </c>
      <c r="E1867" s="251">
        <v>34.613869999999999</v>
      </c>
      <c r="O1867">
        <f t="shared" si="29"/>
        <v>359.33376684802488</v>
      </c>
    </row>
    <row r="1868" spans="1:15" x14ac:dyDescent="0.25">
      <c r="A1868" s="251">
        <v>37019</v>
      </c>
      <c r="B1868" s="251" t="s">
        <v>1732</v>
      </c>
      <c r="C1868" s="251" t="s">
        <v>1741</v>
      </c>
      <c r="D1868" s="251">
        <v>-78.242522300000005</v>
      </c>
      <c r="E1868" s="251">
        <v>34.077640000000002</v>
      </c>
      <c r="O1868">
        <f t="shared" si="29"/>
        <v>312.65178293160017</v>
      </c>
    </row>
    <row r="1869" spans="1:15" x14ac:dyDescent="0.25">
      <c r="A1869" s="251">
        <v>37021</v>
      </c>
      <c r="B1869" s="251" t="s">
        <v>1732</v>
      </c>
      <c r="C1869" s="251" t="s">
        <v>1742</v>
      </c>
      <c r="D1869" s="251">
        <v>-82.539550300000002</v>
      </c>
      <c r="E1869" s="251">
        <v>35.616190000000003</v>
      </c>
      <c r="O1869">
        <f t="shared" si="29"/>
        <v>450.06140276122534</v>
      </c>
    </row>
    <row r="1870" spans="1:15" x14ac:dyDescent="0.25">
      <c r="A1870" s="251">
        <v>37023</v>
      </c>
      <c r="B1870" s="251" t="s">
        <v>1732</v>
      </c>
      <c r="C1870" s="251" t="s">
        <v>854</v>
      </c>
      <c r="D1870" s="251">
        <v>-81.713929399999998</v>
      </c>
      <c r="E1870" s="251">
        <v>35.758409999999998</v>
      </c>
      <c r="O1870">
        <f t="shared" si="29"/>
        <v>463.30106788822485</v>
      </c>
    </row>
    <row r="1871" spans="1:15" x14ac:dyDescent="0.25">
      <c r="A1871" s="251">
        <v>37025</v>
      </c>
      <c r="B1871" s="251" t="s">
        <v>1732</v>
      </c>
      <c r="C1871" s="251" t="s">
        <v>1743</v>
      </c>
      <c r="D1871" s="251">
        <v>-80.560266799999994</v>
      </c>
      <c r="E1871" s="251">
        <v>35.385959999999997</v>
      </c>
      <c r="O1871">
        <f t="shared" si="29"/>
        <v>428.82157152359974</v>
      </c>
    </row>
    <row r="1872" spans="1:15" x14ac:dyDescent="0.25">
      <c r="A1872" s="251">
        <v>37027</v>
      </c>
      <c r="B1872" s="251" t="s">
        <v>1732</v>
      </c>
      <c r="C1872" s="251" t="s">
        <v>1211</v>
      </c>
      <c r="D1872" s="251">
        <v>-81.556077500000001</v>
      </c>
      <c r="E1872" s="251">
        <v>35.959319999999998</v>
      </c>
      <c r="O1872">
        <f t="shared" si="29"/>
        <v>482.1594634403998</v>
      </c>
    </row>
    <row r="1873" spans="1:15" x14ac:dyDescent="0.25">
      <c r="A1873" s="251">
        <v>37029</v>
      </c>
      <c r="B1873" s="251" t="s">
        <v>1732</v>
      </c>
      <c r="C1873" s="251" t="s">
        <v>856</v>
      </c>
      <c r="D1873" s="251">
        <v>-76.221926400000001</v>
      </c>
      <c r="E1873" s="251">
        <v>36.39575</v>
      </c>
      <c r="O1873">
        <f t="shared" si="29"/>
        <v>523.75076564062499</v>
      </c>
    </row>
    <row r="1874" spans="1:15" x14ac:dyDescent="0.25">
      <c r="A1874" s="251">
        <v>37031</v>
      </c>
      <c r="B1874" s="251" t="s">
        <v>1732</v>
      </c>
      <c r="C1874" s="251" t="s">
        <v>1744</v>
      </c>
      <c r="D1874" s="251">
        <v>-76.682861599999995</v>
      </c>
      <c r="E1874" s="251">
        <v>34.839089999999999</v>
      </c>
      <c r="O1874">
        <f t="shared" si="29"/>
        <v>379.32635706322492</v>
      </c>
    </row>
    <row r="1875" spans="1:15" x14ac:dyDescent="0.25">
      <c r="A1875" s="251">
        <v>37033</v>
      </c>
      <c r="B1875" s="251" t="s">
        <v>1732</v>
      </c>
      <c r="C1875" s="251" t="s">
        <v>1745</v>
      </c>
      <c r="D1875" s="251">
        <v>-79.322002699999999</v>
      </c>
      <c r="E1875" s="251">
        <v>36.387819999999998</v>
      </c>
      <c r="O1875">
        <f t="shared" si="29"/>
        <v>522.98739979289974</v>
      </c>
    </row>
    <row r="1876" spans="1:15" x14ac:dyDescent="0.25">
      <c r="A1876" s="251">
        <v>37035</v>
      </c>
      <c r="B1876" s="251" t="s">
        <v>1732</v>
      </c>
      <c r="C1876" s="251" t="s">
        <v>1746</v>
      </c>
      <c r="D1876" s="251">
        <v>-81.212122199999996</v>
      </c>
      <c r="E1876" s="251">
        <v>35.666449999999998</v>
      </c>
      <c r="O1876">
        <f t="shared" si="29"/>
        <v>454.72985010562479</v>
      </c>
    </row>
    <row r="1877" spans="1:15" x14ac:dyDescent="0.25">
      <c r="A1877" s="251">
        <v>37037</v>
      </c>
      <c r="B1877" s="251" t="s">
        <v>1732</v>
      </c>
      <c r="C1877" s="251" t="s">
        <v>860</v>
      </c>
      <c r="D1877" s="251">
        <v>-79.241557700000001</v>
      </c>
      <c r="E1877" s="251">
        <v>35.702170000000002</v>
      </c>
      <c r="O1877">
        <f t="shared" si="29"/>
        <v>458.05464609502525</v>
      </c>
    </row>
    <row r="1878" spans="1:15" x14ac:dyDescent="0.25">
      <c r="A1878" s="251">
        <v>37039</v>
      </c>
      <c r="B1878" s="251" t="s">
        <v>1732</v>
      </c>
      <c r="C1878" s="251" t="s">
        <v>530</v>
      </c>
      <c r="D1878" s="251">
        <v>-84.064402700000002</v>
      </c>
      <c r="E1878" s="251">
        <v>35.13203</v>
      </c>
      <c r="O1878">
        <f t="shared" si="29"/>
        <v>405.67192182202501</v>
      </c>
    </row>
    <row r="1879" spans="1:15" x14ac:dyDescent="0.25">
      <c r="A1879" s="251">
        <v>37041</v>
      </c>
      <c r="B1879" s="251" t="s">
        <v>1732</v>
      </c>
      <c r="C1879" s="251" t="s">
        <v>1747</v>
      </c>
      <c r="D1879" s="251">
        <v>-76.598512499999998</v>
      </c>
      <c r="E1879" s="251">
        <v>36.15072</v>
      </c>
      <c r="O1879">
        <f t="shared" si="29"/>
        <v>500.29415216639995</v>
      </c>
    </row>
    <row r="1880" spans="1:15" x14ac:dyDescent="0.25">
      <c r="A1880" s="251">
        <v>37043</v>
      </c>
      <c r="B1880" s="251" t="s">
        <v>1732</v>
      </c>
      <c r="C1880" s="251" t="s">
        <v>534</v>
      </c>
      <c r="D1880" s="251">
        <v>-83.754150999999993</v>
      </c>
      <c r="E1880" s="251">
        <v>35.055750000000003</v>
      </c>
      <c r="O1880">
        <f t="shared" si="29"/>
        <v>398.77449314062528</v>
      </c>
    </row>
    <row r="1881" spans="1:15" x14ac:dyDescent="0.25">
      <c r="A1881" s="251">
        <v>37045</v>
      </c>
      <c r="B1881" s="251" t="s">
        <v>1732</v>
      </c>
      <c r="C1881" s="251" t="s">
        <v>614</v>
      </c>
      <c r="D1881" s="251">
        <v>-81.560664799999998</v>
      </c>
      <c r="E1881" s="251">
        <v>35.342820000000003</v>
      </c>
      <c r="O1881">
        <f t="shared" si="29"/>
        <v>424.86823249290029</v>
      </c>
    </row>
    <row r="1882" spans="1:15" x14ac:dyDescent="0.25">
      <c r="A1882" s="251">
        <v>37047</v>
      </c>
      <c r="B1882" s="251" t="s">
        <v>1732</v>
      </c>
      <c r="C1882" s="251" t="s">
        <v>1748</v>
      </c>
      <c r="D1882" s="251">
        <v>-78.634542199999999</v>
      </c>
      <c r="E1882" s="251">
        <v>34.265160000000002</v>
      </c>
      <c r="O1882">
        <f t="shared" si="29"/>
        <v>328.82937710760012</v>
      </c>
    </row>
    <row r="1883" spans="1:15" x14ac:dyDescent="0.25">
      <c r="A1883" s="251">
        <v>37049</v>
      </c>
      <c r="B1883" s="251" t="s">
        <v>1732</v>
      </c>
      <c r="C1883" s="251" t="s">
        <v>1749</v>
      </c>
      <c r="D1883" s="251">
        <v>-77.098095400000005</v>
      </c>
      <c r="E1883" s="251">
        <v>35.133499999999998</v>
      </c>
      <c r="O1883">
        <f t="shared" si="29"/>
        <v>405.80510006249983</v>
      </c>
    </row>
    <row r="1884" spans="1:15" x14ac:dyDescent="0.25">
      <c r="A1884" s="251">
        <v>37051</v>
      </c>
      <c r="B1884" s="251" t="s">
        <v>1732</v>
      </c>
      <c r="C1884" s="251" t="s">
        <v>999</v>
      </c>
      <c r="D1884" s="251">
        <v>-78.830136199999998</v>
      </c>
      <c r="E1884" s="251">
        <v>35.047449999999998</v>
      </c>
      <c r="O1884">
        <f t="shared" si="29"/>
        <v>398.02556588062481</v>
      </c>
    </row>
    <row r="1885" spans="1:15" x14ac:dyDescent="0.25">
      <c r="A1885" s="251">
        <v>37053</v>
      </c>
      <c r="B1885" s="251" t="s">
        <v>1732</v>
      </c>
      <c r="C1885" s="251" t="s">
        <v>1750</v>
      </c>
      <c r="D1885" s="251">
        <v>-75.946551499999998</v>
      </c>
      <c r="E1885" s="251">
        <v>36.523040000000002</v>
      </c>
      <c r="O1885">
        <f t="shared" si="29"/>
        <v>536.04281439360011</v>
      </c>
    </row>
    <row r="1886" spans="1:15" x14ac:dyDescent="0.25">
      <c r="A1886" s="251">
        <v>37055</v>
      </c>
      <c r="B1886" s="251" t="s">
        <v>1732</v>
      </c>
      <c r="C1886" s="251" t="s">
        <v>1751</v>
      </c>
      <c r="D1886" s="251">
        <v>-75.851073600000007</v>
      </c>
      <c r="E1886" s="251">
        <v>35.763289999999998</v>
      </c>
      <c r="O1886">
        <f t="shared" si="29"/>
        <v>463.75697615422479</v>
      </c>
    </row>
    <row r="1887" spans="1:15" x14ac:dyDescent="0.25">
      <c r="A1887" s="251">
        <v>37057</v>
      </c>
      <c r="B1887" s="251" t="s">
        <v>1732</v>
      </c>
      <c r="C1887" s="251" t="s">
        <v>1752</v>
      </c>
      <c r="D1887" s="251">
        <v>-80.206302600000001</v>
      </c>
      <c r="E1887" s="251">
        <v>35.791319999999999</v>
      </c>
      <c r="O1887">
        <f t="shared" si="29"/>
        <v>466.37772152039986</v>
      </c>
    </row>
    <row r="1888" spans="1:15" x14ac:dyDescent="0.25">
      <c r="A1888" s="251">
        <v>37059</v>
      </c>
      <c r="B1888" s="251" t="s">
        <v>1732</v>
      </c>
      <c r="C1888" s="251" t="s">
        <v>1753</v>
      </c>
      <c r="D1888" s="251">
        <v>-80.539270700000003</v>
      </c>
      <c r="E1888" s="251">
        <v>35.929139999999997</v>
      </c>
      <c r="O1888">
        <f t="shared" si="29"/>
        <v>479.31502756409975</v>
      </c>
    </row>
    <row r="1889" spans="1:15" x14ac:dyDescent="0.25">
      <c r="A1889" s="251">
        <v>37061</v>
      </c>
      <c r="B1889" s="251" t="s">
        <v>1732</v>
      </c>
      <c r="C1889" s="251" t="s">
        <v>1754</v>
      </c>
      <c r="D1889" s="251">
        <v>-77.925127900000007</v>
      </c>
      <c r="E1889" s="251">
        <v>34.939790000000002</v>
      </c>
      <c r="O1889">
        <f t="shared" si="29"/>
        <v>388.33925679922521</v>
      </c>
    </row>
    <row r="1890" spans="1:15" x14ac:dyDescent="0.25">
      <c r="A1890" s="251">
        <v>37063</v>
      </c>
      <c r="B1890" s="251" t="s">
        <v>1732</v>
      </c>
      <c r="C1890" s="251" t="s">
        <v>1755</v>
      </c>
      <c r="D1890" s="251">
        <v>-78.882895099999999</v>
      </c>
      <c r="E1890" s="251">
        <v>36.029850000000003</v>
      </c>
      <c r="O1890">
        <f t="shared" si="29"/>
        <v>488.8228298006253</v>
      </c>
    </row>
    <row r="1891" spans="1:15" x14ac:dyDescent="0.25">
      <c r="A1891" s="251">
        <v>37065</v>
      </c>
      <c r="B1891" s="251" t="s">
        <v>1732</v>
      </c>
      <c r="C1891" s="251" t="s">
        <v>1756</v>
      </c>
      <c r="D1891" s="251">
        <v>-77.599542700000001</v>
      </c>
      <c r="E1891" s="251">
        <v>35.908589999999997</v>
      </c>
      <c r="O1891">
        <f t="shared" si="29"/>
        <v>477.3805555232247</v>
      </c>
    </row>
    <row r="1892" spans="1:15" x14ac:dyDescent="0.25">
      <c r="A1892" s="251">
        <v>37067</v>
      </c>
      <c r="B1892" s="251" t="s">
        <v>1732</v>
      </c>
      <c r="C1892" s="251" t="s">
        <v>883</v>
      </c>
      <c r="D1892" s="251">
        <v>-80.256786000000005</v>
      </c>
      <c r="E1892" s="251">
        <v>36.126579999999997</v>
      </c>
      <c r="O1892">
        <f t="shared" si="29"/>
        <v>497.99786061689969</v>
      </c>
    </row>
    <row r="1893" spans="1:15" x14ac:dyDescent="0.25">
      <c r="A1893" s="251">
        <v>37069</v>
      </c>
      <c r="B1893" s="251" t="s">
        <v>1732</v>
      </c>
      <c r="C1893" s="251" t="s">
        <v>550</v>
      </c>
      <c r="D1893" s="251">
        <v>-78.278445099999999</v>
      </c>
      <c r="E1893" s="251">
        <v>36.076320000000003</v>
      </c>
      <c r="O1893">
        <f t="shared" si="29"/>
        <v>493.22534567040026</v>
      </c>
    </row>
    <row r="1894" spans="1:15" x14ac:dyDescent="0.25">
      <c r="A1894" s="251">
        <v>37071</v>
      </c>
      <c r="B1894" s="251" t="s">
        <v>1732</v>
      </c>
      <c r="C1894" s="251" t="s">
        <v>1757</v>
      </c>
      <c r="D1894" s="251">
        <v>-81.178578400000006</v>
      </c>
      <c r="E1894" s="251">
        <v>35.30518</v>
      </c>
      <c r="O1894">
        <f t="shared" si="29"/>
        <v>421.42575337290003</v>
      </c>
    </row>
    <row r="1895" spans="1:15" x14ac:dyDescent="0.25">
      <c r="A1895" s="251">
        <v>37073</v>
      </c>
      <c r="B1895" s="251" t="s">
        <v>1732</v>
      </c>
      <c r="C1895" s="251" t="s">
        <v>1758</v>
      </c>
      <c r="D1895" s="251">
        <v>-76.697597000000002</v>
      </c>
      <c r="E1895" s="251">
        <v>36.444510000000001</v>
      </c>
      <c r="O1895">
        <f t="shared" si="29"/>
        <v>528.45077056522507</v>
      </c>
    </row>
    <row r="1896" spans="1:15" x14ac:dyDescent="0.25">
      <c r="A1896" s="251">
        <v>37075</v>
      </c>
      <c r="B1896" s="251" t="s">
        <v>1732</v>
      </c>
      <c r="C1896" s="251" t="s">
        <v>593</v>
      </c>
      <c r="D1896" s="251">
        <v>-83.836937899999995</v>
      </c>
      <c r="E1896" s="251">
        <v>35.350140000000003</v>
      </c>
      <c r="O1896">
        <f t="shared" si="29"/>
        <v>425.53844554410028</v>
      </c>
    </row>
    <row r="1897" spans="1:15" x14ac:dyDescent="0.25">
      <c r="A1897" s="251">
        <v>37077</v>
      </c>
      <c r="B1897" s="251" t="s">
        <v>1732</v>
      </c>
      <c r="C1897" s="251" t="s">
        <v>1759</v>
      </c>
      <c r="D1897" s="251">
        <v>-78.649088800000001</v>
      </c>
      <c r="E1897" s="251">
        <v>36.29759</v>
      </c>
      <c r="O1897">
        <f t="shared" si="29"/>
        <v>514.32151456822498</v>
      </c>
    </row>
    <row r="1898" spans="1:15" x14ac:dyDescent="0.25">
      <c r="A1898" s="251">
        <v>37079</v>
      </c>
      <c r="B1898" s="251" t="s">
        <v>1732</v>
      </c>
      <c r="C1898" s="251" t="s">
        <v>552</v>
      </c>
      <c r="D1898" s="251">
        <v>-77.681517299999996</v>
      </c>
      <c r="E1898" s="251">
        <v>35.484000000000002</v>
      </c>
      <c r="O1898">
        <f t="shared" si="29"/>
        <v>437.83707600000014</v>
      </c>
    </row>
    <row r="1899" spans="1:15" x14ac:dyDescent="0.25">
      <c r="A1899" s="251">
        <v>37081</v>
      </c>
      <c r="B1899" s="251" t="s">
        <v>1732</v>
      </c>
      <c r="C1899" s="251" t="s">
        <v>1760</v>
      </c>
      <c r="D1899" s="251">
        <v>-79.786894099999998</v>
      </c>
      <c r="E1899" s="251">
        <v>36.071100000000001</v>
      </c>
      <c r="O1899">
        <f t="shared" si="29"/>
        <v>492.73032422250014</v>
      </c>
    </row>
    <row r="1900" spans="1:15" x14ac:dyDescent="0.25">
      <c r="A1900" s="251">
        <v>37083</v>
      </c>
      <c r="B1900" s="251" t="s">
        <v>1732</v>
      </c>
      <c r="C1900" s="251" t="s">
        <v>1761</v>
      </c>
      <c r="D1900" s="251">
        <v>-77.643248499999999</v>
      </c>
      <c r="E1900" s="251">
        <v>36.252029999999998</v>
      </c>
      <c r="O1900">
        <f t="shared" si="29"/>
        <v>509.95975302202476</v>
      </c>
    </row>
    <row r="1901" spans="1:15" x14ac:dyDescent="0.25">
      <c r="A1901" s="251">
        <v>37085</v>
      </c>
      <c r="B1901" s="251" t="s">
        <v>1732</v>
      </c>
      <c r="C1901" s="251" t="s">
        <v>1762</v>
      </c>
      <c r="D1901" s="251">
        <v>-78.865382699999998</v>
      </c>
      <c r="E1901" s="251">
        <v>35.368870000000001</v>
      </c>
      <c r="O1901">
        <f t="shared" si="29"/>
        <v>427.25444642302512</v>
      </c>
    </row>
    <row r="1902" spans="1:15" x14ac:dyDescent="0.25">
      <c r="A1902" s="251">
        <v>37087</v>
      </c>
      <c r="B1902" s="251" t="s">
        <v>1732</v>
      </c>
      <c r="C1902" s="251" t="s">
        <v>1763</v>
      </c>
      <c r="D1902" s="251">
        <v>-82.984154399999994</v>
      </c>
      <c r="E1902" s="251">
        <v>35.560600000000001</v>
      </c>
      <c r="O1902">
        <f t="shared" si="29"/>
        <v>444.91111281000013</v>
      </c>
    </row>
    <row r="1903" spans="1:15" x14ac:dyDescent="0.25">
      <c r="A1903" s="251">
        <v>37089</v>
      </c>
      <c r="B1903" s="251" t="s">
        <v>1732</v>
      </c>
      <c r="C1903" s="251" t="s">
        <v>1008</v>
      </c>
      <c r="D1903" s="251">
        <v>-82.487628200000003</v>
      </c>
      <c r="E1903" s="251">
        <v>35.338099999999997</v>
      </c>
      <c r="O1903">
        <f t="shared" si="29"/>
        <v>424.43620112249977</v>
      </c>
    </row>
    <row r="1904" spans="1:15" x14ac:dyDescent="0.25">
      <c r="A1904" s="251">
        <v>37091</v>
      </c>
      <c r="B1904" s="251" t="s">
        <v>1732</v>
      </c>
      <c r="C1904" s="251" t="s">
        <v>1764</v>
      </c>
      <c r="D1904" s="251">
        <v>-76.990346200000005</v>
      </c>
      <c r="E1904" s="251">
        <v>36.357419999999998</v>
      </c>
      <c r="O1904">
        <f t="shared" si="29"/>
        <v>520.06362537689972</v>
      </c>
    </row>
    <row r="1905" spans="1:15" x14ac:dyDescent="0.25">
      <c r="A1905" s="251">
        <v>37093</v>
      </c>
      <c r="B1905" s="251" t="s">
        <v>1732</v>
      </c>
      <c r="C1905" s="251" t="s">
        <v>1765</v>
      </c>
      <c r="D1905" s="251">
        <v>-79.237768000000003</v>
      </c>
      <c r="E1905" s="251">
        <v>34.983620000000002</v>
      </c>
      <c r="O1905">
        <f t="shared" si="29"/>
        <v>392.27640368490012</v>
      </c>
    </row>
    <row r="1906" spans="1:15" x14ac:dyDescent="0.25">
      <c r="A1906" s="251">
        <v>37095</v>
      </c>
      <c r="B1906" s="251" t="s">
        <v>1732</v>
      </c>
      <c r="C1906" s="251" t="s">
        <v>1766</v>
      </c>
      <c r="D1906" s="251">
        <v>-76.245710799999998</v>
      </c>
      <c r="E1906" s="251">
        <v>35.535319999999999</v>
      </c>
      <c r="O1906">
        <f t="shared" si="29"/>
        <v>442.57357688039991</v>
      </c>
    </row>
    <row r="1907" spans="1:15" x14ac:dyDescent="0.25">
      <c r="A1907" s="251">
        <v>37097</v>
      </c>
      <c r="B1907" s="251" t="s">
        <v>1732</v>
      </c>
      <c r="C1907" s="251" t="s">
        <v>1767</v>
      </c>
      <c r="D1907" s="251">
        <v>-80.872321400000004</v>
      </c>
      <c r="E1907" s="251">
        <v>35.806919999999998</v>
      </c>
      <c r="O1907">
        <f t="shared" si="29"/>
        <v>467.83781974439984</v>
      </c>
    </row>
    <row r="1908" spans="1:15" x14ac:dyDescent="0.25">
      <c r="A1908" s="251">
        <v>37099</v>
      </c>
      <c r="B1908" s="251" t="s">
        <v>1732</v>
      </c>
      <c r="C1908" s="251" t="s">
        <v>556</v>
      </c>
      <c r="D1908" s="251">
        <v>-83.139928400000002</v>
      </c>
      <c r="E1908" s="251">
        <v>35.283560000000001</v>
      </c>
      <c r="O1908">
        <f t="shared" si="29"/>
        <v>419.45131411560016</v>
      </c>
    </row>
    <row r="1909" spans="1:15" x14ac:dyDescent="0.25">
      <c r="A1909" s="251">
        <v>37101</v>
      </c>
      <c r="B1909" s="251" t="s">
        <v>1732</v>
      </c>
      <c r="C1909" s="251" t="s">
        <v>1768</v>
      </c>
      <c r="D1909" s="251">
        <v>-78.3681859</v>
      </c>
      <c r="E1909" s="251">
        <v>35.5152</v>
      </c>
      <c r="O1909">
        <f t="shared" si="29"/>
        <v>440.71521983999997</v>
      </c>
    </row>
    <row r="1910" spans="1:15" x14ac:dyDescent="0.25">
      <c r="A1910" s="251">
        <v>37103</v>
      </c>
      <c r="B1910" s="251" t="s">
        <v>1732</v>
      </c>
      <c r="C1910" s="251" t="s">
        <v>901</v>
      </c>
      <c r="D1910" s="251">
        <v>-77.374866999999995</v>
      </c>
      <c r="E1910" s="251">
        <v>35.032449999999997</v>
      </c>
      <c r="O1910">
        <f t="shared" si="29"/>
        <v>396.67286925562473</v>
      </c>
    </row>
    <row r="1911" spans="1:15" x14ac:dyDescent="0.25">
      <c r="A1911" s="251">
        <v>37105</v>
      </c>
      <c r="B1911" s="251" t="s">
        <v>1732</v>
      </c>
      <c r="C1911" s="251" t="s">
        <v>561</v>
      </c>
      <c r="D1911" s="251">
        <v>-79.1779461</v>
      </c>
      <c r="E1911" s="251">
        <v>35.469099999999997</v>
      </c>
      <c r="O1911">
        <f t="shared" si="29"/>
        <v>436.4641233224998</v>
      </c>
    </row>
    <row r="1912" spans="1:15" x14ac:dyDescent="0.25">
      <c r="A1912" s="251">
        <v>37107</v>
      </c>
      <c r="B1912" s="251" t="s">
        <v>1732</v>
      </c>
      <c r="C1912" s="251" t="s">
        <v>1769</v>
      </c>
      <c r="D1912" s="251">
        <v>-77.646573599999996</v>
      </c>
      <c r="E1912" s="251">
        <v>35.256570000000004</v>
      </c>
      <c r="O1912">
        <f t="shared" si="29"/>
        <v>416.98941337102531</v>
      </c>
    </row>
    <row r="1913" spans="1:15" x14ac:dyDescent="0.25">
      <c r="A1913" s="251">
        <v>37109</v>
      </c>
      <c r="B1913" s="251" t="s">
        <v>1732</v>
      </c>
      <c r="C1913" s="251" t="s">
        <v>634</v>
      </c>
      <c r="D1913" s="251">
        <v>-81.245675599999998</v>
      </c>
      <c r="E1913" s="251">
        <v>35.494230000000002</v>
      </c>
      <c r="O1913">
        <f t="shared" si="29"/>
        <v>438.78029240902515</v>
      </c>
    </row>
    <row r="1914" spans="1:15" x14ac:dyDescent="0.25">
      <c r="A1914" s="251">
        <v>37111</v>
      </c>
      <c r="B1914" s="251" t="s">
        <v>1732</v>
      </c>
      <c r="C1914" s="251" t="s">
        <v>1770</v>
      </c>
      <c r="D1914" s="251">
        <v>-82.059548699999993</v>
      </c>
      <c r="E1914" s="251">
        <v>35.682780000000001</v>
      </c>
      <c r="O1914">
        <f t="shared" si="29"/>
        <v>456.24912418890005</v>
      </c>
    </row>
    <row r="1915" spans="1:15" x14ac:dyDescent="0.25">
      <c r="A1915" s="251">
        <v>37113</v>
      </c>
      <c r="B1915" s="251" t="s">
        <v>1732</v>
      </c>
      <c r="C1915" s="251" t="s">
        <v>564</v>
      </c>
      <c r="D1915" s="251">
        <v>-83.421374</v>
      </c>
      <c r="E1915" s="251">
        <v>35.151299999999999</v>
      </c>
      <c r="O1915">
        <f t="shared" si="29"/>
        <v>407.41850630249991</v>
      </c>
    </row>
    <row r="1916" spans="1:15" x14ac:dyDescent="0.25">
      <c r="A1916" s="251">
        <v>37115</v>
      </c>
      <c r="B1916" s="251" t="s">
        <v>1732</v>
      </c>
      <c r="C1916" s="251" t="s">
        <v>565</v>
      </c>
      <c r="D1916" s="251">
        <v>-82.710672400000007</v>
      </c>
      <c r="E1916" s="251">
        <v>35.860709999999997</v>
      </c>
      <c r="O1916">
        <f t="shared" si="29"/>
        <v>472.88074883422473</v>
      </c>
    </row>
    <row r="1917" spans="1:15" x14ac:dyDescent="0.25">
      <c r="A1917" s="251">
        <v>37117</v>
      </c>
      <c r="B1917" s="251" t="s">
        <v>1732</v>
      </c>
      <c r="C1917" s="251" t="s">
        <v>820</v>
      </c>
      <c r="D1917" s="251">
        <v>-77.1019316</v>
      </c>
      <c r="E1917" s="251">
        <v>35.839700000000001</v>
      </c>
      <c r="O1917">
        <f t="shared" si="29"/>
        <v>470.90946620250003</v>
      </c>
    </row>
    <row r="1918" spans="1:15" x14ac:dyDescent="0.25">
      <c r="A1918" s="251">
        <v>37119</v>
      </c>
      <c r="B1918" s="251" t="s">
        <v>1732</v>
      </c>
      <c r="C1918" s="251" t="s">
        <v>1771</v>
      </c>
      <c r="D1918" s="251">
        <v>-80.837142</v>
      </c>
      <c r="E1918" s="251">
        <v>35.251989999999999</v>
      </c>
      <c r="O1918">
        <f t="shared" si="29"/>
        <v>416.5719726602249</v>
      </c>
    </row>
    <row r="1919" spans="1:15" x14ac:dyDescent="0.25">
      <c r="A1919" s="251">
        <v>37121</v>
      </c>
      <c r="B1919" s="251" t="s">
        <v>1732</v>
      </c>
      <c r="C1919" s="251" t="s">
        <v>909</v>
      </c>
      <c r="D1919" s="251">
        <v>-82.1652019</v>
      </c>
      <c r="E1919" s="251">
        <v>36.009950000000003</v>
      </c>
      <c r="O1919">
        <f t="shared" si="29"/>
        <v>486.9404977556253</v>
      </c>
    </row>
    <row r="1920" spans="1:15" x14ac:dyDescent="0.25">
      <c r="A1920" s="251">
        <v>37123</v>
      </c>
      <c r="B1920" s="251" t="s">
        <v>1732</v>
      </c>
      <c r="C1920" s="251" t="s">
        <v>571</v>
      </c>
      <c r="D1920" s="251">
        <v>-79.896383299999997</v>
      </c>
      <c r="E1920" s="251">
        <v>35.338769999999997</v>
      </c>
      <c r="O1920">
        <f t="shared" si="29"/>
        <v>424.49752150402469</v>
      </c>
    </row>
    <row r="1921" spans="1:15" x14ac:dyDescent="0.25">
      <c r="A1921" s="251">
        <v>37125</v>
      </c>
      <c r="B1921" s="251" t="s">
        <v>1732</v>
      </c>
      <c r="C1921" s="251" t="s">
        <v>1772</v>
      </c>
      <c r="D1921" s="251">
        <v>-79.449601099999995</v>
      </c>
      <c r="E1921" s="251">
        <v>35.297350000000002</v>
      </c>
      <c r="O1921">
        <f t="shared" si="29"/>
        <v>420.71043830062513</v>
      </c>
    </row>
    <row r="1922" spans="1:15" x14ac:dyDescent="0.25">
      <c r="A1922" s="251">
        <v>37127</v>
      </c>
      <c r="B1922" s="251" t="s">
        <v>1732</v>
      </c>
      <c r="C1922" s="251" t="s">
        <v>1773</v>
      </c>
      <c r="D1922" s="251">
        <v>-77.982069800000005</v>
      </c>
      <c r="E1922" s="251">
        <v>35.959269999999997</v>
      </c>
      <c r="O1922">
        <f t="shared" si="29"/>
        <v>482.15474759902469</v>
      </c>
    </row>
    <row r="1923" spans="1:15" x14ac:dyDescent="0.25">
      <c r="A1923" s="251">
        <v>37129</v>
      </c>
      <c r="B1923" s="251" t="s">
        <v>1732</v>
      </c>
      <c r="C1923" s="251" t="s">
        <v>1774</v>
      </c>
      <c r="D1923" s="251">
        <v>-77.885286100000002</v>
      </c>
      <c r="E1923" s="251">
        <v>34.242820000000002</v>
      </c>
      <c r="O1923">
        <f t="shared" si="29"/>
        <v>326.89377349290015</v>
      </c>
    </row>
    <row r="1924" spans="1:15" x14ac:dyDescent="0.25">
      <c r="A1924" s="251">
        <v>37131</v>
      </c>
      <c r="B1924" s="251" t="s">
        <v>1732</v>
      </c>
      <c r="C1924" s="251" t="s">
        <v>1775</v>
      </c>
      <c r="D1924" s="251">
        <v>-77.397993</v>
      </c>
      <c r="E1924" s="251">
        <v>36.417439999999999</v>
      </c>
      <c r="O1924">
        <f t="shared" ref="O1924:O1987" si="30">E1924*1.5^2*(E1924-30)</f>
        <v>525.84015634559989</v>
      </c>
    </row>
    <row r="1925" spans="1:15" x14ac:dyDescent="0.25">
      <c r="A1925" s="251">
        <v>37133</v>
      </c>
      <c r="B1925" s="251" t="s">
        <v>1732</v>
      </c>
      <c r="C1925" s="251" t="s">
        <v>1776</v>
      </c>
      <c r="D1925" s="251">
        <v>-77.433447400000006</v>
      </c>
      <c r="E1925" s="251">
        <v>34.739490000000004</v>
      </c>
      <c r="O1925">
        <f t="shared" si="30"/>
        <v>370.45679728522532</v>
      </c>
    </row>
    <row r="1926" spans="1:15" x14ac:dyDescent="0.25">
      <c r="A1926" s="251">
        <v>37135</v>
      </c>
      <c r="B1926" s="251" t="s">
        <v>1732</v>
      </c>
      <c r="C1926" s="251" t="s">
        <v>691</v>
      </c>
      <c r="D1926" s="251">
        <v>-79.127370499999998</v>
      </c>
      <c r="E1926" s="251">
        <v>36.054780000000001</v>
      </c>
      <c r="O1926">
        <f t="shared" si="30"/>
        <v>491.18346190890009</v>
      </c>
    </row>
    <row r="1927" spans="1:15" x14ac:dyDescent="0.25">
      <c r="A1927" s="251">
        <v>37137</v>
      </c>
      <c r="B1927" s="251" t="s">
        <v>1732</v>
      </c>
      <c r="C1927" s="251" t="s">
        <v>1777</v>
      </c>
      <c r="D1927" s="251">
        <v>-76.732676499999997</v>
      </c>
      <c r="E1927" s="251">
        <v>35.145499999999998</v>
      </c>
      <c r="O1927">
        <f t="shared" si="30"/>
        <v>406.89263306249984</v>
      </c>
    </row>
    <row r="1928" spans="1:15" x14ac:dyDescent="0.25">
      <c r="A1928" s="251">
        <v>37139</v>
      </c>
      <c r="B1928" s="251" t="s">
        <v>1732</v>
      </c>
      <c r="C1928" s="251" t="s">
        <v>1778</v>
      </c>
      <c r="D1928" s="251">
        <v>-76.283315099999996</v>
      </c>
      <c r="E1928" s="251">
        <v>36.300229999999999</v>
      </c>
      <c r="O1928">
        <f t="shared" si="30"/>
        <v>514.57454561902489</v>
      </c>
    </row>
    <row r="1929" spans="1:15" x14ac:dyDescent="0.25">
      <c r="A1929" s="251">
        <v>37141</v>
      </c>
      <c r="B1929" s="251" t="s">
        <v>1732</v>
      </c>
      <c r="C1929" s="251" t="s">
        <v>1779</v>
      </c>
      <c r="D1929" s="251">
        <v>-77.904442099999997</v>
      </c>
      <c r="E1929" s="251">
        <v>34.530670000000001</v>
      </c>
      <c r="O1929">
        <f t="shared" si="30"/>
        <v>352.00590896002507</v>
      </c>
    </row>
    <row r="1930" spans="1:15" x14ac:dyDescent="0.25">
      <c r="A1930" s="251">
        <v>37143</v>
      </c>
      <c r="B1930" s="251" t="s">
        <v>1732</v>
      </c>
      <c r="C1930" s="251" t="s">
        <v>1780</v>
      </c>
      <c r="D1930" s="251">
        <v>-76.4411068</v>
      </c>
      <c r="E1930" s="251">
        <v>36.209870000000002</v>
      </c>
      <c r="O1930">
        <f t="shared" si="30"/>
        <v>505.93181718802526</v>
      </c>
    </row>
    <row r="1931" spans="1:15" x14ac:dyDescent="0.25">
      <c r="A1931" s="251">
        <v>37145</v>
      </c>
      <c r="B1931" s="251" t="s">
        <v>1732</v>
      </c>
      <c r="C1931" s="251" t="s">
        <v>1781</v>
      </c>
      <c r="D1931" s="251">
        <v>-78.970351500000007</v>
      </c>
      <c r="E1931" s="251">
        <v>36.383310000000002</v>
      </c>
      <c r="O1931">
        <f t="shared" si="30"/>
        <v>522.55337975122518</v>
      </c>
    </row>
    <row r="1932" spans="1:15" x14ac:dyDescent="0.25">
      <c r="A1932" s="251">
        <v>37147</v>
      </c>
      <c r="B1932" s="251" t="s">
        <v>1732</v>
      </c>
      <c r="C1932" s="251" t="s">
        <v>1782</v>
      </c>
      <c r="D1932" s="251">
        <v>-77.380527700000002</v>
      </c>
      <c r="E1932" s="251">
        <v>35.596429999999998</v>
      </c>
      <c r="O1932">
        <f t="shared" si="30"/>
        <v>448.22908967602484</v>
      </c>
    </row>
    <row r="1933" spans="1:15" x14ac:dyDescent="0.25">
      <c r="A1933" s="251">
        <v>37149</v>
      </c>
      <c r="B1933" s="251" t="s">
        <v>1732</v>
      </c>
      <c r="C1933" s="251" t="s">
        <v>645</v>
      </c>
      <c r="D1933" s="251">
        <v>-82.182581600000006</v>
      </c>
      <c r="E1933" s="251">
        <v>35.28425</v>
      </c>
      <c r="O1933">
        <f t="shared" si="30"/>
        <v>419.51429564062499</v>
      </c>
    </row>
    <row r="1934" spans="1:15" x14ac:dyDescent="0.25">
      <c r="A1934" s="251">
        <v>37151</v>
      </c>
      <c r="B1934" s="251" t="s">
        <v>1732</v>
      </c>
      <c r="C1934" s="251" t="s">
        <v>576</v>
      </c>
      <c r="D1934" s="251">
        <v>-79.796901500000004</v>
      </c>
      <c r="E1934" s="251">
        <v>35.709389999999999</v>
      </c>
      <c r="O1934">
        <f t="shared" si="30"/>
        <v>458.72737688722492</v>
      </c>
    </row>
    <row r="1935" spans="1:15" x14ac:dyDescent="0.25">
      <c r="A1935" s="251">
        <v>37153</v>
      </c>
      <c r="B1935" s="251" t="s">
        <v>1732</v>
      </c>
      <c r="C1935" s="251" t="s">
        <v>919</v>
      </c>
      <c r="D1935" s="251">
        <v>-79.736919</v>
      </c>
      <c r="E1935" s="251">
        <v>35.004080000000002</v>
      </c>
      <c r="O1935">
        <f t="shared" si="30"/>
        <v>394.11723745440014</v>
      </c>
    </row>
    <row r="1936" spans="1:15" x14ac:dyDescent="0.25">
      <c r="A1936" s="251">
        <v>37155</v>
      </c>
      <c r="B1936" s="251" t="s">
        <v>1732</v>
      </c>
      <c r="C1936" s="251" t="s">
        <v>1783</v>
      </c>
      <c r="D1936" s="251">
        <v>-79.084984500000004</v>
      </c>
      <c r="E1936" s="251">
        <v>34.633420000000001</v>
      </c>
      <c r="O1936">
        <f t="shared" si="30"/>
        <v>361.06015701690006</v>
      </c>
    </row>
    <row r="1937" spans="1:15" x14ac:dyDescent="0.25">
      <c r="A1937" s="251">
        <v>37157</v>
      </c>
      <c r="B1937" s="251" t="s">
        <v>1732</v>
      </c>
      <c r="C1937" s="251" t="s">
        <v>1661</v>
      </c>
      <c r="D1937" s="251">
        <v>-79.767494400000004</v>
      </c>
      <c r="E1937" s="251">
        <v>36.395049999999998</v>
      </c>
      <c r="O1937">
        <f t="shared" si="30"/>
        <v>523.68337013062478</v>
      </c>
    </row>
    <row r="1938" spans="1:15" x14ac:dyDescent="0.25">
      <c r="A1938" s="251">
        <v>37159</v>
      </c>
      <c r="B1938" s="251" t="s">
        <v>1732</v>
      </c>
      <c r="C1938" s="251" t="s">
        <v>1250</v>
      </c>
      <c r="D1938" s="251">
        <v>-80.526877400000004</v>
      </c>
      <c r="E1938" s="251">
        <v>35.641820000000003</v>
      </c>
      <c r="O1938">
        <f t="shared" si="30"/>
        <v>452.44064905290026</v>
      </c>
    </row>
    <row r="1939" spans="1:15" x14ac:dyDescent="0.25">
      <c r="A1939" s="251">
        <v>37161</v>
      </c>
      <c r="B1939" s="251" t="s">
        <v>1732</v>
      </c>
      <c r="C1939" s="251" t="s">
        <v>1784</v>
      </c>
      <c r="D1939" s="251">
        <v>-81.927739900000006</v>
      </c>
      <c r="E1939" s="251">
        <v>35.407179999999997</v>
      </c>
      <c r="O1939">
        <f t="shared" si="30"/>
        <v>430.76923999289966</v>
      </c>
    </row>
    <row r="1940" spans="1:15" x14ac:dyDescent="0.25">
      <c r="A1940" s="251">
        <v>37163</v>
      </c>
      <c r="B1940" s="251" t="s">
        <v>1732</v>
      </c>
      <c r="C1940" s="251" t="s">
        <v>1785</v>
      </c>
      <c r="D1940" s="251">
        <v>-78.367563799999999</v>
      </c>
      <c r="E1940" s="251">
        <v>34.988219999999998</v>
      </c>
      <c r="O1940">
        <f t="shared" si="30"/>
        <v>392.69011222889986</v>
      </c>
    </row>
    <row r="1941" spans="1:15" x14ac:dyDescent="0.25">
      <c r="A1941" s="251">
        <v>37165</v>
      </c>
      <c r="B1941" s="251" t="s">
        <v>1732</v>
      </c>
      <c r="C1941" s="251" t="s">
        <v>1558</v>
      </c>
      <c r="D1941" s="251">
        <v>-79.464607799999996</v>
      </c>
      <c r="E1941" s="251">
        <v>34.832500000000003</v>
      </c>
      <c r="O1941">
        <f t="shared" si="30"/>
        <v>378.73812656250027</v>
      </c>
    </row>
    <row r="1942" spans="1:15" x14ac:dyDescent="0.25">
      <c r="A1942" s="251">
        <v>37167</v>
      </c>
      <c r="B1942" s="251" t="s">
        <v>1732</v>
      </c>
      <c r="C1942" s="251" t="s">
        <v>1786</v>
      </c>
      <c r="D1942" s="251">
        <v>-80.2574252</v>
      </c>
      <c r="E1942" s="251">
        <v>35.315890000000003</v>
      </c>
      <c r="O1942">
        <f t="shared" si="30"/>
        <v>422.4046196072253</v>
      </c>
    </row>
    <row r="1943" spans="1:15" x14ac:dyDescent="0.25">
      <c r="A1943" s="251">
        <v>37169</v>
      </c>
      <c r="B1943" s="251" t="s">
        <v>1732</v>
      </c>
      <c r="C1943" s="251" t="s">
        <v>1787</v>
      </c>
      <c r="D1943" s="251">
        <v>-80.237847900000006</v>
      </c>
      <c r="E1943" s="251">
        <v>36.401560000000003</v>
      </c>
      <c r="O1943">
        <f t="shared" si="30"/>
        <v>524.3102334756004</v>
      </c>
    </row>
    <row r="1944" spans="1:15" x14ac:dyDescent="0.25">
      <c r="A1944" s="251">
        <v>37171</v>
      </c>
      <c r="B1944" s="251" t="s">
        <v>1732</v>
      </c>
      <c r="C1944" s="251" t="s">
        <v>1788</v>
      </c>
      <c r="D1944" s="251">
        <v>-80.688966600000001</v>
      </c>
      <c r="E1944" s="251">
        <v>36.415329999999997</v>
      </c>
      <c r="O1944">
        <f t="shared" si="30"/>
        <v>525.63680777002469</v>
      </c>
    </row>
    <row r="1945" spans="1:15" x14ac:dyDescent="0.25">
      <c r="A1945" s="251">
        <v>37173</v>
      </c>
      <c r="B1945" s="251" t="s">
        <v>1732</v>
      </c>
      <c r="C1945" s="251" t="s">
        <v>1789</v>
      </c>
      <c r="D1945" s="251">
        <v>-83.498227600000007</v>
      </c>
      <c r="E1945" s="251">
        <v>35.484029999999997</v>
      </c>
      <c r="O1945">
        <f t="shared" si="30"/>
        <v>437.83984134202478</v>
      </c>
    </row>
    <row r="1946" spans="1:15" x14ac:dyDescent="0.25">
      <c r="A1946" s="251">
        <v>37175</v>
      </c>
      <c r="B1946" s="251" t="s">
        <v>1732</v>
      </c>
      <c r="C1946" s="251" t="s">
        <v>1790</v>
      </c>
      <c r="D1946" s="251">
        <v>-82.802424700000003</v>
      </c>
      <c r="E1946" s="251">
        <v>35.202970000000001</v>
      </c>
      <c r="O1946">
        <f t="shared" si="30"/>
        <v>412.10999284702501</v>
      </c>
    </row>
    <row r="1947" spans="1:15" x14ac:dyDescent="0.25">
      <c r="A1947" s="251">
        <v>37177</v>
      </c>
      <c r="B1947" s="251" t="s">
        <v>1732</v>
      </c>
      <c r="C1947" s="251" t="s">
        <v>1791</v>
      </c>
      <c r="D1947" s="251">
        <v>-76.212924000000001</v>
      </c>
      <c r="E1947" s="251">
        <v>35.810409999999997</v>
      </c>
      <c r="O1947">
        <f t="shared" si="30"/>
        <v>468.16461982822477</v>
      </c>
    </row>
    <row r="1948" spans="1:15" x14ac:dyDescent="0.25">
      <c r="A1948" s="251">
        <v>37179</v>
      </c>
      <c r="B1948" s="251" t="s">
        <v>1732</v>
      </c>
      <c r="C1948" s="251" t="s">
        <v>657</v>
      </c>
      <c r="D1948" s="251">
        <v>-80.536206800000002</v>
      </c>
      <c r="E1948" s="251">
        <v>34.987819999999999</v>
      </c>
      <c r="O1948">
        <f t="shared" si="30"/>
        <v>392.65413379289993</v>
      </c>
    </row>
    <row r="1949" spans="1:15" x14ac:dyDescent="0.25">
      <c r="A1949" s="251">
        <v>37181</v>
      </c>
      <c r="B1949" s="251" t="s">
        <v>1732</v>
      </c>
      <c r="C1949" s="251" t="s">
        <v>1792</v>
      </c>
      <c r="D1949" s="251">
        <v>-78.401714400000003</v>
      </c>
      <c r="E1949" s="251">
        <v>36.360639999999997</v>
      </c>
      <c r="O1949">
        <f t="shared" si="30"/>
        <v>520.37311772159967</v>
      </c>
    </row>
    <row r="1950" spans="1:15" x14ac:dyDescent="0.25">
      <c r="A1950" s="251">
        <v>37183</v>
      </c>
      <c r="B1950" s="251" t="s">
        <v>1732</v>
      </c>
      <c r="C1950" s="251" t="s">
        <v>1793</v>
      </c>
      <c r="D1950" s="251">
        <v>-78.649502900000002</v>
      </c>
      <c r="E1950" s="251">
        <v>35.786540000000002</v>
      </c>
      <c r="O1950">
        <f t="shared" si="30"/>
        <v>465.93055163610023</v>
      </c>
    </row>
    <row r="1951" spans="1:15" x14ac:dyDescent="0.25">
      <c r="A1951" s="251">
        <v>37185</v>
      </c>
      <c r="B1951" s="251" t="s">
        <v>1732</v>
      </c>
      <c r="C1951" s="251" t="s">
        <v>941</v>
      </c>
      <c r="D1951" s="251">
        <v>-78.096283999999997</v>
      </c>
      <c r="E1951" s="251">
        <v>36.387079999999997</v>
      </c>
      <c r="O1951">
        <f t="shared" si="30"/>
        <v>522.91617958439974</v>
      </c>
    </row>
    <row r="1952" spans="1:15" x14ac:dyDescent="0.25">
      <c r="A1952" s="251">
        <v>37187</v>
      </c>
      <c r="B1952" s="251" t="s">
        <v>1732</v>
      </c>
      <c r="C1952" s="251" t="s">
        <v>585</v>
      </c>
      <c r="D1952" s="251">
        <v>-76.577432799999997</v>
      </c>
      <c r="E1952" s="251">
        <v>35.817549999999997</v>
      </c>
      <c r="O1952">
        <f t="shared" si="30"/>
        <v>468.83337300562471</v>
      </c>
    </row>
    <row r="1953" spans="1:15" x14ac:dyDescent="0.25">
      <c r="A1953" s="251">
        <v>37189</v>
      </c>
      <c r="B1953" s="251" t="s">
        <v>1732</v>
      </c>
      <c r="C1953" s="251" t="s">
        <v>1794</v>
      </c>
      <c r="D1953" s="251">
        <v>-81.695739700000004</v>
      </c>
      <c r="E1953" s="251">
        <v>36.228969999999997</v>
      </c>
      <c r="O1953">
        <f t="shared" si="30"/>
        <v>507.75562633702469</v>
      </c>
    </row>
    <row r="1954" spans="1:15" x14ac:dyDescent="0.25">
      <c r="A1954" s="251">
        <v>37191</v>
      </c>
      <c r="B1954" s="251" t="s">
        <v>1732</v>
      </c>
      <c r="C1954" s="251" t="s">
        <v>942</v>
      </c>
      <c r="D1954" s="251">
        <v>-78.008205899999993</v>
      </c>
      <c r="E1954" s="251">
        <v>35.365789999999997</v>
      </c>
      <c r="O1954">
        <f t="shared" si="30"/>
        <v>426.97215522922471</v>
      </c>
    </row>
    <row r="1955" spans="1:15" x14ac:dyDescent="0.25">
      <c r="A1955" s="251">
        <v>37193</v>
      </c>
      <c r="B1955" s="251" t="s">
        <v>1732</v>
      </c>
      <c r="C1955" s="251" t="s">
        <v>946</v>
      </c>
      <c r="D1955" s="251">
        <v>-81.1745193</v>
      </c>
      <c r="E1955" s="251">
        <v>36.217919999999999</v>
      </c>
      <c r="O1955">
        <f t="shared" si="30"/>
        <v>506.70029053439993</v>
      </c>
    </row>
    <row r="1956" spans="1:15" x14ac:dyDescent="0.25">
      <c r="A1956" s="251">
        <v>37195</v>
      </c>
      <c r="B1956" s="251" t="s">
        <v>1732</v>
      </c>
      <c r="C1956" s="251" t="s">
        <v>1197</v>
      </c>
      <c r="D1956" s="251">
        <v>-77.920541299999996</v>
      </c>
      <c r="E1956" s="251">
        <v>35.700479999999999</v>
      </c>
      <c r="O1956">
        <f t="shared" si="30"/>
        <v>457.89721251839984</v>
      </c>
    </row>
    <row r="1957" spans="1:15" x14ac:dyDescent="0.25">
      <c r="A1957" s="251">
        <v>37197</v>
      </c>
      <c r="B1957" s="251" t="s">
        <v>1732</v>
      </c>
      <c r="C1957" s="251" t="s">
        <v>1795</v>
      </c>
      <c r="D1957" s="251">
        <v>-80.663372600000002</v>
      </c>
      <c r="E1957" s="251">
        <v>36.161700000000003</v>
      </c>
      <c r="O1957">
        <f t="shared" si="30"/>
        <v>501.33948050250029</v>
      </c>
    </row>
    <row r="1958" spans="1:15" x14ac:dyDescent="0.25">
      <c r="A1958" s="251">
        <v>37199</v>
      </c>
      <c r="B1958" s="251" t="s">
        <v>1732</v>
      </c>
      <c r="C1958" s="251" t="s">
        <v>1796</v>
      </c>
      <c r="D1958" s="251">
        <v>-82.314181899999994</v>
      </c>
      <c r="E1958" s="251">
        <v>35.897300000000001</v>
      </c>
      <c r="O1958">
        <f t="shared" si="30"/>
        <v>476.31858140250006</v>
      </c>
    </row>
    <row r="1959" spans="1:15" x14ac:dyDescent="0.25">
      <c r="A1959" s="251">
        <v>38001</v>
      </c>
      <c r="B1959" s="251" t="s">
        <v>1797</v>
      </c>
      <c r="C1959" s="251" t="s">
        <v>720</v>
      </c>
      <c r="D1959" s="251">
        <v>-102.52049599999999</v>
      </c>
      <c r="E1959" s="251">
        <v>46.094720000000002</v>
      </c>
      <c r="O1959">
        <f t="shared" si="30"/>
        <v>1669.2336267264002</v>
      </c>
    </row>
    <row r="1960" spans="1:15" x14ac:dyDescent="0.25">
      <c r="A1960" s="251">
        <v>38003</v>
      </c>
      <c r="B1960" s="251" t="s">
        <v>1797</v>
      </c>
      <c r="C1960" s="251" t="s">
        <v>1798</v>
      </c>
      <c r="D1960" s="251">
        <v>-98.066011799999998</v>
      </c>
      <c r="E1960" s="251">
        <v>46.932749999999999</v>
      </c>
      <c r="O1960">
        <f t="shared" si="30"/>
        <v>1788.0761757656248</v>
      </c>
    </row>
    <row r="1961" spans="1:15" x14ac:dyDescent="0.25">
      <c r="A1961" s="251">
        <v>38005</v>
      </c>
      <c r="B1961" s="251" t="s">
        <v>1797</v>
      </c>
      <c r="C1961" s="251" t="s">
        <v>1799</v>
      </c>
      <c r="D1961" s="251">
        <v>-99.372658000000001</v>
      </c>
      <c r="E1961" s="251">
        <v>48.072830000000003</v>
      </c>
      <c r="O1961">
        <f t="shared" si="30"/>
        <v>1954.8271894700256</v>
      </c>
    </row>
    <row r="1962" spans="1:15" x14ac:dyDescent="0.25">
      <c r="A1962" s="251">
        <v>38007</v>
      </c>
      <c r="B1962" s="251" t="s">
        <v>1797</v>
      </c>
      <c r="C1962" s="251" t="s">
        <v>1800</v>
      </c>
      <c r="D1962" s="251">
        <v>-103.36957</v>
      </c>
      <c r="E1962" s="251">
        <v>47.025910000000003</v>
      </c>
      <c r="O1962">
        <f t="shared" si="30"/>
        <v>1801.4825504882256</v>
      </c>
    </row>
    <row r="1963" spans="1:15" x14ac:dyDescent="0.25">
      <c r="A1963" s="251">
        <v>38009</v>
      </c>
      <c r="B1963" s="251" t="s">
        <v>1797</v>
      </c>
      <c r="C1963" s="251" t="s">
        <v>1801</v>
      </c>
      <c r="D1963" s="251">
        <v>-100.83033500000001</v>
      </c>
      <c r="E1963" s="251">
        <v>48.79157</v>
      </c>
      <c r="O1963">
        <f t="shared" si="30"/>
        <v>2062.9579568960248</v>
      </c>
    </row>
    <row r="1964" spans="1:15" x14ac:dyDescent="0.25">
      <c r="A1964" s="251">
        <v>38011</v>
      </c>
      <c r="B1964" s="251" t="s">
        <v>1797</v>
      </c>
      <c r="C1964" s="251" t="s">
        <v>1802</v>
      </c>
      <c r="D1964" s="251">
        <v>-103.513336</v>
      </c>
      <c r="E1964" s="251">
        <v>46.107199999999999</v>
      </c>
      <c r="O1964">
        <f t="shared" si="30"/>
        <v>1670.9802566399997</v>
      </c>
    </row>
    <row r="1965" spans="1:15" x14ac:dyDescent="0.25">
      <c r="A1965" s="251">
        <v>38013</v>
      </c>
      <c r="B1965" s="251" t="s">
        <v>1797</v>
      </c>
      <c r="C1965" s="251" t="s">
        <v>854</v>
      </c>
      <c r="D1965" s="251">
        <v>-102.51104100000001</v>
      </c>
      <c r="E1965" s="251">
        <v>48.794080000000001</v>
      </c>
      <c r="O1965">
        <f t="shared" si="30"/>
        <v>2063.3396468544001</v>
      </c>
    </row>
    <row r="1966" spans="1:15" x14ac:dyDescent="0.25">
      <c r="A1966" s="251">
        <v>38015</v>
      </c>
      <c r="B1966" s="251" t="s">
        <v>1797</v>
      </c>
      <c r="C1966" s="251" t="s">
        <v>1803</v>
      </c>
      <c r="D1966" s="251">
        <v>-100.460685</v>
      </c>
      <c r="E1966" s="251">
        <v>46.979039999999998</v>
      </c>
      <c r="O1966">
        <f t="shared" si="30"/>
        <v>1794.7327484735997</v>
      </c>
    </row>
    <row r="1967" spans="1:15" x14ac:dyDescent="0.25">
      <c r="A1967" s="251">
        <v>38017</v>
      </c>
      <c r="B1967" s="251" t="s">
        <v>1797</v>
      </c>
      <c r="C1967" s="251" t="s">
        <v>994</v>
      </c>
      <c r="D1967" s="251">
        <v>-97.2382834</v>
      </c>
      <c r="E1967" s="251">
        <v>46.929769999999998</v>
      </c>
      <c r="O1967">
        <f t="shared" si="30"/>
        <v>1787.6479775690248</v>
      </c>
    </row>
    <row r="1968" spans="1:15" x14ac:dyDescent="0.25">
      <c r="A1968" s="251">
        <v>38019</v>
      </c>
      <c r="B1968" s="251" t="s">
        <v>1797</v>
      </c>
      <c r="C1968" s="251" t="s">
        <v>1804</v>
      </c>
      <c r="D1968" s="251">
        <v>-98.450089500000004</v>
      </c>
      <c r="E1968" s="251">
        <v>48.773319999999998</v>
      </c>
      <c r="O1968">
        <f t="shared" si="30"/>
        <v>2060.1835736004</v>
      </c>
    </row>
    <row r="1969" spans="1:15" x14ac:dyDescent="0.25">
      <c r="A1969" s="251">
        <v>38021</v>
      </c>
      <c r="B1969" s="251" t="s">
        <v>1797</v>
      </c>
      <c r="C1969" s="251" t="s">
        <v>1805</v>
      </c>
      <c r="D1969" s="251">
        <v>-98.500632199999998</v>
      </c>
      <c r="E1969" s="251">
        <v>46.109870000000001</v>
      </c>
      <c r="O1969">
        <f t="shared" si="30"/>
        <v>1671.3540256880251</v>
      </c>
    </row>
    <row r="1970" spans="1:15" x14ac:dyDescent="0.25">
      <c r="A1970" s="251">
        <v>38023</v>
      </c>
      <c r="B1970" s="251" t="s">
        <v>1797</v>
      </c>
      <c r="C1970" s="251" t="s">
        <v>1806</v>
      </c>
      <c r="D1970" s="251">
        <v>-103.48327500000001</v>
      </c>
      <c r="E1970" s="251">
        <v>48.816000000000003</v>
      </c>
      <c r="O1970">
        <f t="shared" si="30"/>
        <v>2066.6741760000004</v>
      </c>
    </row>
    <row r="1971" spans="1:15" x14ac:dyDescent="0.25">
      <c r="A1971" s="251">
        <v>38025</v>
      </c>
      <c r="B1971" s="251" t="s">
        <v>1797</v>
      </c>
      <c r="C1971" s="251" t="s">
        <v>1807</v>
      </c>
      <c r="D1971" s="251">
        <v>-102.610872</v>
      </c>
      <c r="E1971" s="251">
        <v>47.356520000000003</v>
      </c>
      <c r="O1971">
        <f t="shared" si="30"/>
        <v>1849.3748696484004</v>
      </c>
    </row>
    <row r="1972" spans="1:15" x14ac:dyDescent="0.25">
      <c r="A1972" s="251">
        <v>38027</v>
      </c>
      <c r="B1972" s="251" t="s">
        <v>1797</v>
      </c>
      <c r="C1972" s="251" t="s">
        <v>1683</v>
      </c>
      <c r="D1972" s="251">
        <v>-98.899881699999995</v>
      </c>
      <c r="E1972" s="251">
        <v>47.71996</v>
      </c>
      <c r="O1972">
        <f t="shared" si="30"/>
        <v>1902.5905104036001</v>
      </c>
    </row>
    <row r="1973" spans="1:15" x14ac:dyDescent="0.25">
      <c r="A1973" s="251">
        <v>38029</v>
      </c>
      <c r="B1973" s="251" t="s">
        <v>1797</v>
      </c>
      <c r="C1973" s="251" t="s">
        <v>1808</v>
      </c>
      <c r="D1973" s="251">
        <v>-100.22586099999999</v>
      </c>
      <c r="E1973" s="251">
        <v>46.282330000000002</v>
      </c>
      <c r="O1973">
        <f t="shared" si="30"/>
        <v>1695.5643830150252</v>
      </c>
    </row>
    <row r="1974" spans="1:15" x14ac:dyDescent="0.25">
      <c r="A1974" s="251">
        <v>38031</v>
      </c>
      <c r="B1974" s="251" t="s">
        <v>1797</v>
      </c>
      <c r="C1974" s="251" t="s">
        <v>1809</v>
      </c>
      <c r="D1974" s="251">
        <v>-98.881061299999999</v>
      </c>
      <c r="E1974" s="251">
        <v>47.459679999999999</v>
      </c>
      <c r="O1974">
        <f t="shared" si="30"/>
        <v>1864.4193578303998</v>
      </c>
    </row>
    <row r="1975" spans="1:15" x14ac:dyDescent="0.25">
      <c r="A1975" s="251">
        <v>38033</v>
      </c>
      <c r="B1975" s="251" t="s">
        <v>1797</v>
      </c>
      <c r="C1975" s="251" t="s">
        <v>1578</v>
      </c>
      <c r="D1975" s="251">
        <v>-103.845291</v>
      </c>
      <c r="E1975" s="251">
        <v>46.94267</v>
      </c>
      <c r="O1975">
        <f t="shared" si="30"/>
        <v>1789.501875140025</v>
      </c>
    </row>
    <row r="1976" spans="1:15" x14ac:dyDescent="0.25">
      <c r="A1976" s="251">
        <v>38035</v>
      </c>
      <c r="B1976" s="251" t="s">
        <v>1797</v>
      </c>
      <c r="C1976" s="251" t="s">
        <v>1810</v>
      </c>
      <c r="D1976" s="251">
        <v>-97.446873199999999</v>
      </c>
      <c r="E1976" s="251">
        <v>47.920209999999997</v>
      </c>
      <c r="O1976">
        <f t="shared" si="30"/>
        <v>1932.1655094992245</v>
      </c>
    </row>
    <row r="1977" spans="1:15" x14ac:dyDescent="0.25">
      <c r="A1977" s="251">
        <v>38037</v>
      </c>
      <c r="B1977" s="251" t="s">
        <v>1797</v>
      </c>
      <c r="C1977" s="251" t="s">
        <v>626</v>
      </c>
      <c r="D1977" s="251">
        <v>-101.636943</v>
      </c>
      <c r="E1977" s="251">
        <v>46.35886</v>
      </c>
      <c r="O1977">
        <f t="shared" si="30"/>
        <v>1706.3507261241</v>
      </c>
    </row>
    <row r="1978" spans="1:15" x14ac:dyDescent="0.25">
      <c r="A1978" s="251">
        <v>38039</v>
      </c>
      <c r="B1978" s="251" t="s">
        <v>1797</v>
      </c>
      <c r="C1978" s="251" t="s">
        <v>1811</v>
      </c>
      <c r="D1978" s="251">
        <v>-98.225660300000001</v>
      </c>
      <c r="E1978" s="251">
        <v>47.456150000000001</v>
      </c>
      <c r="O1978">
        <f t="shared" si="30"/>
        <v>1863.903763850625</v>
      </c>
    </row>
    <row r="1979" spans="1:15" x14ac:dyDescent="0.25">
      <c r="A1979" s="251">
        <v>38041</v>
      </c>
      <c r="B1979" s="251" t="s">
        <v>1797</v>
      </c>
      <c r="C1979" s="251" t="s">
        <v>1812</v>
      </c>
      <c r="D1979" s="251">
        <v>-102.45245</v>
      </c>
      <c r="E1979" s="251">
        <v>46.431060000000002</v>
      </c>
      <c r="O1979">
        <f t="shared" si="30"/>
        <v>1716.5509486281003</v>
      </c>
    </row>
    <row r="1980" spans="1:15" x14ac:dyDescent="0.25">
      <c r="A1980" s="251">
        <v>38043</v>
      </c>
      <c r="B1980" s="251" t="s">
        <v>1797</v>
      </c>
      <c r="C1980" s="251" t="s">
        <v>1813</v>
      </c>
      <c r="D1980" s="251">
        <v>-99.777696899999995</v>
      </c>
      <c r="E1980" s="251">
        <v>46.97889</v>
      </c>
      <c r="O1980">
        <f t="shared" si="30"/>
        <v>1794.7111626722249</v>
      </c>
    </row>
    <row r="1981" spans="1:15" x14ac:dyDescent="0.25">
      <c r="A1981" s="251">
        <v>38045</v>
      </c>
      <c r="B1981" s="251" t="s">
        <v>1797</v>
      </c>
      <c r="C1981" s="251" t="s">
        <v>1814</v>
      </c>
      <c r="D1981" s="251">
        <v>-98.533053600000002</v>
      </c>
      <c r="E1981" s="251">
        <v>46.45628</v>
      </c>
      <c r="O1981">
        <f t="shared" si="30"/>
        <v>1720.1194907363999</v>
      </c>
    </row>
    <row r="1982" spans="1:15" x14ac:dyDescent="0.25">
      <c r="A1982" s="251">
        <v>38047</v>
      </c>
      <c r="B1982" s="251" t="s">
        <v>1797</v>
      </c>
      <c r="C1982" s="251" t="s">
        <v>636</v>
      </c>
      <c r="D1982" s="251">
        <v>-99.469981899999993</v>
      </c>
      <c r="E1982" s="251">
        <v>46.457529999999998</v>
      </c>
      <c r="O1982">
        <f t="shared" si="30"/>
        <v>1720.2964358270249</v>
      </c>
    </row>
    <row r="1983" spans="1:15" x14ac:dyDescent="0.25">
      <c r="A1983" s="251">
        <v>38049</v>
      </c>
      <c r="B1983" s="251" t="s">
        <v>1797</v>
      </c>
      <c r="C1983" s="251" t="s">
        <v>1019</v>
      </c>
      <c r="D1983" s="251">
        <v>-100.63338299999999</v>
      </c>
      <c r="E1983" s="251">
        <v>48.235639999999997</v>
      </c>
      <c r="O1983">
        <f t="shared" si="30"/>
        <v>1979.1174739715993</v>
      </c>
    </row>
    <row r="1984" spans="1:15" x14ac:dyDescent="0.25">
      <c r="A1984" s="251">
        <v>38051</v>
      </c>
      <c r="B1984" s="251" t="s">
        <v>1797</v>
      </c>
      <c r="C1984" s="251" t="s">
        <v>907</v>
      </c>
      <c r="D1984" s="251">
        <v>-99.432532899999998</v>
      </c>
      <c r="E1984" s="251">
        <v>46.111449999999998</v>
      </c>
      <c r="O1984">
        <f t="shared" si="30"/>
        <v>1671.5752224806247</v>
      </c>
    </row>
    <row r="1985" spans="1:15" x14ac:dyDescent="0.25">
      <c r="A1985" s="251">
        <v>38053</v>
      </c>
      <c r="B1985" s="251" t="s">
        <v>1797</v>
      </c>
      <c r="C1985" s="251" t="s">
        <v>1815</v>
      </c>
      <c r="D1985" s="251">
        <v>-103.391763</v>
      </c>
      <c r="E1985" s="251">
        <v>47.740070000000003</v>
      </c>
      <c r="O1985">
        <f t="shared" si="30"/>
        <v>1905.5524131110253</v>
      </c>
    </row>
    <row r="1986" spans="1:15" x14ac:dyDescent="0.25">
      <c r="A1986" s="251">
        <v>38055</v>
      </c>
      <c r="B1986" s="251" t="s">
        <v>1797</v>
      </c>
      <c r="C1986" s="251" t="s">
        <v>1020</v>
      </c>
      <c r="D1986" s="251">
        <v>-101.312079</v>
      </c>
      <c r="E1986" s="251">
        <v>47.607939999999999</v>
      </c>
      <c r="O1986">
        <f t="shared" si="30"/>
        <v>1886.1249398480998</v>
      </c>
    </row>
    <row r="1987" spans="1:15" x14ac:dyDescent="0.25">
      <c r="A1987" s="251">
        <v>38057</v>
      </c>
      <c r="B1987" s="251" t="s">
        <v>1797</v>
      </c>
      <c r="C1987" s="251" t="s">
        <v>1025</v>
      </c>
      <c r="D1987" s="251">
        <v>-101.82782</v>
      </c>
      <c r="E1987" s="251">
        <v>47.305599999999998</v>
      </c>
      <c r="O1987">
        <f t="shared" si="30"/>
        <v>1841.9665305599999</v>
      </c>
    </row>
    <row r="1988" spans="1:15" x14ac:dyDescent="0.25">
      <c r="A1988" s="251">
        <v>38059</v>
      </c>
      <c r="B1988" s="251" t="s">
        <v>1797</v>
      </c>
      <c r="C1988" s="251" t="s">
        <v>1167</v>
      </c>
      <c r="D1988" s="251">
        <v>-101.27531399999999</v>
      </c>
      <c r="E1988" s="251">
        <v>46.717939999999999</v>
      </c>
      <c r="O1988">
        <f t="shared" ref="O1988:O2051" si="31">E1988*1.5^2*(E1988-30)</f>
        <v>1757.3123651480998</v>
      </c>
    </row>
    <row r="1989" spans="1:15" x14ac:dyDescent="0.25">
      <c r="A1989" s="251">
        <v>38061</v>
      </c>
      <c r="B1989" s="251" t="s">
        <v>1797</v>
      </c>
      <c r="C1989" s="251" t="s">
        <v>1816</v>
      </c>
      <c r="D1989" s="251">
        <v>-102.349977</v>
      </c>
      <c r="E1989" s="251">
        <v>48.20279</v>
      </c>
      <c r="O1989">
        <f t="shared" si="31"/>
        <v>1974.2068435142251</v>
      </c>
    </row>
    <row r="1990" spans="1:15" x14ac:dyDescent="0.25">
      <c r="A1990" s="251">
        <v>38063</v>
      </c>
      <c r="B1990" s="251" t="s">
        <v>1797</v>
      </c>
      <c r="C1990" s="251" t="s">
        <v>1242</v>
      </c>
      <c r="D1990" s="251">
        <v>-98.186148399999993</v>
      </c>
      <c r="E1990" s="251">
        <v>47.923670000000001</v>
      </c>
      <c r="O1990">
        <f t="shared" si="31"/>
        <v>1932.6781041050253</v>
      </c>
    </row>
    <row r="1991" spans="1:15" x14ac:dyDescent="0.25">
      <c r="A1991" s="251">
        <v>38065</v>
      </c>
      <c r="B1991" s="251" t="s">
        <v>1797</v>
      </c>
      <c r="C1991" s="251" t="s">
        <v>1817</v>
      </c>
      <c r="D1991" s="251">
        <v>-101.32786900000001</v>
      </c>
      <c r="E1991" s="251">
        <v>47.115029999999997</v>
      </c>
      <c r="O1991">
        <f t="shared" si="31"/>
        <v>1814.3440917770247</v>
      </c>
    </row>
    <row r="1992" spans="1:15" x14ac:dyDescent="0.25">
      <c r="A1992" s="251">
        <v>38067</v>
      </c>
      <c r="B1992" s="251" t="s">
        <v>1797</v>
      </c>
      <c r="C1992" s="251" t="s">
        <v>1818</v>
      </c>
      <c r="D1992" s="251">
        <v>-97.541211000000004</v>
      </c>
      <c r="E1992" s="251">
        <v>48.770060000000001</v>
      </c>
      <c r="O1992">
        <f t="shared" si="31"/>
        <v>2059.6881429081</v>
      </c>
    </row>
    <row r="1993" spans="1:15" x14ac:dyDescent="0.25">
      <c r="A1993" s="251">
        <v>38069</v>
      </c>
      <c r="B1993" s="251" t="s">
        <v>1797</v>
      </c>
      <c r="C1993" s="251" t="s">
        <v>916</v>
      </c>
      <c r="D1993" s="251">
        <v>-99.969625699999995</v>
      </c>
      <c r="E1993" s="251">
        <v>48.251620000000003</v>
      </c>
      <c r="O1993">
        <f t="shared" si="31"/>
        <v>1981.5080234049003</v>
      </c>
    </row>
    <row r="1994" spans="1:15" x14ac:dyDescent="0.25">
      <c r="A1994" s="251">
        <v>38071</v>
      </c>
      <c r="B1994" s="251" t="s">
        <v>1797</v>
      </c>
      <c r="C1994" s="251" t="s">
        <v>1466</v>
      </c>
      <c r="D1994" s="251">
        <v>-98.721909999999994</v>
      </c>
      <c r="E1994" s="251">
        <v>48.267940000000003</v>
      </c>
      <c r="O1994">
        <f t="shared" si="31"/>
        <v>1983.9506216481004</v>
      </c>
    </row>
    <row r="1995" spans="1:15" x14ac:dyDescent="0.25">
      <c r="A1995" s="251">
        <v>38073</v>
      </c>
      <c r="B1995" s="251" t="s">
        <v>1797</v>
      </c>
      <c r="C1995" s="251" t="s">
        <v>1819</v>
      </c>
      <c r="D1995" s="251">
        <v>-97.651989299999997</v>
      </c>
      <c r="E1995" s="251">
        <v>46.453989999999997</v>
      </c>
      <c r="O1995">
        <f t="shared" si="31"/>
        <v>1719.7953455702245</v>
      </c>
    </row>
    <row r="1996" spans="1:15" x14ac:dyDescent="0.25">
      <c r="A1996" s="251">
        <v>38075</v>
      </c>
      <c r="B1996" s="251" t="s">
        <v>1797</v>
      </c>
      <c r="C1996" s="251" t="s">
        <v>1469</v>
      </c>
      <c r="D1996" s="251">
        <v>-101.658265</v>
      </c>
      <c r="E1996" s="251">
        <v>48.718919999999997</v>
      </c>
      <c r="O1996">
        <f t="shared" si="31"/>
        <v>2051.9225234243995</v>
      </c>
    </row>
    <row r="1997" spans="1:15" x14ac:dyDescent="0.25">
      <c r="A1997" s="251">
        <v>38077</v>
      </c>
      <c r="B1997" s="251" t="s">
        <v>1797</v>
      </c>
      <c r="C1997" s="251" t="s">
        <v>1030</v>
      </c>
      <c r="D1997" s="251">
        <v>-96.939877100000004</v>
      </c>
      <c r="E1997" s="251">
        <v>46.267510000000001</v>
      </c>
      <c r="O1997">
        <f t="shared" si="31"/>
        <v>1693.4786586002253</v>
      </c>
    </row>
    <row r="1998" spans="1:15" x14ac:dyDescent="0.25">
      <c r="A1998" s="251">
        <v>38079</v>
      </c>
      <c r="B1998" s="251" t="s">
        <v>1797</v>
      </c>
      <c r="C1998" s="251" t="s">
        <v>1820</v>
      </c>
      <c r="D1998" s="251">
        <v>-99.842469800000003</v>
      </c>
      <c r="E1998" s="251">
        <v>48.774990000000003</v>
      </c>
      <c r="O1998">
        <f t="shared" si="31"/>
        <v>2060.4373863752253</v>
      </c>
    </row>
    <row r="1999" spans="1:15" x14ac:dyDescent="0.25">
      <c r="A1999" s="251">
        <v>38081</v>
      </c>
      <c r="B1999" s="251" t="s">
        <v>1797</v>
      </c>
      <c r="C1999" s="251" t="s">
        <v>1821</v>
      </c>
      <c r="D1999" s="251">
        <v>-97.623619399999995</v>
      </c>
      <c r="E1999" s="251">
        <v>46.109569999999998</v>
      </c>
      <c r="O1999">
        <f t="shared" si="31"/>
        <v>1671.3120275660249</v>
      </c>
    </row>
    <row r="2000" spans="1:15" x14ac:dyDescent="0.25">
      <c r="A2000" s="251">
        <v>38083</v>
      </c>
      <c r="B2000" s="251" t="s">
        <v>1797</v>
      </c>
      <c r="C2000" s="251" t="s">
        <v>1186</v>
      </c>
      <c r="D2000" s="251">
        <v>-100.338174</v>
      </c>
      <c r="E2000" s="251">
        <v>47.577660000000002</v>
      </c>
      <c r="O2000">
        <f t="shared" si="31"/>
        <v>1881.6838449201002</v>
      </c>
    </row>
    <row r="2001" spans="1:15" x14ac:dyDescent="0.25">
      <c r="A2001" s="251">
        <v>38085</v>
      </c>
      <c r="B2001" s="251" t="s">
        <v>1797</v>
      </c>
      <c r="C2001" s="251" t="s">
        <v>1125</v>
      </c>
      <c r="D2001" s="251">
        <v>-101.03400000000001</v>
      </c>
      <c r="E2001" s="251">
        <v>46.110810000000001</v>
      </c>
      <c r="O2001">
        <f t="shared" si="31"/>
        <v>1671.4856224262251</v>
      </c>
    </row>
    <row r="2002" spans="1:15" x14ac:dyDescent="0.25">
      <c r="A2002" s="251">
        <v>38087</v>
      </c>
      <c r="B2002" s="251" t="s">
        <v>1797</v>
      </c>
      <c r="C2002" s="251" t="s">
        <v>1822</v>
      </c>
      <c r="D2002" s="251">
        <v>-103.454341</v>
      </c>
      <c r="E2002" s="251">
        <v>46.445279999999997</v>
      </c>
      <c r="O2002">
        <f t="shared" si="31"/>
        <v>1718.5626771263996</v>
      </c>
    </row>
    <row r="2003" spans="1:15" x14ac:dyDescent="0.25">
      <c r="A2003" s="251">
        <v>38089</v>
      </c>
      <c r="B2003" s="251" t="s">
        <v>1797</v>
      </c>
      <c r="C2003" s="251" t="s">
        <v>1034</v>
      </c>
      <c r="D2003" s="251">
        <v>-102.652862</v>
      </c>
      <c r="E2003" s="251">
        <v>46.807630000000003</v>
      </c>
      <c r="O2003">
        <f t="shared" si="31"/>
        <v>1770.1319839880255</v>
      </c>
    </row>
    <row r="2004" spans="1:15" x14ac:dyDescent="0.25">
      <c r="A2004" s="251">
        <v>38091</v>
      </c>
      <c r="B2004" s="251" t="s">
        <v>1797</v>
      </c>
      <c r="C2004" s="251" t="s">
        <v>1476</v>
      </c>
      <c r="D2004" s="251">
        <v>-97.711622300000002</v>
      </c>
      <c r="E2004" s="251">
        <v>47.451549999999997</v>
      </c>
      <c r="O2004">
        <f t="shared" si="31"/>
        <v>1863.2319691556247</v>
      </c>
    </row>
    <row r="2005" spans="1:15" x14ac:dyDescent="0.25">
      <c r="A2005" s="251">
        <v>38093</v>
      </c>
      <c r="B2005" s="251" t="s">
        <v>1797</v>
      </c>
      <c r="C2005" s="251" t="s">
        <v>1823</v>
      </c>
      <c r="D2005" s="251">
        <v>-98.958238499999993</v>
      </c>
      <c r="E2005" s="251">
        <v>46.980429999999998</v>
      </c>
      <c r="O2005">
        <f t="shared" si="31"/>
        <v>1794.9327817160249</v>
      </c>
    </row>
    <row r="2006" spans="1:15" x14ac:dyDescent="0.25">
      <c r="A2006" s="251">
        <v>38095</v>
      </c>
      <c r="B2006" s="251" t="s">
        <v>1797</v>
      </c>
      <c r="C2006" s="251" t="s">
        <v>1824</v>
      </c>
      <c r="D2006" s="251">
        <v>-99.245726599999998</v>
      </c>
      <c r="E2006" s="251">
        <v>48.687060000000002</v>
      </c>
      <c r="O2006">
        <f t="shared" si="31"/>
        <v>2047.0905257481002</v>
      </c>
    </row>
    <row r="2007" spans="1:15" x14ac:dyDescent="0.25">
      <c r="A2007" s="251">
        <v>38097</v>
      </c>
      <c r="B2007" s="251" t="s">
        <v>1797</v>
      </c>
      <c r="C2007" s="251" t="s">
        <v>1825</v>
      </c>
      <c r="D2007" s="251">
        <v>-97.1499369</v>
      </c>
      <c r="E2007" s="251">
        <v>47.452869999999997</v>
      </c>
      <c r="O2007">
        <f t="shared" si="31"/>
        <v>1863.4247352830246</v>
      </c>
    </row>
    <row r="2008" spans="1:15" x14ac:dyDescent="0.25">
      <c r="A2008" s="251">
        <v>38099</v>
      </c>
      <c r="B2008" s="251" t="s">
        <v>1797</v>
      </c>
      <c r="C2008" s="251" t="s">
        <v>1826</v>
      </c>
      <c r="D2008" s="251">
        <v>-97.718557300000001</v>
      </c>
      <c r="E2008" s="251">
        <v>48.371360000000003</v>
      </c>
      <c r="O2008">
        <f t="shared" si="31"/>
        <v>1999.4572535616003</v>
      </c>
    </row>
    <row r="2009" spans="1:15" x14ac:dyDescent="0.25">
      <c r="A2009" s="251">
        <v>38101</v>
      </c>
      <c r="B2009" s="251" t="s">
        <v>1797</v>
      </c>
      <c r="C2009" s="251" t="s">
        <v>1827</v>
      </c>
      <c r="D2009" s="251">
        <v>-101.538113</v>
      </c>
      <c r="E2009" s="251">
        <v>48.221179999999997</v>
      </c>
      <c r="O2009">
        <f t="shared" si="31"/>
        <v>1976.9553013328996</v>
      </c>
    </row>
    <row r="2010" spans="1:15" x14ac:dyDescent="0.25">
      <c r="A2010" s="251">
        <v>38103</v>
      </c>
      <c r="B2010" s="251" t="s">
        <v>1797</v>
      </c>
      <c r="C2010" s="251" t="s">
        <v>1084</v>
      </c>
      <c r="D2010" s="251">
        <v>-99.663471999999999</v>
      </c>
      <c r="E2010" s="251">
        <v>47.590150000000001</v>
      </c>
      <c r="O2010">
        <f t="shared" si="31"/>
        <v>1883.5152233006252</v>
      </c>
    </row>
    <row r="2011" spans="1:15" x14ac:dyDescent="0.25">
      <c r="A2011" s="251">
        <v>38105</v>
      </c>
      <c r="B2011" s="251" t="s">
        <v>1797</v>
      </c>
      <c r="C2011" s="251" t="s">
        <v>1828</v>
      </c>
      <c r="D2011" s="251">
        <v>-103.478656</v>
      </c>
      <c r="E2011" s="251">
        <v>48.342559999999999</v>
      </c>
      <c r="O2011">
        <f t="shared" si="31"/>
        <v>1995.1341915455998</v>
      </c>
    </row>
    <row r="2012" spans="1:15" x14ac:dyDescent="0.25">
      <c r="A2012" s="251">
        <v>39001</v>
      </c>
      <c r="B2012" s="251" t="s">
        <v>1829</v>
      </c>
      <c r="C2012" s="251" t="s">
        <v>720</v>
      </c>
      <c r="D2012" s="251">
        <v>-83.463590999999994</v>
      </c>
      <c r="E2012" s="251">
        <v>38.856619999999999</v>
      </c>
      <c r="O2012">
        <f t="shared" si="31"/>
        <v>774.31121510490004</v>
      </c>
    </row>
    <row r="2013" spans="1:15" x14ac:dyDescent="0.25">
      <c r="A2013" s="251">
        <v>39003</v>
      </c>
      <c r="B2013" s="251" t="s">
        <v>1829</v>
      </c>
      <c r="C2013" s="251" t="s">
        <v>1045</v>
      </c>
      <c r="D2013" s="251">
        <v>-84.108251199999998</v>
      </c>
      <c r="E2013" s="251">
        <v>40.77675</v>
      </c>
      <c r="O2013">
        <f t="shared" si="31"/>
        <v>988.74189126562499</v>
      </c>
    </row>
    <row r="2014" spans="1:15" x14ac:dyDescent="0.25">
      <c r="A2014" s="251">
        <v>39005</v>
      </c>
      <c r="B2014" s="251" t="s">
        <v>1829</v>
      </c>
      <c r="C2014" s="251" t="s">
        <v>1830</v>
      </c>
      <c r="D2014" s="251">
        <v>-82.269219100000001</v>
      </c>
      <c r="E2014" s="251">
        <v>40.861220000000003</v>
      </c>
      <c r="O2014">
        <f t="shared" si="31"/>
        <v>998.5560747489003</v>
      </c>
    </row>
    <row r="2015" spans="1:15" x14ac:dyDescent="0.25">
      <c r="A2015" s="251">
        <v>39007</v>
      </c>
      <c r="B2015" s="251" t="s">
        <v>1829</v>
      </c>
      <c r="C2015" s="251" t="s">
        <v>1831</v>
      </c>
      <c r="D2015" s="251">
        <v>-80.756465199999994</v>
      </c>
      <c r="E2015" s="251">
        <v>41.710169999999998</v>
      </c>
      <c r="O2015">
        <f t="shared" si="31"/>
        <v>1098.9746582150249</v>
      </c>
    </row>
    <row r="2016" spans="1:15" x14ac:dyDescent="0.25">
      <c r="A2016" s="251">
        <v>39009</v>
      </c>
      <c r="B2016" s="251" t="s">
        <v>1829</v>
      </c>
      <c r="C2016" s="251" t="s">
        <v>1832</v>
      </c>
      <c r="D2016" s="251">
        <v>-82.040525200000005</v>
      </c>
      <c r="E2016" s="251">
        <v>39.345759999999999</v>
      </c>
      <c r="O2016">
        <f t="shared" si="31"/>
        <v>827.36106744959977</v>
      </c>
    </row>
    <row r="2017" spans="1:15" x14ac:dyDescent="0.25">
      <c r="A2017" s="251">
        <v>39011</v>
      </c>
      <c r="B2017" s="251" t="s">
        <v>1829</v>
      </c>
      <c r="C2017" s="251" t="s">
        <v>1833</v>
      </c>
      <c r="D2017" s="251">
        <v>-84.221918599999995</v>
      </c>
      <c r="E2017" s="251">
        <v>40.564210000000003</v>
      </c>
      <c r="O2017">
        <f t="shared" si="31"/>
        <v>964.18987407922532</v>
      </c>
    </row>
    <row r="2018" spans="1:15" x14ac:dyDescent="0.25">
      <c r="A2018" s="251">
        <v>39013</v>
      </c>
      <c r="B2018" s="251" t="s">
        <v>1829</v>
      </c>
      <c r="C2018" s="251" t="s">
        <v>1834</v>
      </c>
      <c r="D2018" s="251">
        <v>-80.992092900000003</v>
      </c>
      <c r="E2018" s="251">
        <v>40.030320000000003</v>
      </c>
      <c r="O2018">
        <f t="shared" si="31"/>
        <v>903.41306843040036</v>
      </c>
    </row>
    <row r="2019" spans="1:15" x14ac:dyDescent="0.25">
      <c r="A2019" s="251">
        <v>39015</v>
      </c>
      <c r="B2019" s="251" t="s">
        <v>1829</v>
      </c>
      <c r="C2019" s="251" t="s">
        <v>992</v>
      </c>
      <c r="D2019" s="251">
        <v>-83.868561600000007</v>
      </c>
      <c r="E2019" s="251">
        <v>38.938859999999998</v>
      </c>
      <c r="O2019">
        <f t="shared" si="31"/>
        <v>783.15529072409981</v>
      </c>
    </row>
    <row r="2020" spans="1:15" x14ac:dyDescent="0.25">
      <c r="A2020" s="251">
        <v>39017</v>
      </c>
      <c r="B2020" s="251" t="s">
        <v>1829</v>
      </c>
      <c r="C2020" s="251" t="s">
        <v>527</v>
      </c>
      <c r="D2020" s="251">
        <v>-84.574262599999997</v>
      </c>
      <c r="E2020" s="251">
        <v>39.446510000000004</v>
      </c>
      <c r="O2020">
        <f t="shared" si="31"/>
        <v>838.42166515522536</v>
      </c>
    </row>
    <row r="2021" spans="1:15" x14ac:dyDescent="0.25">
      <c r="A2021" s="251">
        <v>39019</v>
      </c>
      <c r="B2021" s="251" t="s">
        <v>1829</v>
      </c>
      <c r="C2021" s="251" t="s">
        <v>611</v>
      </c>
      <c r="D2021" s="251">
        <v>-81.083060700000004</v>
      </c>
      <c r="E2021" s="251">
        <v>40.593029999999999</v>
      </c>
      <c r="O2021">
        <f t="shared" si="31"/>
        <v>967.50716530702482</v>
      </c>
    </row>
    <row r="2022" spans="1:15" x14ac:dyDescent="0.25">
      <c r="A2022" s="251">
        <v>39021</v>
      </c>
      <c r="B2022" s="251" t="s">
        <v>1829</v>
      </c>
      <c r="C2022" s="251" t="s">
        <v>995</v>
      </c>
      <c r="D2022" s="251">
        <v>-83.767086199999994</v>
      </c>
      <c r="E2022" s="251">
        <v>40.14705</v>
      </c>
      <c r="O2022">
        <f t="shared" si="31"/>
        <v>916.59177833062495</v>
      </c>
    </row>
    <row r="2023" spans="1:15" x14ac:dyDescent="0.25">
      <c r="A2023" s="251">
        <v>39023</v>
      </c>
      <c r="B2023" s="251" t="s">
        <v>1829</v>
      </c>
      <c r="C2023" s="251" t="s">
        <v>613</v>
      </c>
      <c r="D2023" s="251">
        <v>-83.785537000000005</v>
      </c>
      <c r="E2023" s="251">
        <v>39.922930000000001</v>
      </c>
      <c r="O2023">
        <f t="shared" si="31"/>
        <v>891.34298951602511</v>
      </c>
    </row>
    <row r="2024" spans="1:15" x14ac:dyDescent="0.25">
      <c r="A2024" s="251">
        <v>39025</v>
      </c>
      <c r="B2024" s="251" t="s">
        <v>1829</v>
      </c>
      <c r="C2024" s="251" t="s">
        <v>1835</v>
      </c>
      <c r="D2024" s="251">
        <v>-84.151636100000005</v>
      </c>
      <c r="E2024" s="251">
        <v>39.05968</v>
      </c>
      <c r="O2024">
        <f t="shared" si="31"/>
        <v>796.20345383040001</v>
      </c>
    </row>
    <row r="2025" spans="1:15" x14ac:dyDescent="0.25">
      <c r="A2025" s="251">
        <v>39027</v>
      </c>
      <c r="B2025" s="251" t="s">
        <v>1829</v>
      </c>
      <c r="C2025" s="251" t="s">
        <v>997</v>
      </c>
      <c r="D2025" s="251">
        <v>-83.806792900000005</v>
      </c>
      <c r="E2025" s="251">
        <v>39.423940000000002</v>
      </c>
      <c r="O2025">
        <f t="shared" si="31"/>
        <v>835.93990152810022</v>
      </c>
    </row>
    <row r="2026" spans="1:15" x14ac:dyDescent="0.25">
      <c r="A2026" s="251">
        <v>39029</v>
      </c>
      <c r="B2026" s="251" t="s">
        <v>1829</v>
      </c>
      <c r="C2026" s="251" t="s">
        <v>1836</v>
      </c>
      <c r="D2026" s="251">
        <v>-80.772490300000001</v>
      </c>
      <c r="E2026" s="251">
        <v>40.78219</v>
      </c>
      <c r="O2026">
        <f t="shared" si="31"/>
        <v>989.37297269122507</v>
      </c>
    </row>
    <row r="2027" spans="1:15" x14ac:dyDescent="0.25">
      <c r="A2027" s="251">
        <v>39031</v>
      </c>
      <c r="B2027" s="251" t="s">
        <v>1829</v>
      </c>
      <c r="C2027" s="251" t="s">
        <v>1837</v>
      </c>
      <c r="D2027" s="251">
        <v>-81.919652400000004</v>
      </c>
      <c r="E2027" s="251">
        <v>40.316189999999999</v>
      </c>
      <c r="O2027">
        <f t="shared" si="31"/>
        <v>935.79632126122488</v>
      </c>
    </row>
    <row r="2028" spans="1:15" x14ac:dyDescent="0.25">
      <c r="A2028" s="251">
        <v>39033</v>
      </c>
      <c r="B2028" s="251" t="s">
        <v>1829</v>
      </c>
      <c r="C2028" s="251" t="s">
        <v>618</v>
      </c>
      <c r="D2028" s="251">
        <v>-82.915144299999994</v>
      </c>
      <c r="E2028" s="251">
        <v>40.861130000000003</v>
      </c>
      <c r="O2028">
        <f t="shared" si="31"/>
        <v>998.54560097302533</v>
      </c>
    </row>
    <row r="2029" spans="1:15" x14ac:dyDescent="0.25">
      <c r="A2029" s="251">
        <v>39035</v>
      </c>
      <c r="B2029" s="251" t="s">
        <v>1829</v>
      </c>
      <c r="C2029" s="251" t="s">
        <v>1838</v>
      </c>
      <c r="D2029" s="251">
        <v>-81.6542484</v>
      </c>
      <c r="E2029" s="251">
        <v>41.438189999999999</v>
      </c>
      <c r="O2029">
        <f t="shared" si="31"/>
        <v>1066.4502535712249</v>
      </c>
    </row>
    <row r="2030" spans="1:15" x14ac:dyDescent="0.25">
      <c r="A2030" s="251">
        <v>39037</v>
      </c>
      <c r="B2030" s="251" t="s">
        <v>1829</v>
      </c>
      <c r="C2030" s="251" t="s">
        <v>1839</v>
      </c>
      <c r="D2030" s="251">
        <v>-84.624881700000003</v>
      </c>
      <c r="E2030" s="251">
        <v>40.137129999999999</v>
      </c>
      <c r="O2030">
        <f t="shared" si="31"/>
        <v>915.46943543302496</v>
      </c>
    </row>
    <row r="2031" spans="1:15" x14ac:dyDescent="0.25">
      <c r="A2031" s="251">
        <v>39039</v>
      </c>
      <c r="B2031" s="251" t="s">
        <v>1829</v>
      </c>
      <c r="C2031" s="251" t="s">
        <v>1840</v>
      </c>
      <c r="D2031" s="251">
        <v>-84.494432399999994</v>
      </c>
      <c r="E2031" s="251">
        <v>41.329160000000002</v>
      </c>
      <c r="O2031">
        <f t="shared" si="31"/>
        <v>1053.5054991876002</v>
      </c>
    </row>
    <row r="2032" spans="1:15" x14ac:dyDescent="0.25">
      <c r="A2032" s="251">
        <v>39041</v>
      </c>
      <c r="B2032" s="251" t="s">
        <v>1829</v>
      </c>
      <c r="C2032" s="251" t="s">
        <v>1050</v>
      </c>
      <c r="D2032" s="251">
        <v>-82.993484199999997</v>
      </c>
      <c r="E2032" s="251">
        <v>40.288269999999997</v>
      </c>
      <c r="O2032">
        <f t="shared" si="31"/>
        <v>932.61734908402468</v>
      </c>
    </row>
    <row r="2033" spans="1:15" x14ac:dyDescent="0.25">
      <c r="A2033" s="251">
        <v>39043</v>
      </c>
      <c r="B2033" s="251" t="s">
        <v>1829</v>
      </c>
      <c r="C2033" s="251" t="s">
        <v>1710</v>
      </c>
      <c r="D2033" s="251">
        <v>-82.624861100000004</v>
      </c>
      <c r="E2033" s="251">
        <v>41.3782</v>
      </c>
      <c r="O2033">
        <f t="shared" si="31"/>
        <v>1059.32122929</v>
      </c>
    </row>
    <row r="2034" spans="1:15" x14ac:dyDescent="0.25">
      <c r="A2034" s="251">
        <v>39045</v>
      </c>
      <c r="B2034" s="251" t="s">
        <v>1829</v>
      </c>
      <c r="C2034" s="251" t="s">
        <v>776</v>
      </c>
      <c r="D2034" s="251">
        <v>-82.621206999999998</v>
      </c>
      <c r="E2034" s="251">
        <v>39.756920000000001</v>
      </c>
      <c r="O2034">
        <f t="shared" si="31"/>
        <v>872.78644774440011</v>
      </c>
    </row>
    <row r="2035" spans="1:15" x14ac:dyDescent="0.25">
      <c r="A2035" s="251">
        <v>39047</v>
      </c>
      <c r="B2035" s="251" t="s">
        <v>1829</v>
      </c>
      <c r="C2035" s="251" t="s">
        <v>549</v>
      </c>
      <c r="D2035" s="251">
        <v>-83.447459300000006</v>
      </c>
      <c r="E2035" s="251">
        <v>39.565179999999998</v>
      </c>
      <c r="O2035">
        <f t="shared" si="31"/>
        <v>851.50815397289978</v>
      </c>
    </row>
    <row r="2036" spans="1:15" x14ac:dyDescent="0.25">
      <c r="A2036" s="251">
        <v>39049</v>
      </c>
      <c r="B2036" s="251" t="s">
        <v>1829</v>
      </c>
      <c r="C2036" s="251" t="s">
        <v>550</v>
      </c>
      <c r="D2036" s="251">
        <v>-82.999450199999998</v>
      </c>
      <c r="E2036" s="251">
        <v>39.977469999999997</v>
      </c>
      <c r="O2036">
        <f t="shared" si="31"/>
        <v>897.46651710202457</v>
      </c>
    </row>
    <row r="2037" spans="1:15" x14ac:dyDescent="0.25">
      <c r="A2037" s="251">
        <v>39051</v>
      </c>
      <c r="B2037" s="251" t="s">
        <v>1829</v>
      </c>
      <c r="C2037" s="251" t="s">
        <v>624</v>
      </c>
      <c r="D2037" s="251">
        <v>-84.132178499999995</v>
      </c>
      <c r="E2037" s="251">
        <v>41.613860000000003</v>
      </c>
      <c r="O2037">
        <f t="shared" si="31"/>
        <v>1087.4194742241002</v>
      </c>
    </row>
    <row r="2038" spans="1:15" x14ac:dyDescent="0.25">
      <c r="A2038" s="251">
        <v>39053</v>
      </c>
      <c r="B2038" s="251" t="s">
        <v>1829</v>
      </c>
      <c r="C2038" s="251" t="s">
        <v>1841</v>
      </c>
      <c r="D2038" s="251">
        <v>-82.320710300000002</v>
      </c>
      <c r="E2038" s="251">
        <v>38.838819999999998</v>
      </c>
      <c r="O2038">
        <f t="shared" si="31"/>
        <v>772.40101273289986</v>
      </c>
    </row>
    <row r="2039" spans="1:15" x14ac:dyDescent="0.25">
      <c r="A2039" s="251">
        <v>39055</v>
      </c>
      <c r="B2039" s="251" t="s">
        <v>1829</v>
      </c>
      <c r="C2039" s="251" t="s">
        <v>1842</v>
      </c>
      <c r="D2039" s="251">
        <v>-81.179830699999997</v>
      </c>
      <c r="E2039" s="251">
        <v>41.51811</v>
      </c>
      <c r="O2039">
        <f t="shared" si="31"/>
        <v>1075.972855437225</v>
      </c>
    </row>
    <row r="2040" spans="1:15" x14ac:dyDescent="0.25">
      <c r="A2040" s="251">
        <v>39057</v>
      </c>
      <c r="B2040" s="251" t="s">
        <v>1829</v>
      </c>
      <c r="C2040" s="251" t="s">
        <v>552</v>
      </c>
      <c r="D2040" s="251">
        <v>-83.888622999999995</v>
      </c>
      <c r="E2040" s="251">
        <v>39.696579999999997</v>
      </c>
      <c r="O2040">
        <f t="shared" si="31"/>
        <v>866.07239331689971</v>
      </c>
    </row>
    <row r="2041" spans="1:15" x14ac:dyDescent="0.25">
      <c r="A2041" s="251">
        <v>39059</v>
      </c>
      <c r="B2041" s="251" t="s">
        <v>1829</v>
      </c>
      <c r="C2041" s="251" t="s">
        <v>1843</v>
      </c>
      <c r="D2041" s="251">
        <v>-81.489559799999995</v>
      </c>
      <c r="E2041" s="251">
        <v>40.06532</v>
      </c>
      <c r="O2041">
        <f t="shared" si="31"/>
        <v>907.35810008039994</v>
      </c>
    </row>
    <row r="2042" spans="1:15" x14ac:dyDescent="0.25">
      <c r="A2042" s="251">
        <v>39061</v>
      </c>
      <c r="B2042" s="251" t="s">
        <v>1829</v>
      </c>
      <c r="C2042" s="251" t="s">
        <v>808</v>
      </c>
      <c r="D2042" s="251">
        <v>-84.545805599999994</v>
      </c>
      <c r="E2042" s="251">
        <v>39.20093</v>
      </c>
      <c r="O2042">
        <f t="shared" si="31"/>
        <v>811.54127894602493</v>
      </c>
    </row>
    <row r="2043" spans="1:15" x14ac:dyDescent="0.25">
      <c r="A2043" s="251">
        <v>39063</v>
      </c>
      <c r="B2043" s="251" t="s">
        <v>1829</v>
      </c>
      <c r="C2043" s="251" t="s">
        <v>892</v>
      </c>
      <c r="D2043" s="251">
        <v>-83.667192099999994</v>
      </c>
      <c r="E2043" s="251">
        <v>41.011150000000001</v>
      </c>
      <c r="O2043">
        <f t="shared" si="31"/>
        <v>1016.054829725625</v>
      </c>
    </row>
    <row r="2044" spans="1:15" x14ac:dyDescent="0.25">
      <c r="A2044" s="251">
        <v>39065</v>
      </c>
      <c r="B2044" s="251" t="s">
        <v>1829</v>
      </c>
      <c r="C2044" s="251" t="s">
        <v>1007</v>
      </c>
      <c r="D2044" s="251">
        <v>-83.658004199999993</v>
      </c>
      <c r="E2044" s="251">
        <v>40.671669999999999</v>
      </c>
      <c r="O2044">
        <f t="shared" si="31"/>
        <v>976.57794132502488</v>
      </c>
    </row>
    <row r="2045" spans="1:15" x14ac:dyDescent="0.25">
      <c r="A2045" s="251">
        <v>39067</v>
      </c>
      <c r="B2045" s="251" t="s">
        <v>1829</v>
      </c>
      <c r="C2045" s="251" t="s">
        <v>1055</v>
      </c>
      <c r="D2045" s="251">
        <v>-81.084779900000001</v>
      </c>
      <c r="E2045" s="251">
        <v>40.310049999999997</v>
      </c>
      <c r="O2045">
        <f t="shared" si="31"/>
        <v>935.09691975562464</v>
      </c>
    </row>
    <row r="2046" spans="1:15" x14ac:dyDescent="0.25">
      <c r="A2046" s="251">
        <v>39069</v>
      </c>
      <c r="B2046" s="251" t="s">
        <v>1829</v>
      </c>
      <c r="C2046" s="251" t="s">
        <v>554</v>
      </c>
      <c r="D2046" s="251">
        <v>-84.072501399999993</v>
      </c>
      <c r="E2046" s="251">
        <v>41.338239999999999</v>
      </c>
      <c r="O2046">
        <f t="shared" si="31"/>
        <v>1054.5814941695999</v>
      </c>
    </row>
    <row r="2047" spans="1:15" x14ac:dyDescent="0.25">
      <c r="A2047" s="251">
        <v>39071</v>
      </c>
      <c r="B2047" s="251" t="s">
        <v>1829</v>
      </c>
      <c r="C2047" s="251" t="s">
        <v>1844</v>
      </c>
      <c r="D2047" s="251">
        <v>-83.607821400000006</v>
      </c>
      <c r="E2047" s="251">
        <v>39.18994</v>
      </c>
      <c r="O2047">
        <f t="shared" si="31"/>
        <v>810.34469370809995</v>
      </c>
    </row>
    <row r="2048" spans="1:15" x14ac:dyDescent="0.25">
      <c r="A2048" s="251">
        <v>39073</v>
      </c>
      <c r="B2048" s="251" t="s">
        <v>1829</v>
      </c>
      <c r="C2048" s="251" t="s">
        <v>1845</v>
      </c>
      <c r="D2048" s="251">
        <v>-82.469865799999994</v>
      </c>
      <c r="E2048" s="251">
        <v>39.506990000000002</v>
      </c>
      <c r="O2048">
        <f t="shared" si="31"/>
        <v>845.08325743522516</v>
      </c>
    </row>
    <row r="2049" spans="1:15" x14ac:dyDescent="0.25">
      <c r="A2049" s="251">
        <v>39075</v>
      </c>
      <c r="B2049" s="251" t="s">
        <v>1829</v>
      </c>
      <c r="C2049" s="251" t="s">
        <v>814</v>
      </c>
      <c r="D2049" s="251">
        <v>-81.924965</v>
      </c>
      <c r="E2049" s="251">
        <v>40.573560000000001</v>
      </c>
      <c r="O2049">
        <f t="shared" si="31"/>
        <v>965.26568491559999</v>
      </c>
    </row>
    <row r="2050" spans="1:15" x14ac:dyDescent="0.25">
      <c r="A2050" s="251">
        <v>39077</v>
      </c>
      <c r="B2050" s="251" t="s">
        <v>1829</v>
      </c>
      <c r="C2050" s="251" t="s">
        <v>1384</v>
      </c>
      <c r="D2050" s="251">
        <v>-82.599269800000002</v>
      </c>
      <c r="E2050" s="251">
        <v>41.162669999999999</v>
      </c>
      <c r="O2050">
        <f t="shared" si="31"/>
        <v>1033.8419284400247</v>
      </c>
    </row>
    <row r="2051" spans="1:15" x14ac:dyDescent="0.25">
      <c r="A2051" s="251">
        <v>39079</v>
      </c>
      <c r="B2051" s="251" t="s">
        <v>1829</v>
      </c>
      <c r="C2051" s="251" t="s">
        <v>556</v>
      </c>
      <c r="D2051" s="251">
        <v>-82.609883600000003</v>
      </c>
      <c r="E2051" s="251">
        <v>39.036250000000003</v>
      </c>
      <c r="O2051">
        <f t="shared" si="31"/>
        <v>793.66795664062522</v>
      </c>
    </row>
    <row r="2052" spans="1:15" x14ac:dyDescent="0.25">
      <c r="A2052" s="251">
        <v>39081</v>
      </c>
      <c r="B2052" s="251" t="s">
        <v>1829</v>
      </c>
      <c r="C2052" s="251" t="s">
        <v>557</v>
      </c>
      <c r="D2052" s="251">
        <v>-80.760257800000005</v>
      </c>
      <c r="E2052" s="251">
        <v>40.396990000000002</v>
      </c>
      <c r="O2052">
        <f t="shared" ref="O2052:O2115" si="32">E2052*1.5^2*(E2052-30)</f>
        <v>945.01597738522526</v>
      </c>
    </row>
    <row r="2053" spans="1:15" x14ac:dyDescent="0.25">
      <c r="A2053" s="251">
        <v>39083</v>
      </c>
      <c r="B2053" s="251" t="s">
        <v>1829</v>
      </c>
      <c r="C2053" s="251" t="s">
        <v>1015</v>
      </c>
      <c r="D2053" s="251">
        <v>-82.414340600000003</v>
      </c>
      <c r="E2053" s="251">
        <v>40.413460000000001</v>
      </c>
      <c r="O2053">
        <f t="shared" si="32"/>
        <v>946.89888563609998</v>
      </c>
    </row>
    <row r="2054" spans="1:15" x14ac:dyDescent="0.25">
      <c r="A2054" s="251">
        <v>39085</v>
      </c>
      <c r="B2054" s="251" t="s">
        <v>1829</v>
      </c>
      <c r="C2054" s="251" t="s">
        <v>679</v>
      </c>
      <c r="D2054" s="251">
        <v>-81.233314300000004</v>
      </c>
      <c r="E2054" s="251">
        <v>41.713039999999999</v>
      </c>
      <c r="O2054">
        <f t="shared" si="32"/>
        <v>1099.3196385935998</v>
      </c>
    </row>
    <row r="2055" spans="1:15" x14ac:dyDescent="0.25">
      <c r="A2055" s="251">
        <v>39087</v>
      </c>
      <c r="B2055" s="251" t="s">
        <v>1829</v>
      </c>
      <c r="C2055" s="251" t="s">
        <v>560</v>
      </c>
      <c r="D2055" s="251">
        <v>-82.534321800000001</v>
      </c>
      <c r="E2055" s="251">
        <v>38.618009999999998</v>
      </c>
      <c r="O2055">
        <f t="shared" si="32"/>
        <v>748.82339181022485</v>
      </c>
    </row>
    <row r="2056" spans="1:15" x14ac:dyDescent="0.25">
      <c r="A2056" s="251">
        <v>39089</v>
      </c>
      <c r="B2056" s="251" t="s">
        <v>1829</v>
      </c>
      <c r="C2056" s="251" t="s">
        <v>1846</v>
      </c>
      <c r="D2056" s="251">
        <v>-82.477546899999993</v>
      </c>
      <c r="E2056" s="251">
        <v>40.101590000000002</v>
      </c>
      <c r="O2056">
        <f t="shared" si="32"/>
        <v>911.45209618822514</v>
      </c>
    </row>
    <row r="2057" spans="1:15" x14ac:dyDescent="0.25">
      <c r="A2057" s="251">
        <v>39091</v>
      </c>
      <c r="B2057" s="251" t="s">
        <v>1829</v>
      </c>
      <c r="C2057" s="251" t="s">
        <v>636</v>
      </c>
      <c r="D2057" s="251">
        <v>-83.764403299999998</v>
      </c>
      <c r="E2057" s="251">
        <v>40.397869999999998</v>
      </c>
      <c r="O2057">
        <f t="shared" si="32"/>
        <v>945.1165512080247</v>
      </c>
    </row>
    <row r="2058" spans="1:15" x14ac:dyDescent="0.25">
      <c r="A2058" s="251">
        <v>39093</v>
      </c>
      <c r="B2058" s="251" t="s">
        <v>1829</v>
      </c>
      <c r="C2058" s="251" t="s">
        <v>1847</v>
      </c>
      <c r="D2058" s="251">
        <v>-82.152267399999999</v>
      </c>
      <c r="E2058" s="251">
        <v>41.302230000000002</v>
      </c>
      <c r="O2058">
        <f t="shared" si="32"/>
        <v>1050.3164316890252</v>
      </c>
    </row>
    <row r="2059" spans="1:15" x14ac:dyDescent="0.25">
      <c r="A2059" s="251">
        <v>39095</v>
      </c>
      <c r="B2059" s="251" t="s">
        <v>1829</v>
      </c>
      <c r="C2059" s="251" t="s">
        <v>1110</v>
      </c>
      <c r="D2059" s="251">
        <v>-83.662653800000001</v>
      </c>
      <c r="E2059" s="251">
        <v>41.633809999999997</v>
      </c>
      <c r="O2059">
        <f t="shared" si="32"/>
        <v>1089.8096290112246</v>
      </c>
    </row>
    <row r="2060" spans="1:15" x14ac:dyDescent="0.25">
      <c r="A2060" s="251">
        <v>39097</v>
      </c>
      <c r="B2060" s="251" t="s">
        <v>1829</v>
      </c>
      <c r="C2060" s="251" t="s">
        <v>565</v>
      </c>
      <c r="D2060" s="251">
        <v>-83.399942300000006</v>
      </c>
      <c r="E2060" s="251">
        <v>39.896999999999998</v>
      </c>
      <c r="O2060">
        <f t="shared" si="32"/>
        <v>888.43637024999975</v>
      </c>
    </row>
    <row r="2061" spans="1:15" x14ac:dyDescent="0.25">
      <c r="A2061" s="251">
        <v>39099</v>
      </c>
      <c r="B2061" s="251" t="s">
        <v>1829</v>
      </c>
      <c r="C2061" s="251" t="s">
        <v>1848</v>
      </c>
      <c r="D2061" s="251">
        <v>-80.775073399999997</v>
      </c>
      <c r="E2061" s="251">
        <v>41.023029999999999</v>
      </c>
      <c r="O2061">
        <f t="shared" si="32"/>
        <v>1017.4457033570249</v>
      </c>
    </row>
    <row r="2062" spans="1:15" x14ac:dyDescent="0.25">
      <c r="A2062" s="251">
        <v>39101</v>
      </c>
      <c r="B2062" s="251" t="s">
        <v>1829</v>
      </c>
      <c r="C2062" s="251" t="s">
        <v>567</v>
      </c>
      <c r="D2062" s="251">
        <v>-83.1575287</v>
      </c>
      <c r="E2062" s="251">
        <v>40.59704</v>
      </c>
      <c r="O2062">
        <f t="shared" si="32"/>
        <v>967.96902771359998</v>
      </c>
    </row>
    <row r="2063" spans="1:15" x14ac:dyDescent="0.25">
      <c r="A2063" s="251">
        <v>39103</v>
      </c>
      <c r="B2063" s="251" t="s">
        <v>1829</v>
      </c>
      <c r="C2063" s="251" t="s">
        <v>1849</v>
      </c>
      <c r="D2063" s="251">
        <v>-81.892194700000005</v>
      </c>
      <c r="E2063" s="251">
        <v>41.133940000000003</v>
      </c>
      <c r="O2063">
        <f t="shared" si="32"/>
        <v>1030.4613448281002</v>
      </c>
    </row>
    <row r="2064" spans="1:15" x14ac:dyDescent="0.25">
      <c r="A2064" s="251">
        <v>39105</v>
      </c>
      <c r="B2064" s="251" t="s">
        <v>1829</v>
      </c>
      <c r="C2064" s="251" t="s">
        <v>1850</v>
      </c>
      <c r="D2064" s="251">
        <v>-82.023973999999995</v>
      </c>
      <c r="E2064" s="251">
        <v>39.09337</v>
      </c>
      <c r="O2064">
        <f t="shared" si="32"/>
        <v>799.85357540302505</v>
      </c>
    </row>
    <row r="2065" spans="1:15" x14ac:dyDescent="0.25">
      <c r="A2065" s="251">
        <v>39107</v>
      </c>
      <c r="B2065" s="251" t="s">
        <v>1829</v>
      </c>
      <c r="C2065" s="251" t="s">
        <v>1025</v>
      </c>
      <c r="D2065" s="251">
        <v>-84.637758000000005</v>
      </c>
      <c r="E2065" s="251">
        <v>40.543500000000002</v>
      </c>
      <c r="O2065">
        <f t="shared" si="32"/>
        <v>961.80838256250013</v>
      </c>
    </row>
    <row r="2066" spans="1:15" x14ac:dyDescent="0.25">
      <c r="A2066" s="251">
        <v>39109</v>
      </c>
      <c r="B2066" s="251" t="s">
        <v>1829</v>
      </c>
      <c r="C2066" s="251" t="s">
        <v>1063</v>
      </c>
      <c r="D2066" s="251">
        <v>-84.228394199999997</v>
      </c>
      <c r="E2066" s="251">
        <v>40.05959</v>
      </c>
      <c r="O2066">
        <f t="shared" si="32"/>
        <v>906.71186467822508</v>
      </c>
    </row>
    <row r="2067" spans="1:15" x14ac:dyDescent="0.25">
      <c r="A2067" s="251">
        <v>39111</v>
      </c>
      <c r="B2067" s="251" t="s">
        <v>1829</v>
      </c>
      <c r="C2067" s="251" t="s">
        <v>570</v>
      </c>
      <c r="D2067" s="251">
        <v>-81.080757500000004</v>
      </c>
      <c r="E2067" s="251">
        <v>39.741570000000003</v>
      </c>
      <c r="O2067">
        <f t="shared" si="32"/>
        <v>871.07689364602538</v>
      </c>
    </row>
    <row r="2068" spans="1:15" x14ac:dyDescent="0.25">
      <c r="A2068" s="251">
        <v>39113</v>
      </c>
      <c r="B2068" s="251" t="s">
        <v>1829</v>
      </c>
      <c r="C2068" s="251" t="s">
        <v>571</v>
      </c>
      <c r="D2068" s="251">
        <v>-84.295839400000006</v>
      </c>
      <c r="E2068" s="251">
        <v>39.762360000000001</v>
      </c>
      <c r="O2068">
        <f t="shared" si="32"/>
        <v>873.39256373160015</v>
      </c>
    </row>
    <row r="2069" spans="1:15" x14ac:dyDescent="0.25">
      <c r="A2069" s="251">
        <v>39115</v>
      </c>
      <c r="B2069" s="251" t="s">
        <v>1829</v>
      </c>
      <c r="C2069" s="251" t="s">
        <v>572</v>
      </c>
      <c r="D2069" s="251">
        <v>-81.853492299999999</v>
      </c>
      <c r="E2069" s="251">
        <v>39.634590000000003</v>
      </c>
      <c r="O2069">
        <f t="shared" si="32"/>
        <v>859.19180505322527</v>
      </c>
    </row>
    <row r="2070" spans="1:15" x14ac:dyDescent="0.25">
      <c r="A2070" s="251">
        <v>39117</v>
      </c>
      <c r="B2070" s="251" t="s">
        <v>1829</v>
      </c>
      <c r="C2070" s="251" t="s">
        <v>1851</v>
      </c>
      <c r="D2070" s="251">
        <v>-82.784866399999999</v>
      </c>
      <c r="E2070" s="251">
        <v>40.540790000000001</v>
      </c>
      <c r="O2070">
        <f t="shared" si="32"/>
        <v>961.49689610422513</v>
      </c>
    </row>
    <row r="2071" spans="1:15" x14ac:dyDescent="0.25">
      <c r="A2071" s="251">
        <v>39119</v>
      </c>
      <c r="B2071" s="251" t="s">
        <v>1829</v>
      </c>
      <c r="C2071" s="251" t="s">
        <v>1852</v>
      </c>
      <c r="D2071" s="251">
        <v>-81.946984299999997</v>
      </c>
      <c r="E2071" s="251">
        <v>39.979129999999998</v>
      </c>
      <c r="O2071">
        <f t="shared" si="32"/>
        <v>897.65310500302473</v>
      </c>
    </row>
    <row r="2072" spans="1:15" x14ac:dyDescent="0.25">
      <c r="A2072" s="251">
        <v>39121</v>
      </c>
      <c r="B2072" s="251" t="s">
        <v>1829</v>
      </c>
      <c r="C2072" s="251" t="s">
        <v>1064</v>
      </c>
      <c r="D2072" s="251">
        <v>-81.452300100000002</v>
      </c>
      <c r="E2072" s="251">
        <v>39.779870000000003</v>
      </c>
      <c r="O2072">
        <f t="shared" si="32"/>
        <v>875.34440373802533</v>
      </c>
    </row>
    <row r="2073" spans="1:15" x14ac:dyDescent="0.25">
      <c r="A2073" s="251">
        <v>39123</v>
      </c>
      <c r="B2073" s="251" t="s">
        <v>1829</v>
      </c>
      <c r="C2073" s="251" t="s">
        <v>1174</v>
      </c>
      <c r="D2073" s="251">
        <v>-83.143838500000001</v>
      </c>
      <c r="E2073" s="251">
        <v>41.545769999999997</v>
      </c>
      <c r="O2073">
        <f t="shared" si="32"/>
        <v>1079.2752860090247</v>
      </c>
    </row>
    <row r="2074" spans="1:15" x14ac:dyDescent="0.25">
      <c r="A2074" s="251">
        <v>39125</v>
      </c>
      <c r="B2074" s="251" t="s">
        <v>1829</v>
      </c>
      <c r="C2074" s="251" t="s">
        <v>914</v>
      </c>
      <c r="D2074" s="251">
        <v>-84.584389000000002</v>
      </c>
      <c r="E2074" s="251">
        <v>41.123130000000003</v>
      </c>
      <c r="O2074">
        <f t="shared" si="32"/>
        <v>1029.1903222430253</v>
      </c>
    </row>
    <row r="2075" spans="1:15" x14ac:dyDescent="0.25">
      <c r="A2075" s="251">
        <v>39127</v>
      </c>
      <c r="B2075" s="251" t="s">
        <v>1829</v>
      </c>
      <c r="C2075" s="251" t="s">
        <v>573</v>
      </c>
      <c r="D2075" s="251">
        <v>-82.236013700000001</v>
      </c>
      <c r="E2075" s="251">
        <v>39.745669999999997</v>
      </c>
      <c r="O2075">
        <f t="shared" si="32"/>
        <v>871.53341343502473</v>
      </c>
    </row>
    <row r="2076" spans="1:15" x14ac:dyDescent="0.25">
      <c r="A2076" s="251">
        <v>39129</v>
      </c>
      <c r="B2076" s="251" t="s">
        <v>1829</v>
      </c>
      <c r="C2076" s="251" t="s">
        <v>1853</v>
      </c>
      <c r="D2076" s="251">
        <v>-83.015116399999997</v>
      </c>
      <c r="E2076" s="251">
        <v>39.645130000000002</v>
      </c>
      <c r="O2076">
        <f t="shared" si="32"/>
        <v>860.36047361302519</v>
      </c>
    </row>
    <row r="2077" spans="1:15" x14ac:dyDescent="0.25">
      <c r="A2077" s="251">
        <v>39131</v>
      </c>
      <c r="B2077" s="251" t="s">
        <v>1829</v>
      </c>
      <c r="C2077" s="251" t="s">
        <v>575</v>
      </c>
      <c r="D2077" s="251">
        <v>-83.057525600000005</v>
      </c>
      <c r="E2077" s="251">
        <v>39.088760000000001</v>
      </c>
      <c r="O2077">
        <f t="shared" si="32"/>
        <v>799.35380625959999</v>
      </c>
    </row>
    <row r="2078" spans="1:15" x14ac:dyDescent="0.25">
      <c r="A2078" s="251">
        <v>39133</v>
      </c>
      <c r="B2078" s="251" t="s">
        <v>1829</v>
      </c>
      <c r="C2078" s="251" t="s">
        <v>1854</v>
      </c>
      <c r="D2078" s="251">
        <v>-81.198454900000002</v>
      </c>
      <c r="E2078" s="251">
        <v>41.18573</v>
      </c>
      <c r="O2078">
        <f t="shared" si="32"/>
        <v>1036.5580251740248</v>
      </c>
    </row>
    <row r="2079" spans="1:15" x14ac:dyDescent="0.25">
      <c r="A2079" s="251">
        <v>39135</v>
      </c>
      <c r="B2079" s="251" t="s">
        <v>1829</v>
      </c>
      <c r="C2079" s="251" t="s">
        <v>1855</v>
      </c>
      <c r="D2079" s="251">
        <v>-84.654392799999997</v>
      </c>
      <c r="E2079" s="251">
        <v>39.749859999999998</v>
      </c>
      <c r="O2079">
        <f t="shared" si="32"/>
        <v>872.00003254409978</v>
      </c>
    </row>
    <row r="2080" spans="1:15" x14ac:dyDescent="0.25">
      <c r="A2080" s="251">
        <v>39137</v>
      </c>
      <c r="B2080" s="251" t="s">
        <v>1829</v>
      </c>
      <c r="C2080" s="251" t="s">
        <v>829</v>
      </c>
      <c r="D2080" s="251">
        <v>-84.138496399999994</v>
      </c>
      <c r="E2080" s="251">
        <v>41.02805</v>
      </c>
      <c r="O2080">
        <f t="shared" si="32"/>
        <v>1018.033620305625</v>
      </c>
    </row>
    <row r="2081" spans="1:15" x14ac:dyDescent="0.25">
      <c r="A2081" s="251">
        <v>39139</v>
      </c>
      <c r="B2081" s="251" t="s">
        <v>1829</v>
      </c>
      <c r="C2081" s="251" t="s">
        <v>1030</v>
      </c>
      <c r="D2081" s="251">
        <v>-82.531943699999999</v>
      </c>
      <c r="E2081" s="251">
        <v>40.790950000000002</v>
      </c>
      <c r="O2081">
        <f t="shared" si="32"/>
        <v>990.38947928062532</v>
      </c>
    </row>
    <row r="2082" spans="1:15" x14ac:dyDescent="0.25">
      <c r="A2082" s="251">
        <v>39141</v>
      </c>
      <c r="B2082" s="251" t="s">
        <v>1829</v>
      </c>
      <c r="C2082" s="251" t="s">
        <v>1856</v>
      </c>
      <c r="D2082" s="251">
        <v>-83.0483756</v>
      </c>
      <c r="E2082" s="251">
        <v>39.344749999999998</v>
      </c>
      <c r="O2082">
        <f t="shared" si="32"/>
        <v>827.25041826562472</v>
      </c>
    </row>
    <row r="2083" spans="1:15" x14ac:dyDescent="0.25">
      <c r="A2083" s="251">
        <v>39143</v>
      </c>
      <c r="B2083" s="251" t="s">
        <v>1829</v>
      </c>
      <c r="C2083" s="251" t="s">
        <v>1857</v>
      </c>
      <c r="D2083" s="251">
        <v>-83.147281800000002</v>
      </c>
      <c r="E2083" s="251">
        <v>41.36403</v>
      </c>
      <c r="O2083">
        <f t="shared" si="32"/>
        <v>1057.639675142025</v>
      </c>
    </row>
    <row r="2084" spans="1:15" x14ac:dyDescent="0.25">
      <c r="A2084" s="251">
        <v>39145</v>
      </c>
      <c r="B2084" s="251" t="s">
        <v>1829</v>
      </c>
      <c r="C2084" s="251" t="s">
        <v>1858</v>
      </c>
      <c r="D2084" s="251">
        <v>-82.9817587</v>
      </c>
      <c r="E2084" s="251">
        <v>38.819360000000003</v>
      </c>
      <c r="O2084">
        <f t="shared" si="32"/>
        <v>770.3142993216004</v>
      </c>
    </row>
    <row r="2085" spans="1:15" x14ac:dyDescent="0.25">
      <c r="A2085" s="251">
        <v>39147</v>
      </c>
      <c r="B2085" s="251" t="s">
        <v>1829</v>
      </c>
      <c r="C2085" s="251" t="s">
        <v>1725</v>
      </c>
      <c r="D2085" s="251">
        <v>-83.128335399999997</v>
      </c>
      <c r="E2085" s="251">
        <v>41.129950000000001</v>
      </c>
      <c r="O2085">
        <f t="shared" si="32"/>
        <v>1029.9921457556252</v>
      </c>
    </row>
    <row r="2086" spans="1:15" x14ac:dyDescent="0.25">
      <c r="A2086" s="251">
        <v>39149</v>
      </c>
      <c r="B2086" s="251" t="s">
        <v>1829</v>
      </c>
      <c r="C2086" s="251" t="s">
        <v>579</v>
      </c>
      <c r="D2086" s="251">
        <v>-84.204628400000004</v>
      </c>
      <c r="E2086" s="251">
        <v>40.338270000000001</v>
      </c>
      <c r="O2086">
        <f t="shared" si="32"/>
        <v>938.31283483402524</v>
      </c>
    </row>
    <row r="2087" spans="1:15" x14ac:dyDescent="0.25">
      <c r="A2087" s="251">
        <v>39151</v>
      </c>
      <c r="B2087" s="251" t="s">
        <v>1829</v>
      </c>
      <c r="C2087" s="251" t="s">
        <v>1034</v>
      </c>
      <c r="D2087" s="251">
        <v>-81.357531699999996</v>
      </c>
      <c r="E2087" s="251">
        <v>40.829560000000001</v>
      </c>
      <c r="O2087">
        <f t="shared" si="32"/>
        <v>994.8738820356001</v>
      </c>
    </row>
    <row r="2088" spans="1:15" x14ac:dyDescent="0.25">
      <c r="A2088" s="251">
        <v>39153</v>
      </c>
      <c r="B2088" s="251" t="s">
        <v>1829</v>
      </c>
      <c r="C2088" s="251" t="s">
        <v>772</v>
      </c>
      <c r="D2088" s="251">
        <v>-81.528862700000005</v>
      </c>
      <c r="E2088" s="251">
        <v>41.139180000000003</v>
      </c>
      <c r="O2088">
        <f t="shared" si="32"/>
        <v>1031.0776449129005</v>
      </c>
    </row>
    <row r="2089" spans="1:15" x14ac:dyDescent="0.25">
      <c r="A2089" s="251">
        <v>39155</v>
      </c>
      <c r="B2089" s="251" t="s">
        <v>1829</v>
      </c>
      <c r="C2089" s="251" t="s">
        <v>1859</v>
      </c>
      <c r="D2089" s="251">
        <v>-80.762681900000004</v>
      </c>
      <c r="E2089" s="251">
        <v>41.320610000000002</v>
      </c>
      <c r="O2089">
        <f t="shared" si="32"/>
        <v>1052.4926492372251</v>
      </c>
    </row>
    <row r="2090" spans="1:15" x14ac:dyDescent="0.25">
      <c r="A2090" s="251">
        <v>39157</v>
      </c>
      <c r="B2090" s="251" t="s">
        <v>1829</v>
      </c>
      <c r="C2090" s="251" t="s">
        <v>1860</v>
      </c>
      <c r="D2090" s="251">
        <v>-81.470395100000005</v>
      </c>
      <c r="E2090" s="251">
        <v>40.456249999999997</v>
      </c>
      <c r="O2090">
        <f t="shared" si="32"/>
        <v>951.79649414062476</v>
      </c>
    </row>
    <row r="2091" spans="1:15" x14ac:dyDescent="0.25">
      <c r="A2091" s="251">
        <v>39159</v>
      </c>
      <c r="B2091" s="251" t="s">
        <v>1829</v>
      </c>
      <c r="C2091" s="251" t="s">
        <v>657</v>
      </c>
      <c r="D2091" s="251">
        <v>-83.369310200000001</v>
      </c>
      <c r="E2091" s="251">
        <v>40.307220000000001</v>
      </c>
      <c r="O2091">
        <f t="shared" si="32"/>
        <v>934.77461428890012</v>
      </c>
    </row>
    <row r="2092" spans="1:15" x14ac:dyDescent="0.25">
      <c r="A2092" s="251">
        <v>39161</v>
      </c>
      <c r="B2092" s="251" t="s">
        <v>1829</v>
      </c>
      <c r="C2092" s="251" t="s">
        <v>1861</v>
      </c>
      <c r="D2092" s="251">
        <v>-84.592049599999996</v>
      </c>
      <c r="E2092" s="251">
        <v>40.85924</v>
      </c>
      <c r="O2092">
        <f t="shared" si="32"/>
        <v>998.32566009959999</v>
      </c>
    </row>
    <row r="2093" spans="1:15" x14ac:dyDescent="0.25">
      <c r="A2093" s="251">
        <v>39163</v>
      </c>
      <c r="B2093" s="251" t="s">
        <v>1829</v>
      </c>
      <c r="C2093" s="251" t="s">
        <v>1862</v>
      </c>
      <c r="D2093" s="251">
        <v>-82.475803999999997</v>
      </c>
      <c r="E2093" s="251">
        <v>39.263739999999999</v>
      </c>
      <c r="O2093">
        <f t="shared" si="32"/>
        <v>818.39042727209983</v>
      </c>
    </row>
    <row r="2094" spans="1:15" x14ac:dyDescent="0.25">
      <c r="A2094" s="251">
        <v>39165</v>
      </c>
      <c r="B2094" s="251" t="s">
        <v>1829</v>
      </c>
      <c r="C2094" s="251" t="s">
        <v>941</v>
      </c>
      <c r="D2094" s="251">
        <v>-84.166463100000001</v>
      </c>
      <c r="E2094" s="251">
        <v>39.434399999999997</v>
      </c>
      <c r="O2094">
        <f t="shared" si="32"/>
        <v>837.08978255999955</v>
      </c>
    </row>
    <row r="2095" spans="1:15" x14ac:dyDescent="0.25">
      <c r="A2095" s="251">
        <v>39167</v>
      </c>
      <c r="B2095" s="251" t="s">
        <v>1829</v>
      </c>
      <c r="C2095" s="251" t="s">
        <v>585</v>
      </c>
      <c r="D2095" s="251">
        <v>-81.488975100000005</v>
      </c>
      <c r="E2095" s="251">
        <v>39.472230000000003</v>
      </c>
      <c r="O2095">
        <f t="shared" si="32"/>
        <v>841.25259263902547</v>
      </c>
    </row>
    <row r="2096" spans="1:15" x14ac:dyDescent="0.25">
      <c r="A2096" s="251">
        <v>39169</v>
      </c>
      <c r="B2096" s="251" t="s">
        <v>1829</v>
      </c>
      <c r="C2096" s="251" t="s">
        <v>942</v>
      </c>
      <c r="D2096" s="251">
        <v>-81.886722899999995</v>
      </c>
      <c r="E2096" s="251">
        <v>40.843519999999998</v>
      </c>
      <c r="O2096">
        <f t="shared" si="32"/>
        <v>996.4969334783998</v>
      </c>
    </row>
    <row r="2097" spans="1:15" x14ac:dyDescent="0.25">
      <c r="A2097" s="251">
        <v>39171</v>
      </c>
      <c r="B2097" s="251" t="s">
        <v>1829</v>
      </c>
      <c r="C2097" s="251" t="s">
        <v>1828</v>
      </c>
      <c r="D2097" s="251">
        <v>-84.582879399999996</v>
      </c>
      <c r="E2097" s="251">
        <v>41.56982</v>
      </c>
      <c r="O2097">
        <f t="shared" si="32"/>
        <v>1082.1495033729</v>
      </c>
    </row>
    <row r="2098" spans="1:15" x14ac:dyDescent="0.25">
      <c r="A2098" s="251">
        <v>39173</v>
      </c>
      <c r="B2098" s="251" t="s">
        <v>1829</v>
      </c>
      <c r="C2098" s="251" t="s">
        <v>1863</v>
      </c>
      <c r="D2098" s="251">
        <v>-83.628697099999997</v>
      </c>
      <c r="E2098" s="251">
        <v>41.37086</v>
      </c>
      <c r="O2098">
        <f t="shared" si="32"/>
        <v>1058.4500785641001</v>
      </c>
    </row>
    <row r="2099" spans="1:15" x14ac:dyDescent="0.25">
      <c r="A2099" s="251">
        <v>39175</v>
      </c>
      <c r="B2099" s="251" t="s">
        <v>1829</v>
      </c>
      <c r="C2099" s="251" t="s">
        <v>1864</v>
      </c>
      <c r="D2099" s="251">
        <v>-83.301357600000003</v>
      </c>
      <c r="E2099" s="251">
        <v>40.854349999999997</v>
      </c>
      <c r="O2099">
        <f t="shared" si="32"/>
        <v>997.75668132562464</v>
      </c>
    </row>
    <row r="2100" spans="1:15" x14ac:dyDescent="0.25">
      <c r="A2100" s="251">
        <v>40001</v>
      </c>
      <c r="B2100" s="251" t="s">
        <v>1865</v>
      </c>
      <c r="C2100" s="251" t="s">
        <v>1087</v>
      </c>
      <c r="D2100" s="251">
        <v>-94.664145899999994</v>
      </c>
      <c r="E2100" s="251">
        <v>35.906970000000001</v>
      </c>
      <c r="O2100">
        <f t="shared" si="32"/>
        <v>477.22813780702512</v>
      </c>
    </row>
    <row r="2101" spans="1:15" x14ac:dyDescent="0.25">
      <c r="A2101" s="251">
        <v>40003</v>
      </c>
      <c r="B2101" s="251" t="s">
        <v>1865</v>
      </c>
      <c r="C2101" s="251" t="s">
        <v>1866</v>
      </c>
      <c r="D2101" s="251">
        <v>-98.323208600000001</v>
      </c>
      <c r="E2101" s="251">
        <v>36.730930000000001</v>
      </c>
      <c r="O2101">
        <f t="shared" si="32"/>
        <v>556.27496699602511</v>
      </c>
    </row>
    <row r="2102" spans="1:15" x14ac:dyDescent="0.25">
      <c r="A2102" s="251">
        <v>40005</v>
      </c>
      <c r="B2102" s="251" t="s">
        <v>1865</v>
      </c>
      <c r="C2102" s="251" t="s">
        <v>1867</v>
      </c>
      <c r="D2102" s="251">
        <v>-96.042050000000003</v>
      </c>
      <c r="E2102" s="251">
        <v>34.380989999999997</v>
      </c>
      <c r="O2102">
        <f t="shared" si="32"/>
        <v>338.90124010522476</v>
      </c>
    </row>
    <row r="2103" spans="1:15" x14ac:dyDescent="0.25">
      <c r="A2103" s="251">
        <v>40007</v>
      </c>
      <c r="B2103" s="251" t="s">
        <v>1865</v>
      </c>
      <c r="C2103" s="251" t="s">
        <v>1868</v>
      </c>
      <c r="D2103" s="251">
        <v>-100.474745</v>
      </c>
      <c r="E2103" s="251">
        <v>36.745849999999997</v>
      </c>
      <c r="O2103">
        <f t="shared" si="32"/>
        <v>557.73448250062472</v>
      </c>
    </row>
    <row r="2104" spans="1:15" x14ac:dyDescent="0.25">
      <c r="A2104" s="251">
        <v>40009</v>
      </c>
      <c r="B2104" s="251" t="s">
        <v>1865</v>
      </c>
      <c r="C2104" s="251" t="s">
        <v>1869</v>
      </c>
      <c r="D2104" s="251">
        <v>-99.686661700000002</v>
      </c>
      <c r="E2104" s="251">
        <v>35.269640000000003</v>
      </c>
      <c r="O2104">
        <f t="shared" si="32"/>
        <v>418.18118789160019</v>
      </c>
    </row>
    <row r="2105" spans="1:15" x14ac:dyDescent="0.25">
      <c r="A2105" s="251">
        <v>40011</v>
      </c>
      <c r="B2105" s="251" t="s">
        <v>1865</v>
      </c>
      <c r="C2105" s="251" t="s">
        <v>961</v>
      </c>
      <c r="D2105" s="251">
        <v>-98.424395899999993</v>
      </c>
      <c r="E2105" s="251">
        <v>35.868810000000003</v>
      </c>
      <c r="O2105">
        <f t="shared" si="32"/>
        <v>473.64126933622532</v>
      </c>
    </row>
    <row r="2106" spans="1:15" x14ac:dyDescent="0.25">
      <c r="A2106" s="251">
        <v>40013</v>
      </c>
      <c r="B2106" s="251" t="s">
        <v>1865</v>
      </c>
      <c r="C2106" s="251" t="s">
        <v>852</v>
      </c>
      <c r="D2106" s="251">
        <v>-96.255800800000003</v>
      </c>
      <c r="E2106" s="251">
        <v>33.961680000000001</v>
      </c>
      <c r="O2106">
        <f t="shared" si="32"/>
        <v>302.72694395040008</v>
      </c>
    </row>
    <row r="2107" spans="1:15" x14ac:dyDescent="0.25">
      <c r="A2107" s="251">
        <v>40015</v>
      </c>
      <c r="B2107" s="251" t="s">
        <v>1865</v>
      </c>
      <c r="C2107" s="251" t="s">
        <v>1870</v>
      </c>
      <c r="D2107" s="251">
        <v>-98.3718784</v>
      </c>
      <c r="E2107" s="251">
        <v>35.177790000000002</v>
      </c>
      <c r="O2107">
        <f t="shared" si="32"/>
        <v>409.82222088922515</v>
      </c>
    </row>
    <row r="2108" spans="1:15" x14ac:dyDescent="0.25">
      <c r="A2108" s="251">
        <v>40017</v>
      </c>
      <c r="B2108" s="251" t="s">
        <v>1865</v>
      </c>
      <c r="C2108" s="251" t="s">
        <v>1871</v>
      </c>
      <c r="D2108" s="251">
        <v>-97.975376900000001</v>
      </c>
      <c r="E2108" s="251">
        <v>35.534059999999997</v>
      </c>
      <c r="O2108">
        <f t="shared" si="32"/>
        <v>442.45714518809973</v>
      </c>
    </row>
    <row r="2109" spans="1:15" x14ac:dyDescent="0.25">
      <c r="A2109" s="251">
        <v>40019</v>
      </c>
      <c r="B2109" s="251" t="s">
        <v>1865</v>
      </c>
      <c r="C2109" s="251" t="s">
        <v>1215</v>
      </c>
      <c r="D2109" s="251">
        <v>-97.272949199999999</v>
      </c>
      <c r="E2109" s="251">
        <v>34.254669999999997</v>
      </c>
      <c r="O2109">
        <f t="shared" si="32"/>
        <v>327.92021282002474</v>
      </c>
    </row>
    <row r="2110" spans="1:15" x14ac:dyDescent="0.25">
      <c r="A2110" s="251">
        <v>40021</v>
      </c>
      <c r="B2110" s="251" t="s">
        <v>1865</v>
      </c>
      <c r="C2110" s="251" t="s">
        <v>530</v>
      </c>
      <c r="D2110" s="251">
        <v>-95.010382500000006</v>
      </c>
      <c r="E2110" s="251">
        <v>35.935540000000003</v>
      </c>
      <c r="O2110">
        <f t="shared" si="32"/>
        <v>479.91787895610031</v>
      </c>
    </row>
    <row r="2111" spans="1:15" x14ac:dyDescent="0.25">
      <c r="A2111" s="251">
        <v>40023</v>
      </c>
      <c r="B2111" s="251" t="s">
        <v>1865</v>
      </c>
      <c r="C2111" s="251" t="s">
        <v>532</v>
      </c>
      <c r="D2111" s="251">
        <v>-95.547357399999996</v>
      </c>
      <c r="E2111" s="251">
        <v>34.053809999999999</v>
      </c>
      <c r="O2111">
        <f t="shared" si="32"/>
        <v>310.60726991122488</v>
      </c>
    </row>
    <row r="2112" spans="1:15" x14ac:dyDescent="0.25">
      <c r="A2112" s="251">
        <v>40025</v>
      </c>
      <c r="B2112" s="251" t="s">
        <v>1865</v>
      </c>
      <c r="C2112" s="251" t="s">
        <v>1872</v>
      </c>
      <c r="D2112" s="251">
        <v>-102.512064</v>
      </c>
      <c r="E2112" s="251">
        <v>36.737369999999999</v>
      </c>
      <c r="O2112">
        <f t="shared" si="32"/>
        <v>556.9048226630249</v>
      </c>
    </row>
    <row r="2113" spans="1:15" x14ac:dyDescent="0.25">
      <c r="A2113" s="251">
        <v>40027</v>
      </c>
      <c r="B2113" s="251" t="s">
        <v>1865</v>
      </c>
      <c r="C2113" s="251" t="s">
        <v>614</v>
      </c>
      <c r="D2113" s="251">
        <v>-97.3299363</v>
      </c>
      <c r="E2113" s="251">
        <v>35.201210000000003</v>
      </c>
      <c r="O2113">
        <f t="shared" si="32"/>
        <v>411.9499922942253</v>
      </c>
    </row>
    <row r="2114" spans="1:15" x14ac:dyDescent="0.25">
      <c r="A2114" s="251">
        <v>40029</v>
      </c>
      <c r="B2114" s="251" t="s">
        <v>1865</v>
      </c>
      <c r="C2114" s="251" t="s">
        <v>1873</v>
      </c>
      <c r="D2114" s="251">
        <v>-96.286122500000005</v>
      </c>
      <c r="E2114" s="251">
        <v>34.595350000000003</v>
      </c>
      <c r="O2114">
        <f t="shared" si="32"/>
        <v>357.69991865062531</v>
      </c>
    </row>
    <row r="2115" spans="1:15" x14ac:dyDescent="0.25">
      <c r="A2115" s="251">
        <v>40031</v>
      </c>
      <c r="B2115" s="251" t="s">
        <v>1865</v>
      </c>
      <c r="C2115" s="251" t="s">
        <v>1142</v>
      </c>
      <c r="D2115" s="251">
        <v>-98.469194400000006</v>
      </c>
      <c r="E2115" s="251">
        <v>34.66554</v>
      </c>
      <c r="O2115">
        <f t="shared" si="32"/>
        <v>363.90029285610001</v>
      </c>
    </row>
    <row r="2116" spans="1:15" x14ac:dyDescent="0.25">
      <c r="A2116" s="251">
        <v>40033</v>
      </c>
      <c r="B2116" s="251" t="s">
        <v>1865</v>
      </c>
      <c r="C2116" s="251" t="s">
        <v>1874</v>
      </c>
      <c r="D2116" s="251">
        <v>-98.368786900000003</v>
      </c>
      <c r="E2116" s="251">
        <v>34.291840000000001</v>
      </c>
      <c r="O2116">
        <f t="shared" ref="O2116:O2179" si="33">E2116*1.5^2*(E2116-30)</f>
        <v>331.14395381760005</v>
      </c>
    </row>
    <row r="2117" spans="1:15" x14ac:dyDescent="0.25">
      <c r="A2117" s="251">
        <v>40035</v>
      </c>
      <c r="B2117" s="251" t="s">
        <v>1865</v>
      </c>
      <c r="C2117" s="251" t="s">
        <v>1875</v>
      </c>
      <c r="D2117" s="251">
        <v>-95.216088600000006</v>
      </c>
      <c r="E2117" s="251">
        <v>36.785319999999999</v>
      </c>
      <c r="O2117">
        <f t="shared" si="33"/>
        <v>561.60037688039995</v>
      </c>
    </row>
    <row r="2118" spans="1:15" x14ac:dyDescent="0.25">
      <c r="A2118" s="251">
        <v>40037</v>
      </c>
      <c r="B2118" s="251" t="s">
        <v>1865</v>
      </c>
      <c r="C2118" s="251" t="s">
        <v>1876</v>
      </c>
      <c r="D2118" s="251">
        <v>-96.365174800000005</v>
      </c>
      <c r="E2118" s="251">
        <v>35.898409999999998</v>
      </c>
      <c r="O2118">
        <f t="shared" si="33"/>
        <v>476.42296618822485</v>
      </c>
    </row>
    <row r="2119" spans="1:15" x14ac:dyDescent="0.25">
      <c r="A2119" s="251">
        <v>40039</v>
      </c>
      <c r="B2119" s="251" t="s">
        <v>1865</v>
      </c>
      <c r="C2119" s="251" t="s">
        <v>734</v>
      </c>
      <c r="D2119" s="251">
        <v>-98.994725599999995</v>
      </c>
      <c r="E2119" s="251">
        <v>35.635590000000001</v>
      </c>
      <c r="O2119">
        <f t="shared" si="33"/>
        <v>451.862042958225</v>
      </c>
    </row>
    <row r="2120" spans="1:15" x14ac:dyDescent="0.25">
      <c r="A2120" s="251">
        <v>40041</v>
      </c>
      <c r="B2120" s="251" t="s">
        <v>1865</v>
      </c>
      <c r="C2120" s="251" t="s">
        <v>1050</v>
      </c>
      <c r="D2120" s="251">
        <v>-94.811406500000004</v>
      </c>
      <c r="E2120" s="251">
        <v>36.433079999999997</v>
      </c>
      <c r="O2120">
        <f t="shared" si="33"/>
        <v>527.3480661443997</v>
      </c>
    </row>
    <row r="2121" spans="1:15" x14ac:dyDescent="0.25">
      <c r="A2121" s="251">
        <v>40043</v>
      </c>
      <c r="B2121" s="251" t="s">
        <v>1865</v>
      </c>
      <c r="C2121" s="251" t="s">
        <v>1877</v>
      </c>
      <c r="D2121" s="251">
        <v>-99.002627599999997</v>
      </c>
      <c r="E2121" s="251">
        <v>35.986060000000002</v>
      </c>
      <c r="O2121">
        <f t="shared" si="33"/>
        <v>484.6831072281002</v>
      </c>
    </row>
    <row r="2122" spans="1:15" x14ac:dyDescent="0.25">
      <c r="A2122" s="251">
        <v>40045</v>
      </c>
      <c r="B2122" s="251" t="s">
        <v>1865</v>
      </c>
      <c r="C2122" s="251" t="s">
        <v>1146</v>
      </c>
      <c r="D2122" s="251">
        <v>-99.754192099999997</v>
      </c>
      <c r="E2122" s="251">
        <v>36.208550000000002</v>
      </c>
      <c r="O2122">
        <f t="shared" si="33"/>
        <v>505.80583448062521</v>
      </c>
    </row>
    <row r="2123" spans="1:15" x14ac:dyDescent="0.25">
      <c r="A2123" s="251">
        <v>40047</v>
      </c>
      <c r="B2123" s="251" t="s">
        <v>1865</v>
      </c>
      <c r="C2123" s="251" t="s">
        <v>743</v>
      </c>
      <c r="D2123" s="251">
        <v>-97.778519099999997</v>
      </c>
      <c r="E2123" s="251">
        <v>36.367870000000003</v>
      </c>
      <c r="O2123">
        <f t="shared" si="33"/>
        <v>521.06820375802533</v>
      </c>
    </row>
    <row r="2124" spans="1:15" x14ac:dyDescent="0.25">
      <c r="A2124" s="251">
        <v>40049</v>
      </c>
      <c r="B2124" s="251" t="s">
        <v>1865</v>
      </c>
      <c r="C2124" s="251" t="s">
        <v>1878</v>
      </c>
      <c r="D2124" s="251">
        <v>-97.302376899999999</v>
      </c>
      <c r="E2124" s="251">
        <v>34.71031</v>
      </c>
      <c r="O2124">
        <f t="shared" si="33"/>
        <v>367.86672066622498</v>
      </c>
    </row>
    <row r="2125" spans="1:15" x14ac:dyDescent="0.25">
      <c r="A2125" s="251">
        <v>40051</v>
      </c>
      <c r="B2125" s="251" t="s">
        <v>1865</v>
      </c>
      <c r="C2125" s="251" t="s">
        <v>888</v>
      </c>
      <c r="D2125" s="251">
        <v>-97.880082400000006</v>
      </c>
      <c r="E2125" s="251">
        <v>35.014029999999998</v>
      </c>
      <c r="O2125">
        <f t="shared" si="33"/>
        <v>395.0131428920248</v>
      </c>
    </row>
    <row r="2126" spans="1:15" x14ac:dyDescent="0.25">
      <c r="A2126" s="251">
        <v>40053</v>
      </c>
      <c r="B2126" s="251" t="s">
        <v>1865</v>
      </c>
      <c r="C2126" s="251" t="s">
        <v>626</v>
      </c>
      <c r="D2126" s="251">
        <v>-97.784505300000006</v>
      </c>
      <c r="E2126" s="251">
        <v>36.790700000000001</v>
      </c>
      <c r="O2126">
        <f t="shared" si="33"/>
        <v>562.12786460250015</v>
      </c>
    </row>
    <row r="2127" spans="1:15" x14ac:dyDescent="0.25">
      <c r="A2127" s="251">
        <v>40055</v>
      </c>
      <c r="B2127" s="251" t="s">
        <v>1865</v>
      </c>
      <c r="C2127" s="251" t="s">
        <v>1879</v>
      </c>
      <c r="D2127" s="251">
        <v>-99.559344400000001</v>
      </c>
      <c r="E2127" s="251">
        <v>34.942770000000003</v>
      </c>
      <c r="O2127">
        <f t="shared" si="33"/>
        <v>388.60666936402527</v>
      </c>
    </row>
    <row r="2128" spans="1:15" x14ac:dyDescent="0.25">
      <c r="A2128" s="251">
        <v>40057</v>
      </c>
      <c r="B2128" s="251" t="s">
        <v>1865</v>
      </c>
      <c r="C2128" s="251" t="s">
        <v>1880</v>
      </c>
      <c r="D2128" s="251">
        <v>-99.846262999999993</v>
      </c>
      <c r="E2128" s="251">
        <v>34.747399999999999</v>
      </c>
      <c r="O2128">
        <f t="shared" si="33"/>
        <v>371.15956520999987</v>
      </c>
    </row>
    <row r="2129" spans="1:15" x14ac:dyDescent="0.25">
      <c r="A2129" s="251">
        <v>40059</v>
      </c>
      <c r="B2129" s="251" t="s">
        <v>1865</v>
      </c>
      <c r="C2129" s="251" t="s">
        <v>1154</v>
      </c>
      <c r="D2129" s="251">
        <v>-99.671862899999994</v>
      </c>
      <c r="E2129" s="251">
        <v>36.777500000000003</v>
      </c>
      <c r="O2129">
        <f t="shared" si="33"/>
        <v>560.83388906250036</v>
      </c>
    </row>
    <row r="2130" spans="1:15" x14ac:dyDescent="0.25">
      <c r="A2130" s="251">
        <v>40061</v>
      </c>
      <c r="B2130" s="251" t="s">
        <v>1865</v>
      </c>
      <c r="C2130" s="251" t="s">
        <v>1156</v>
      </c>
      <c r="D2130" s="251">
        <v>-95.119407499999994</v>
      </c>
      <c r="E2130" s="251">
        <v>35.255310000000001</v>
      </c>
      <c r="O2130">
        <f t="shared" si="33"/>
        <v>416.87456219122515</v>
      </c>
    </row>
    <row r="2131" spans="1:15" x14ac:dyDescent="0.25">
      <c r="A2131" s="251">
        <v>40063</v>
      </c>
      <c r="B2131" s="251" t="s">
        <v>1865</v>
      </c>
      <c r="C2131" s="251" t="s">
        <v>1881</v>
      </c>
      <c r="D2131" s="251">
        <v>-96.238452100000003</v>
      </c>
      <c r="E2131" s="251">
        <v>35.052619999999997</v>
      </c>
      <c r="O2131">
        <f t="shared" si="33"/>
        <v>398.49202994489974</v>
      </c>
    </row>
    <row r="2132" spans="1:15" x14ac:dyDescent="0.25">
      <c r="A2132" s="251">
        <v>40065</v>
      </c>
      <c r="B2132" s="251" t="s">
        <v>1865</v>
      </c>
      <c r="C2132" s="251" t="s">
        <v>556</v>
      </c>
      <c r="D2132" s="251">
        <v>-99.415376499999994</v>
      </c>
      <c r="E2132" s="251">
        <v>34.591790000000003</v>
      </c>
      <c r="O2132">
        <f t="shared" si="33"/>
        <v>357.3860296592253</v>
      </c>
    </row>
    <row r="2133" spans="1:15" x14ac:dyDescent="0.25">
      <c r="A2133" s="251">
        <v>40067</v>
      </c>
      <c r="B2133" s="251" t="s">
        <v>1865</v>
      </c>
      <c r="C2133" s="251" t="s">
        <v>557</v>
      </c>
      <c r="D2133" s="251">
        <v>-97.823341999999997</v>
      </c>
      <c r="E2133" s="251">
        <v>34.111089999999997</v>
      </c>
      <c r="O2133">
        <f t="shared" si="33"/>
        <v>315.52596222322478</v>
      </c>
    </row>
    <row r="2134" spans="1:15" x14ac:dyDescent="0.25">
      <c r="A2134" s="251">
        <v>40069</v>
      </c>
      <c r="B2134" s="251" t="s">
        <v>1865</v>
      </c>
      <c r="C2134" s="251" t="s">
        <v>1768</v>
      </c>
      <c r="D2134" s="251">
        <v>-96.649398599999998</v>
      </c>
      <c r="E2134" s="251">
        <v>34.318730000000002</v>
      </c>
      <c r="O2134">
        <f t="shared" si="33"/>
        <v>333.47998982902521</v>
      </c>
    </row>
    <row r="2135" spans="1:15" x14ac:dyDescent="0.25">
      <c r="A2135" s="251">
        <v>40071</v>
      </c>
      <c r="B2135" s="251" t="s">
        <v>1865</v>
      </c>
      <c r="C2135" s="251" t="s">
        <v>1882</v>
      </c>
      <c r="D2135" s="251">
        <v>-97.148730799999996</v>
      </c>
      <c r="E2135" s="251">
        <v>36.819760000000002</v>
      </c>
      <c r="O2135">
        <f t="shared" si="33"/>
        <v>564.97933452960012</v>
      </c>
    </row>
    <row r="2136" spans="1:15" x14ac:dyDescent="0.25">
      <c r="A2136" s="251">
        <v>40073</v>
      </c>
      <c r="B2136" s="251" t="s">
        <v>1865</v>
      </c>
      <c r="C2136" s="251" t="s">
        <v>1883</v>
      </c>
      <c r="D2136" s="251">
        <v>-97.936709300000004</v>
      </c>
      <c r="E2136" s="251">
        <v>35.934130000000003</v>
      </c>
      <c r="O2136">
        <f t="shared" si="33"/>
        <v>479.78504742802528</v>
      </c>
    </row>
    <row r="2137" spans="1:15" x14ac:dyDescent="0.25">
      <c r="A2137" s="251">
        <v>40075</v>
      </c>
      <c r="B2137" s="251" t="s">
        <v>1865</v>
      </c>
      <c r="C2137" s="251" t="s">
        <v>749</v>
      </c>
      <c r="D2137" s="251">
        <v>-98.972245999999998</v>
      </c>
      <c r="E2137" s="251">
        <v>34.918770000000002</v>
      </c>
      <c r="O2137">
        <f t="shared" si="33"/>
        <v>386.45414620402516</v>
      </c>
    </row>
    <row r="2138" spans="1:15" x14ac:dyDescent="0.25">
      <c r="A2138" s="251">
        <v>40077</v>
      </c>
      <c r="B2138" s="251" t="s">
        <v>1865</v>
      </c>
      <c r="C2138" s="251" t="s">
        <v>1884</v>
      </c>
      <c r="D2138" s="251">
        <v>-95.255770999999996</v>
      </c>
      <c r="E2138" s="251">
        <v>34.906790000000001</v>
      </c>
      <c r="O2138">
        <f t="shared" si="33"/>
        <v>385.38064823422508</v>
      </c>
    </row>
    <row r="2139" spans="1:15" x14ac:dyDescent="0.25">
      <c r="A2139" s="251">
        <v>40079</v>
      </c>
      <c r="B2139" s="251" t="s">
        <v>1865</v>
      </c>
      <c r="C2139" s="251" t="s">
        <v>1885</v>
      </c>
      <c r="D2139" s="251">
        <v>-94.711177500000005</v>
      </c>
      <c r="E2139" s="251">
        <v>34.929949999999998</v>
      </c>
      <c r="O2139">
        <f t="shared" si="33"/>
        <v>387.45654075562487</v>
      </c>
    </row>
    <row r="2140" spans="1:15" x14ac:dyDescent="0.25">
      <c r="A2140" s="251">
        <v>40081</v>
      </c>
      <c r="B2140" s="251" t="s">
        <v>1865</v>
      </c>
      <c r="C2140" s="251" t="s">
        <v>634</v>
      </c>
      <c r="D2140" s="251">
        <v>-96.879464499999997</v>
      </c>
      <c r="E2140" s="251">
        <v>35.691940000000002</v>
      </c>
      <c r="O2140">
        <f t="shared" si="33"/>
        <v>457.1018571681002</v>
      </c>
    </row>
    <row r="2141" spans="1:15" x14ac:dyDescent="0.25">
      <c r="A2141" s="251">
        <v>40083</v>
      </c>
      <c r="B2141" s="251" t="s">
        <v>1865</v>
      </c>
      <c r="C2141" s="251" t="s">
        <v>636</v>
      </c>
      <c r="D2141" s="251">
        <v>-97.437954700000006</v>
      </c>
      <c r="E2141" s="251">
        <v>35.90558</v>
      </c>
      <c r="O2141">
        <f t="shared" si="33"/>
        <v>477.09736905690005</v>
      </c>
    </row>
    <row r="2142" spans="1:15" x14ac:dyDescent="0.25">
      <c r="A2142" s="251">
        <v>40085</v>
      </c>
      <c r="B2142" s="251" t="s">
        <v>1865</v>
      </c>
      <c r="C2142" s="251" t="s">
        <v>1886</v>
      </c>
      <c r="D2142" s="251">
        <v>-97.233795999999998</v>
      </c>
      <c r="E2142" s="251">
        <v>33.95064</v>
      </c>
      <c r="O2142">
        <f t="shared" si="33"/>
        <v>301.78520192159999</v>
      </c>
    </row>
    <row r="2143" spans="1:15" x14ac:dyDescent="0.25">
      <c r="A2143" s="251">
        <v>40087</v>
      </c>
      <c r="B2143" s="251" t="s">
        <v>1865</v>
      </c>
      <c r="C2143" s="251" t="s">
        <v>1887</v>
      </c>
      <c r="D2143" s="251">
        <v>-97.433174600000001</v>
      </c>
      <c r="E2143" s="251">
        <v>35.003120000000003</v>
      </c>
      <c r="O2143">
        <f t="shared" si="33"/>
        <v>394.03082190240025</v>
      </c>
    </row>
    <row r="2144" spans="1:15" x14ac:dyDescent="0.25">
      <c r="A2144" s="251">
        <v>40089</v>
      </c>
      <c r="B2144" s="251" t="s">
        <v>1865</v>
      </c>
      <c r="C2144" s="251" t="s">
        <v>1888</v>
      </c>
      <c r="D2144" s="251">
        <v>-94.784034399999996</v>
      </c>
      <c r="E2144" s="251">
        <v>34.145229999999998</v>
      </c>
      <c r="O2144">
        <f t="shared" si="33"/>
        <v>318.46462144402477</v>
      </c>
    </row>
    <row r="2145" spans="1:15" x14ac:dyDescent="0.25">
      <c r="A2145" s="251">
        <v>40091</v>
      </c>
      <c r="B2145" s="251" t="s">
        <v>1865</v>
      </c>
      <c r="C2145" s="251" t="s">
        <v>907</v>
      </c>
      <c r="D2145" s="251">
        <v>-95.664480100000006</v>
      </c>
      <c r="E2145" s="251">
        <v>35.39884</v>
      </c>
      <c r="O2145">
        <f t="shared" si="33"/>
        <v>430.00351502759997</v>
      </c>
    </row>
    <row r="2146" spans="1:15" x14ac:dyDescent="0.25">
      <c r="A2146" s="251">
        <v>40093</v>
      </c>
      <c r="B2146" s="251" t="s">
        <v>1865</v>
      </c>
      <c r="C2146" s="251" t="s">
        <v>1889</v>
      </c>
      <c r="D2146" s="251">
        <v>-98.524560100000002</v>
      </c>
      <c r="E2146" s="251">
        <v>36.310690000000001</v>
      </c>
      <c r="O2146">
        <f t="shared" si="33"/>
        <v>515.57739362122516</v>
      </c>
    </row>
    <row r="2147" spans="1:15" x14ac:dyDescent="0.25">
      <c r="A2147" s="251">
        <v>40095</v>
      </c>
      <c r="B2147" s="251" t="s">
        <v>1865</v>
      </c>
      <c r="C2147" s="251" t="s">
        <v>568</v>
      </c>
      <c r="D2147" s="251">
        <v>-96.756355099999993</v>
      </c>
      <c r="E2147" s="251">
        <v>34.026409999999998</v>
      </c>
      <c r="O2147">
        <f t="shared" si="33"/>
        <v>308.25962434822486</v>
      </c>
    </row>
    <row r="2148" spans="1:15" x14ac:dyDescent="0.25">
      <c r="A2148" s="251">
        <v>40097</v>
      </c>
      <c r="B2148" s="251" t="s">
        <v>1865</v>
      </c>
      <c r="C2148" s="251" t="s">
        <v>1890</v>
      </c>
      <c r="D2148" s="251">
        <v>-95.237724</v>
      </c>
      <c r="E2148" s="251">
        <v>36.333739999999999</v>
      </c>
      <c r="O2148">
        <f t="shared" si="33"/>
        <v>517.78904037209986</v>
      </c>
    </row>
    <row r="2149" spans="1:15" x14ac:dyDescent="0.25">
      <c r="A2149" s="251">
        <v>40099</v>
      </c>
      <c r="B2149" s="251" t="s">
        <v>1865</v>
      </c>
      <c r="C2149" s="251" t="s">
        <v>910</v>
      </c>
      <c r="D2149" s="251">
        <v>-97.057291399999997</v>
      </c>
      <c r="E2149" s="251">
        <v>34.488849999999999</v>
      </c>
      <c r="O2149">
        <f t="shared" si="33"/>
        <v>348.33436722562493</v>
      </c>
    </row>
    <row r="2150" spans="1:15" x14ac:dyDescent="0.25">
      <c r="A2150" s="251">
        <v>40101</v>
      </c>
      <c r="B2150" s="251" t="s">
        <v>1865</v>
      </c>
      <c r="C2150" s="251" t="s">
        <v>1891</v>
      </c>
      <c r="D2150" s="251">
        <v>-95.385565799999995</v>
      </c>
      <c r="E2150" s="251">
        <v>35.642699999999998</v>
      </c>
      <c r="O2150">
        <f t="shared" si="33"/>
        <v>452.5223924024998</v>
      </c>
    </row>
    <row r="2151" spans="1:15" x14ac:dyDescent="0.25">
      <c r="A2151" s="251">
        <v>40103</v>
      </c>
      <c r="B2151" s="251" t="s">
        <v>1865</v>
      </c>
      <c r="C2151" s="251" t="s">
        <v>1064</v>
      </c>
      <c r="D2151" s="251">
        <v>-97.227976400000003</v>
      </c>
      <c r="E2151" s="251">
        <v>36.385509999999996</v>
      </c>
      <c r="O2151">
        <f t="shared" si="33"/>
        <v>522.76508541022463</v>
      </c>
    </row>
    <row r="2152" spans="1:15" x14ac:dyDescent="0.25">
      <c r="A2152" s="251">
        <v>40105</v>
      </c>
      <c r="B2152" s="251" t="s">
        <v>1865</v>
      </c>
      <c r="C2152" s="251" t="s">
        <v>1892</v>
      </c>
      <c r="D2152" s="251">
        <v>-95.626091299999999</v>
      </c>
      <c r="E2152" s="251">
        <v>36.819839999999999</v>
      </c>
      <c r="O2152">
        <f t="shared" si="33"/>
        <v>564.98718965759997</v>
      </c>
    </row>
    <row r="2153" spans="1:15" x14ac:dyDescent="0.25">
      <c r="A2153" s="251">
        <v>40107</v>
      </c>
      <c r="B2153" s="251" t="s">
        <v>1865</v>
      </c>
      <c r="C2153" s="251" t="s">
        <v>1893</v>
      </c>
      <c r="D2153" s="251">
        <v>-96.309729500000003</v>
      </c>
      <c r="E2153" s="251">
        <v>35.464179999999999</v>
      </c>
      <c r="O2153">
        <f t="shared" si="33"/>
        <v>436.0109919128999</v>
      </c>
    </row>
    <row r="2154" spans="1:15" x14ac:dyDescent="0.25">
      <c r="A2154" s="251">
        <v>40109</v>
      </c>
      <c r="B2154" s="251" t="s">
        <v>1865</v>
      </c>
      <c r="C2154" s="251" t="s">
        <v>1894</v>
      </c>
      <c r="D2154" s="251">
        <v>-97.404977099999996</v>
      </c>
      <c r="E2154" s="251">
        <v>35.539450000000002</v>
      </c>
      <c r="O2154">
        <f t="shared" si="33"/>
        <v>442.95526418062519</v>
      </c>
    </row>
    <row r="2155" spans="1:15" x14ac:dyDescent="0.25">
      <c r="A2155" s="251">
        <v>40111</v>
      </c>
      <c r="B2155" s="251" t="s">
        <v>1865</v>
      </c>
      <c r="C2155" s="251" t="s">
        <v>1895</v>
      </c>
      <c r="D2155" s="251">
        <v>-95.960771899999997</v>
      </c>
      <c r="E2155" s="251">
        <v>35.657020000000003</v>
      </c>
      <c r="O2155">
        <f t="shared" si="33"/>
        <v>453.85306938090025</v>
      </c>
    </row>
    <row r="2156" spans="1:15" x14ac:dyDescent="0.25">
      <c r="A2156" s="251">
        <v>40113</v>
      </c>
      <c r="B2156" s="251" t="s">
        <v>1865</v>
      </c>
      <c r="C2156" s="251" t="s">
        <v>1172</v>
      </c>
      <c r="D2156" s="251">
        <v>-96.404579799999993</v>
      </c>
      <c r="E2156" s="251">
        <v>36.634050000000002</v>
      </c>
      <c r="O2156">
        <f t="shared" si="33"/>
        <v>546.82226865562518</v>
      </c>
    </row>
    <row r="2157" spans="1:15" x14ac:dyDescent="0.25">
      <c r="A2157" s="251">
        <v>40115</v>
      </c>
      <c r="B2157" s="251" t="s">
        <v>1865</v>
      </c>
      <c r="C2157" s="251" t="s">
        <v>1174</v>
      </c>
      <c r="D2157" s="251">
        <v>-94.818054000000004</v>
      </c>
      <c r="E2157" s="251">
        <v>36.8553</v>
      </c>
      <c r="O2157">
        <f t="shared" si="33"/>
        <v>568.47181070249997</v>
      </c>
    </row>
    <row r="2158" spans="1:15" x14ac:dyDescent="0.25">
      <c r="A2158" s="251">
        <v>40117</v>
      </c>
      <c r="B2158" s="251" t="s">
        <v>1865</v>
      </c>
      <c r="C2158" s="251" t="s">
        <v>1175</v>
      </c>
      <c r="D2158" s="251">
        <v>-96.699004900000006</v>
      </c>
      <c r="E2158" s="251">
        <v>36.316809999999997</v>
      </c>
      <c r="O2158">
        <f t="shared" si="33"/>
        <v>516.16437429622465</v>
      </c>
    </row>
    <row r="2159" spans="1:15" x14ac:dyDescent="0.25">
      <c r="A2159" s="251">
        <v>40119</v>
      </c>
      <c r="B2159" s="251" t="s">
        <v>1865</v>
      </c>
      <c r="C2159" s="251" t="s">
        <v>1896</v>
      </c>
      <c r="D2159" s="251">
        <v>-96.975147800000002</v>
      </c>
      <c r="E2159" s="251">
        <v>36.06935</v>
      </c>
      <c r="O2159">
        <f t="shared" si="33"/>
        <v>492.56439620062497</v>
      </c>
    </row>
    <row r="2160" spans="1:15" x14ac:dyDescent="0.25">
      <c r="A2160" s="251">
        <v>40121</v>
      </c>
      <c r="B2160" s="251" t="s">
        <v>1865</v>
      </c>
      <c r="C2160" s="251" t="s">
        <v>1897</v>
      </c>
      <c r="D2160" s="251">
        <v>-95.743979699999997</v>
      </c>
      <c r="E2160" s="251">
        <v>34.948799999999999</v>
      </c>
      <c r="O2160">
        <f t="shared" si="33"/>
        <v>389.1478982399999</v>
      </c>
    </row>
    <row r="2161" spans="1:15" x14ac:dyDescent="0.25">
      <c r="A2161" s="251">
        <v>40123</v>
      </c>
      <c r="B2161" s="251" t="s">
        <v>1865</v>
      </c>
      <c r="C2161" s="251" t="s">
        <v>1510</v>
      </c>
      <c r="D2161" s="251">
        <v>-96.674562300000005</v>
      </c>
      <c r="E2161" s="251">
        <v>34.730759999999997</v>
      </c>
      <c r="O2161">
        <f t="shared" si="33"/>
        <v>369.68150289959965</v>
      </c>
    </row>
    <row r="2162" spans="1:15" x14ac:dyDescent="0.25">
      <c r="A2162" s="251">
        <v>40125</v>
      </c>
      <c r="B2162" s="251" t="s">
        <v>1865</v>
      </c>
      <c r="C2162" s="251" t="s">
        <v>1176</v>
      </c>
      <c r="D2162" s="251">
        <v>-96.944520699999998</v>
      </c>
      <c r="E2162" s="251">
        <v>35.201560000000001</v>
      </c>
      <c r="O2162">
        <f t="shared" si="33"/>
        <v>411.98180947560002</v>
      </c>
    </row>
    <row r="2163" spans="1:15" x14ac:dyDescent="0.25">
      <c r="A2163" s="251">
        <v>40127</v>
      </c>
      <c r="B2163" s="251" t="s">
        <v>1865</v>
      </c>
      <c r="C2163" s="251" t="s">
        <v>1898</v>
      </c>
      <c r="D2163" s="251">
        <v>-95.384274099999999</v>
      </c>
      <c r="E2163" s="251">
        <v>34.44979</v>
      </c>
      <c r="O2163">
        <f t="shared" si="33"/>
        <v>344.91224484922503</v>
      </c>
    </row>
    <row r="2164" spans="1:15" x14ac:dyDescent="0.25">
      <c r="A2164" s="251">
        <v>40129</v>
      </c>
      <c r="B2164" s="251" t="s">
        <v>1865</v>
      </c>
      <c r="C2164" s="251" t="s">
        <v>1899</v>
      </c>
      <c r="D2164" s="251">
        <v>-99.699927299999999</v>
      </c>
      <c r="E2164" s="251">
        <v>35.683129999999998</v>
      </c>
      <c r="O2164">
        <f t="shared" si="33"/>
        <v>456.28169984302485</v>
      </c>
    </row>
    <row r="2165" spans="1:15" x14ac:dyDescent="0.25">
      <c r="A2165" s="251">
        <v>40131</v>
      </c>
      <c r="B2165" s="251" t="s">
        <v>1865</v>
      </c>
      <c r="C2165" s="251" t="s">
        <v>1900</v>
      </c>
      <c r="D2165" s="251">
        <v>-95.612133</v>
      </c>
      <c r="E2165" s="251">
        <v>36.3979</v>
      </c>
      <c r="O2165">
        <f t="shared" si="33"/>
        <v>523.95777992249998</v>
      </c>
    </row>
    <row r="2166" spans="1:15" x14ac:dyDescent="0.25">
      <c r="A2166" s="251">
        <v>40133</v>
      </c>
      <c r="B2166" s="251" t="s">
        <v>1865</v>
      </c>
      <c r="C2166" s="251" t="s">
        <v>834</v>
      </c>
      <c r="D2166" s="251">
        <v>-96.600141399999998</v>
      </c>
      <c r="E2166" s="251">
        <v>35.168149999999997</v>
      </c>
      <c r="O2166">
        <f t="shared" si="33"/>
        <v>408.94711745062472</v>
      </c>
    </row>
    <row r="2167" spans="1:15" x14ac:dyDescent="0.25">
      <c r="A2167" s="251">
        <v>40135</v>
      </c>
      <c r="B2167" s="251" t="s">
        <v>1865</v>
      </c>
      <c r="C2167" s="251" t="s">
        <v>1901</v>
      </c>
      <c r="D2167" s="251">
        <v>-94.760490799999999</v>
      </c>
      <c r="E2167" s="251">
        <v>35.520539999999997</v>
      </c>
      <c r="O2167">
        <f t="shared" si="33"/>
        <v>441.20826425609971</v>
      </c>
    </row>
    <row r="2168" spans="1:15" x14ac:dyDescent="0.25">
      <c r="A2168" s="251">
        <v>40137</v>
      </c>
      <c r="B2168" s="251" t="s">
        <v>1865</v>
      </c>
      <c r="C2168" s="251" t="s">
        <v>924</v>
      </c>
      <c r="D2168" s="251">
        <v>-97.846371599999998</v>
      </c>
      <c r="E2168" s="251">
        <v>34.484319999999997</v>
      </c>
      <c r="O2168">
        <f t="shared" si="33"/>
        <v>347.93713319039972</v>
      </c>
    </row>
    <row r="2169" spans="1:15" x14ac:dyDescent="0.25">
      <c r="A2169" s="251">
        <v>40139</v>
      </c>
      <c r="B2169" s="251" t="s">
        <v>1865</v>
      </c>
      <c r="C2169" s="251" t="s">
        <v>1562</v>
      </c>
      <c r="D2169" s="251">
        <v>-101.47780299999999</v>
      </c>
      <c r="E2169" s="251">
        <v>36.745069999999998</v>
      </c>
      <c r="O2169">
        <f t="shared" si="33"/>
        <v>557.65815593602485</v>
      </c>
    </row>
    <row r="2170" spans="1:15" x14ac:dyDescent="0.25">
      <c r="A2170" s="251">
        <v>40141</v>
      </c>
      <c r="B2170" s="251" t="s">
        <v>1865</v>
      </c>
      <c r="C2170" s="251" t="s">
        <v>1902</v>
      </c>
      <c r="D2170" s="251">
        <v>-98.921205200000003</v>
      </c>
      <c r="E2170" s="251">
        <v>34.375349999999997</v>
      </c>
      <c r="O2170">
        <f t="shared" si="33"/>
        <v>338.40942215062478</v>
      </c>
    </row>
    <row r="2171" spans="1:15" x14ac:dyDescent="0.25">
      <c r="A2171" s="251">
        <v>40143</v>
      </c>
      <c r="B2171" s="251" t="s">
        <v>1865</v>
      </c>
      <c r="C2171" s="251" t="s">
        <v>1903</v>
      </c>
      <c r="D2171" s="251">
        <v>-95.942805000000007</v>
      </c>
      <c r="E2171" s="251">
        <v>36.133839999999999</v>
      </c>
      <c r="O2171">
        <f t="shared" si="33"/>
        <v>498.68818457759994</v>
      </c>
    </row>
    <row r="2172" spans="1:15" x14ac:dyDescent="0.25">
      <c r="A2172" s="251">
        <v>40145</v>
      </c>
      <c r="B2172" s="251" t="s">
        <v>1865</v>
      </c>
      <c r="C2172" s="251" t="s">
        <v>1904</v>
      </c>
      <c r="D2172" s="251">
        <v>-95.538417899999999</v>
      </c>
      <c r="E2172" s="251">
        <v>35.985869999999998</v>
      </c>
      <c r="O2172">
        <f t="shared" si="33"/>
        <v>484.66516422802482</v>
      </c>
    </row>
    <row r="2173" spans="1:15" x14ac:dyDescent="0.25">
      <c r="A2173" s="251">
        <v>40147</v>
      </c>
      <c r="B2173" s="251" t="s">
        <v>1865</v>
      </c>
      <c r="C2173" s="251" t="s">
        <v>585</v>
      </c>
      <c r="D2173" s="251">
        <v>-95.913278300000002</v>
      </c>
      <c r="E2173" s="251">
        <v>36.727029999999999</v>
      </c>
      <c r="O2173">
        <f t="shared" si="33"/>
        <v>555.89362339702495</v>
      </c>
    </row>
    <row r="2174" spans="1:15" x14ac:dyDescent="0.25">
      <c r="A2174" s="251">
        <v>40149</v>
      </c>
      <c r="B2174" s="251" t="s">
        <v>1865</v>
      </c>
      <c r="C2174" s="251" t="s">
        <v>1905</v>
      </c>
      <c r="D2174" s="251">
        <v>-98.991707500000004</v>
      </c>
      <c r="E2174" s="251">
        <v>35.290730000000003</v>
      </c>
      <c r="O2174">
        <f t="shared" si="33"/>
        <v>420.10587884902532</v>
      </c>
    </row>
    <row r="2175" spans="1:15" x14ac:dyDescent="0.25">
      <c r="A2175" s="251">
        <v>40151</v>
      </c>
      <c r="B2175" s="251" t="s">
        <v>1865</v>
      </c>
      <c r="C2175" s="251" t="s">
        <v>1906</v>
      </c>
      <c r="D2175" s="251">
        <v>-98.872946099999993</v>
      </c>
      <c r="E2175" s="251">
        <v>36.770870000000002</v>
      </c>
      <c r="O2175">
        <f t="shared" si="33"/>
        <v>560.18425625302518</v>
      </c>
    </row>
    <row r="2176" spans="1:15" x14ac:dyDescent="0.25">
      <c r="A2176" s="251">
        <v>40153</v>
      </c>
      <c r="B2176" s="251" t="s">
        <v>1865</v>
      </c>
      <c r="C2176" s="251" t="s">
        <v>1907</v>
      </c>
      <c r="D2176" s="251">
        <v>-99.260005800000002</v>
      </c>
      <c r="E2176" s="251">
        <v>36.416400000000003</v>
      </c>
      <c r="O2176">
        <f t="shared" si="33"/>
        <v>525.73992516000033</v>
      </c>
    </row>
    <row r="2177" spans="1:15" x14ac:dyDescent="0.25">
      <c r="A2177" s="251">
        <v>41001</v>
      </c>
      <c r="B2177" s="251" t="s">
        <v>1908</v>
      </c>
      <c r="C2177" s="251" t="s">
        <v>792</v>
      </c>
      <c r="D2177" s="251">
        <v>-117.67175899999999</v>
      </c>
      <c r="E2177" s="251">
        <v>44.715739999999997</v>
      </c>
      <c r="O2177">
        <f t="shared" si="33"/>
        <v>1480.5567084320994</v>
      </c>
    </row>
    <row r="2178" spans="1:15" x14ac:dyDescent="0.25">
      <c r="A2178" s="251">
        <v>41003</v>
      </c>
      <c r="B2178" s="251" t="s">
        <v>1908</v>
      </c>
      <c r="C2178" s="251" t="s">
        <v>608</v>
      </c>
      <c r="D2178" s="251">
        <v>-123.41570900000001</v>
      </c>
      <c r="E2178" s="251">
        <v>44.490769999999998</v>
      </c>
      <c r="O2178">
        <f t="shared" si="33"/>
        <v>1450.5874091840246</v>
      </c>
    </row>
    <row r="2179" spans="1:15" x14ac:dyDescent="0.25">
      <c r="A2179" s="251">
        <v>41005</v>
      </c>
      <c r="B2179" s="251" t="s">
        <v>1908</v>
      </c>
      <c r="C2179" s="251" t="s">
        <v>1909</v>
      </c>
      <c r="D2179" s="251">
        <v>-122.210515</v>
      </c>
      <c r="E2179" s="251">
        <v>45.177590000000002</v>
      </c>
      <c r="O2179">
        <f t="shared" si="33"/>
        <v>1542.7956109682252</v>
      </c>
    </row>
    <row r="2180" spans="1:15" x14ac:dyDescent="0.25">
      <c r="A2180" s="251">
        <v>41007</v>
      </c>
      <c r="B2180" s="251" t="s">
        <v>1908</v>
      </c>
      <c r="C2180" s="251" t="s">
        <v>1910</v>
      </c>
      <c r="D2180" s="251">
        <v>-123.640292</v>
      </c>
      <c r="E2180" s="251">
        <v>45.975790000000003</v>
      </c>
      <c r="O2180">
        <f t="shared" ref="O2180:O2243" si="34">E2180*1.5^2*(E2180-30)</f>
        <v>1652.6240237792256</v>
      </c>
    </row>
    <row r="2181" spans="1:15" x14ac:dyDescent="0.25">
      <c r="A2181" s="251">
        <v>41009</v>
      </c>
      <c r="B2181" s="251" t="s">
        <v>1908</v>
      </c>
      <c r="C2181" s="251" t="s">
        <v>615</v>
      </c>
      <c r="D2181" s="251">
        <v>-123.088105</v>
      </c>
      <c r="E2181" s="251">
        <v>45.932200000000002</v>
      </c>
      <c r="O2181">
        <f t="shared" si="34"/>
        <v>1646.5522428900003</v>
      </c>
    </row>
    <row r="2182" spans="1:15" x14ac:dyDescent="0.25">
      <c r="A2182" s="251">
        <v>41011</v>
      </c>
      <c r="B2182" s="251" t="s">
        <v>1908</v>
      </c>
      <c r="C2182" s="251" t="s">
        <v>1658</v>
      </c>
      <c r="D2182" s="251">
        <v>-124.04356300000001</v>
      </c>
      <c r="E2182" s="251">
        <v>43.164540000000002</v>
      </c>
      <c r="O2182">
        <f t="shared" si="34"/>
        <v>1278.5429551761003</v>
      </c>
    </row>
    <row r="2183" spans="1:15" x14ac:dyDescent="0.25">
      <c r="A2183" s="251">
        <v>41013</v>
      </c>
      <c r="B2183" s="251" t="s">
        <v>1908</v>
      </c>
      <c r="C2183" s="251" t="s">
        <v>1911</v>
      </c>
      <c r="D2183" s="251">
        <v>-120.34974200000001</v>
      </c>
      <c r="E2183" s="251">
        <v>44.135129999999997</v>
      </c>
      <c r="O2183">
        <f t="shared" si="34"/>
        <v>1403.6755502630247</v>
      </c>
    </row>
    <row r="2184" spans="1:15" x14ac:dyDescent="0.25">
      <c r="A2184" s="251">
        <v>41015</v>
      </c>
      <c r="B2184" s="251" t="s">
        <v>1908</v>
      </c>
      <c r="C2184" s="251" t="s">
        <v>1680</v>
      </c>
      <c r="D2184" s="251">
        <v>-124.135448</v>
      </c>
      <c r="E2184" s="251">
        <v>42.461930000000002</v>
      </c>
      <c r="O2184">
        <f t="shared" si="34"/>
        <v>1190.6045984810253</v>
      </c>
    </row>
    <row r="2185" spans="1:15" x14ac:dyDescent="0.25">
      <c r="A2185" s="251">
        <v>41017</v>
      </c>
      <c r="B2185" s="251" t="s">
        <v>1908</v>
      </c>
      <c r="C2185" s="251" t="s">
        <v>1912</v>
      </c>
      <c r="D2185" s="251">
        <v>-121.225858</v>
      </c>
      <c r="E2185" s="251">
        <v>43.909480000000002</v>
      </c>
      <c r="O2185">
        <f t="shared" si="34"/>
        <v>1374.2055762084003</v>
      </c>
    </row>
    <row r="2186" spans="1:15" x14ac:dyDescent="0.25">
      <c r="A2186" s="251">
        <v>41019</v>
      </c>
      <c r="B2186" s="251" t="s">
        <v>1908</v>
      </c>
      <c r="C2186" s="251" t="s">
        <v>738</v>
      </c>
      <c r="D2186" s="251">
        <v>-123.160512</v>
      </c>
      <c r="E2186" s="251">
        <v>43.268909999999998</v>
      </c>
      <c r="O2186">
        <f t="shared" si="34"/>
        <v>1291.7953633232248</v>
      </c>
    </row>
    <row r="2187" spans="1:15" x14ac:dyDescent="0.25">
      <c r="A2187" s="251">
        <v>41021</v>
      </c>
      <c r="B2187" s="251" t="s">
        <v>1908</v>
      </c>
      <c r="C2187" s="251" t="s">
        <v>1913</v>
      </c>
      <c r="D2187" s="251">
        <v>-120.21820200000001</v>
      </c>
      <c r="E2187" s="251">
        <v>45.376300000000001</v>
      </c>
      <c r="O2187">
        <f t="shared" si="34"/>
        <v>1569.8691038025001</v>
      </c>
    </row>
    <row r="2188" spans="1:15" x14ac:dyDescent="0.25">
      <c r="A2188" s="251">
        <v>41023</v>
      </c>
      <c r="B2188" s="251" t="s">
        <v>1908</v>
      </c>
      <c r="C2188" s="251" t="s">
        <v>626</v>
      </c>
      <c r="D2188" s="251">
        <v>-119.00214699999999</v>
      </c>
      <c r="E2188" s="251">
        <v>44.488149999999997</v>
      </c>
      <c r="O2188">
        <f t="shared" si="34"/>
        <v>1450.2397284506246</v>
      </c>
    </row>
    <row r="2189" spans="1:15" x14ac:dyDescent="0.25">
      <c r="A2189" s="251">
        <v>41025</v>
      </c>
      <c r="B2189" s="251" t="s">
        <v>1908</v>
      </c>
      <c r="C2189" s="251" t="s">
        <v>1914</v>
      </c>
      <c r="D2189" s="251">
        <v>-118.966661</v>
      </c>
      <c r="E2189" s="251">
        <v>43.065040000000003</v>
      </c>
      <c r="O2189">
        <f t="shared" si="34"/>
        <v>1265.9545579536004</v>
      </c>
    </row>
    <row r="2190" spans="1:15" x14ac:dyDescent="0.25">
      <c r="A2190" s="251">
        <v>41027</v>
      </c>
      <c r="B2190" s="251" t="s">
        <v>1908</v>
      </c>
      <c r="C2190" s="251" t="s">
        <v>1915</v>
      </c>
      <c r="D2190" s="251">
        <v>-121.644696</v>
      </c>
      <c r="E2190" s="251">
        <v>45.512329999999999</v>
      </c>
      <c r="O2190">
        <f t="shared" si="34"/>
        <v>1588.5051345650249</v>
      </c>
    </row>
    <row r="2191" spans="1:15" x14ac:dyDescent="0.25">
      <c r="A2191" s="251">
        <v>41029</v>
      </c>
      <c r="B2191" s="251" t="s">
        <v>1908</v>
      </c>
      <c r="C2191" s="251" t="s">
        <v>556</v>
      </c>
      <c r="D2191" s="251">
        <v>-122.73192</v>
      </c>
      <c r="E2191" s="251">
        <v>42.431190000000001</v>
      </c>
      <c r="O2191">
        <f t="shared" si="34"/>
        <v>1186.8079158362252</v>
      </c>
    </row>
    <row r="2192" spans="1:15" x14ac:dyDescent="0.25">
      <c r="A2192" s="251">
        <v>41031</v>
      </c>
      <c r="B2192" s="251" t="s">
        <v>1908</v>
      </c>
      <c r="C2192" s="251" t="s">
        <v>557</v>
      </c>
      <c r="D2192" s="251">
        <v>-121.165918</v>
      </c>
      <c r="E2192" s="251">
        <v>44.625030000000002</v>
      </c>
      <c r="O2192">
        <f t="shared" si="34"/>
        <v>1468.4454056270251</v>
      </c>
    </row>
    <row r="2193" spans="1:15" x14ac:dyDescent="0.25">
      <c r="A2193" s="251">
        <v>41033</v>
      </c>
      <c r="B2193" s="251" t="s">
        <v>1908</v>
      </c>
      <c r="C2193" s="251" t="s">
        <v>1916</v>
      </c>
      <c r="D2193" s="251">
        <v>-123.55814100000001</v>
      </c>
      <c r="E2193" s="251">
        <v>42.366059999999997</v>
      </c>
      <c r="O2193">
        <f t="shared" si="34"/>
        <v>1178.7777898280997</v>
      </c>
    </row>
    <row r="2194" spans="1:15" x14ac:dyDescent="0.25">
      <c r="A2194" s="251">
        <v>41035</v>
      </c>
      <c r="B2194" s="251" t="s">
        <v>1908</v>
      </c>
      <c r="C2194" s="251" t="s">
        <v>1917</v>
      </c>
      <c r="D2194" s="251">
        <v>-121.65452000000001</v>
      </c>
      <c r="E2194" s="251">
        <v>42.695030000000003</v>
      </c>
      <c r="O2194">
        <f t="shared" si="34"/>
        <v>1219.5330450770252</v>
      </c>
    </row>
    <row r="2195" spans="1:15" x14ac:dyDescent="0.25">
      <c r="A2195" s="251">
        <v>41037</v>
      </c>
      <c r="B2195" s="251" t="s">
        <v>1908</v>
      </c>
      <c r="C2195" s="251" t="s">
        <v>679</v>
      </c>
      <c r="D2195" s="251">
        <v>-120.383341</v>
      </c>
      <c r="E2195" s="251">
        <v>42.798929999999999</v>
      </c>
      <c r="O2195">
        <f t="shared" si="34"/>
        <v>1232.5061455760247</v>
      </c>
    </row>
    <row r="2196" spans="1:15" x14ac:dyDescent="0.25">
      <c r="A2196" s="251">
        <v>41039</v>
      </c>
      <c r="B2196" s="251" t="s">
        <v>1908</v>
      </c>
      <c r="C2196" s="251" t="s">
        <v>1162</v>
      </c>
      <c r="D2196" s="251">
        <v>-122.836833</v>
      </c>
      <c r="E2196" s="251">
        <v>43.933599999999998</v>
      </c>
      <c r="O2196">
        <f t="shared" si="34"/>
        <v>1377.34472016</v>
      </c>
    </row>
    <row r="2197" spans="1:15" x14ac:dyDescent="0.25">
      <c r="A2197" s="251">
        <v>41041</v>
      </c>
      <c r="B2197" s="251" t="s">
        <v>1908</v>
      </c>
      <c r="C2197" s="251" t="s">
        <v>634</v>
      </c>
      <c r="D2197" s="251">
        <v>-123.836422</v>
      </c>
      <c r="E2197" s="251">
        <v>44.631729999999997</v>
      </c>
      <c r="O2197">
        <f t="shared" si="34"/>
        <v>1469.3387012840246</v>
      </c>
    </row>
    <row r="2198" spans="1:15" x14ac:dyDescent="0.25">
      <c r="A2198" s="251">
        <v>41043</v>
      </c>
      <c r="B2198" s="251" t="s">
        <v>1908</v>
      </c>
      <c r="C2198" s="251" t="s">
        <v>1108</v>
      </c>
      <c r="D2198" s="251">
        <v>-122.531899</v>
      </c>
      <c r="E2198" s="251">
        <v>44.486020000000003</v>
      </c>
      <c r="O2198">
        <f t="shared" si="34"/>
        <v>1449.9570947409004</v>
      </c>
    </row>
    <row r="2199" spans="1:15" x14ac:dyDescent="0.25">
      <c r="A2199" s="251">
        <v>41045</v>
      </c>
      <c r="B2199" s="251" t="s">
        <v>1908</v>
      </c>
      <c r="C2199" s="251" t="s">
        <v>1918</v>
      </c>
      <c r="D2199" s="251">
        <v>-117.62397799999999</v>
      </c>
      <c r="E2199" s="251">
        <v>43.200229999999998</v>
      </c>
      <c r="O2199">
        <f t="shared" si="34"/>
        <v>1283.0691871190247</v>
      </c>
    </row>
    <row r="2200" spans="1:15" x14ac:dyDescent="0.25">
      <c r="A2200" s="251">
        <v>41047</v>
      </c>
      <c r="B2200" s="251" t="s">
        <v>1908</v>
      </c>
      <c r="C2200" s="251" t="s">
        <v>567</v>
      </c>
      <c r="D2200" s="251">
        <v>-122.583101</v>
      </c>
      <c r="E2200" s="251">
        <v>44.896830000000001</v>
      </c>
      <c r="O2200">
        <f t="shared" si="34"/>
        <v>1504.8459991100253</v>
      </c>
    </row>
    <row r="2201" spans="1:15" x14ac:dyDescent="0.25">
      <c r="A2201" s="251">
        <v>41049</v>
      </c>
      <c r="B2201" s="251" t="s">
        <v>1908</v>
      </c>
      <c r="C2201" s="251" t="s">
        <v>1851</v>
      </c>
      <c r="D2201" s="251">
        <v>-119.585089</v>
      </c>
      <c r="E2201" s="251">
        <v>45.419440000000002</v>
      </c>
      <c r="O2201">
        <f t="shared" si="34"/>
        <v>1575.7702423056003</v>
      </c>
    </row>
    <row r="2202" spans="1:15" x14ac:dyDescent="0.25">
      <c r="A2202" s="251">
        <v>41051</v>
      </c>
      <c r="B2202" s="251" t="s">
        <v>1908</v>
      </c>
      <c r="C2202" s="251" t="s">
        <v>1919</v>
      </c>
      <c r="D2202" s="251">
        <v>-122.386374</v>
      </c>
      <c r="E2202" s="251">
        <v>45.533749999999998</v>
      </c>
      <c r="O2202">
        <f t="shared" si="34"/>
        <v>1591.4472503906247</v>
      </c>
    </row>
    <row r="2203" spans="1:15" x14ac:dyDescent="0.25">
      <c r="A2203" s="251">
        <v>41053</v>
      </c>
      <c r="B2203" s="251" t="s">
        <v>1908</v>
      </c>
      <c r="C2203" s="251" t="s">
        <v>645</v>
      </c>
      <c r="D2203" s="251">
        <v>-123.39935</v>
      </c>
      <c r="E2203" s="251">
        <v>44.894100000000002</v>
      </c>
      <c r="O2203">
        <f t="shared" si="34"/>
        <v>1504.4787333225001</v>
      </c>
    </row>
    <row r="2204" spans="1:15" x14ac:dyDescent="0.25">
      <c r="A2204" s="251">
        <v>41055</v>
      </c>
      <c r="B2204" s="251" t="s">
        <v>1908</v>
      </c>
      <c r="C2204" s="251" t="s">
        <v>1187</v>
      </c>
      <c r="D2204" s="251">
        <v>-120.693162</v>
      </c>
      <c r="E2204" s="251">
        <v>45.394599999999997</v>
      </c>
      <c r="O2204">
        <f t="shared" si="34"/>
        <v>1572.3713456099995</v>
      </c>
    </row>
    <row r="2205" spans="1:15" x14ac:dyDescent="0.25">
      <c r="A2205" s="251">
        <v>41057</v>
      </c>
      <c r="B2205" s="251" t="s">
        <v>1908</v>
      </c>
      <c r="C2205" s="251" t="s">
        <v>1920</v>
      </c>
      <c r="D2205" s="251">
        <v>-123.677781</v>
      </c>
      <c r="E2205" s="251">
        <v>45.450749999999999</v>
      </c>
      <c r="O2205">
        <f t="shared" si="34"/>
        <v>1580.0583950156249</v>
      </c>
    </row>
    <row r="2206" spans="1:15" x14ac:dyDescent="0.25">
      <c r="A2206" s="251">
        <v>41059</v>
      </c>
      <c r="B2206" s="251" t="s">
        <v>1908</v>
      </c>
      <c r="C2206" s="251" t="s">
        <v>1921</v>
      </c>
      <c r="D2206" s="251">
        <v>-118.73485700000001</v>
      </c>
      <c r="E2206" s="251">
        <v>45.591610000000003</v>
      </c>
      <c r="O2206">
        <f t="shared" si="34"/>
        <v>1599.4048553822254</v>
      </c>
    </row>
    <row r="2207" spans="1:15" x14ac:dyDescent="0.25">
      <c r="A2207" s="251">
        <v>41061</v>
      </c>
      <c r="B2207" s="251" t="s">
        <v>1908</v>
      </c>
      <c r="C2207" s="251" t="s">
        <v>657</v>
      </c>
      <c r="D2207" s="251">
        <v>-118.003227</v>
      </c>
      <c r="E2207" s="251">
        <v>45.319299999999998</v>
      </c>
      <c r="O2207">
        <f t="shared" si="34"/>
        <v>1562.0848931024998</v>
      </c>
    </row>
    <row r="2208" spans="1:15" x14ac:dyDescent="0.25">
      <c r="A2208" s="251">
        <v>41063</v>
      </c>
      <c r="B2208" s="251" t="s">
        <v>1908</v>
      </c>
      <c r="C2208" s="251" t="s">
        <v>1922</v>
      </c>
      <c r="D2208" s="251">
        <v>-117.172419</v>
      </c>
      <c r="E2208" s="251">
        <v>45.586739999999999</v>
      </c>
      <c r="O2208">
        <f t="shared" si="34"/>
        <v>1598.7344936120999</v>
      </c>
    </row>
    <row r="2209" spans="1:15" x14ac:dyDescent="0.25">
      <c r="A2209" s="251">
        <v>41065</v>
      </c>
      <c r="B2209" s="251" t="s">
        <v>1908</v>
      </c>
      <c r="C2209" s="251" t="s">
        <v>1923</v>
      </c>
      <c r="D2209" s="251">
        <v>-121.16069400000001</v>
      </c>
      <c r="E2209" s="251">
        <v>45.153019999999998</v>
      </c>
      <c r="O2209">
        <f t="shared" si="34"/>
        <v>1539.4603840208997</v>
      </c>
    </row>
    <row r="2210" spans="1:15" x14ac:dyDescent="0.25">
      <c r="A2210" s="251">
        <v>41067</v>
      </c>
      <c r="B2210" s="251" t="s">
        <v>1908</v>
      </c>
      <c r="C2210" s="251" t="s">
        <v>585</v>
      </c>
      <c r="D2210" s="251">
        <v>-123.08457199999999</v>
      </c>
      <c r="E2210" s="251">
        <v>45.549370000000003</v>
      </c>
      <c r="O2210">
        <f t="shared" si="34"/>
        <v>1593.5940166430255</v>
      </c>
    </row>
    <row r="2211" spans="1:15" x14ac:dyDescent="0.25">
      <c r="A2211" s="251">
        <v>41069</v>
      </c>
      <c r="B2211" s="251" t="s">
        <v>1908</v>
      </c>
      <c r="C2211" s="251" t="s">
        <v>944</v>
      </c>
      <c r="D2211" s="251">
        <v>-120.017633</v>
      </c>
      <c r="E2211" s="251">
        <v>44.723700000000001</v>
      </c>
      <c r="O2211">
        <f t="shared" si="34"/>
        <v>1481.6212688025003</v>
      </c>
    </row>
    <row r="2212" spans="1:15" x14ac:dyDescent="0.25">
      <c r="A2212" s="251">
        <v>41071</v>
      </c>
      <c r="B2212" s="251" t="s">
        <v>1908</v>
      </c>
      <c r="C2212" s="251" t="s">
        <v>1924</v>
      </c>
      <c r="D2212" s="251">
        <v>-123.292329</v>
      </c>
      <c r="E2212" s="251">
        <v>45.221119999999999</v>
      </c>
      <c r="O2212">
        <f t="shared" si="34"/>
        <v>1548.7112116223998</v>
      </c>
    </row>
    <row r="2213" spans="1:15" x14ac:dyDescent="0.25">
      <c r="A2213" s="251">
        <v>42001</v>
      </c>
      <c r="B2213" s="251" t="s">
        <v>1925</v>
      </c>
      <c r="C2213" s="251" t="s">
        <v>720</v>
      </c>
      <c r="D2213" s="251">
        <v>-77.215496999999999</v>
      </c>
      <c r="E2213" s="251">
        <v>39.877760000000002</v>
      </c>
      <c r="O2213">
        <f t="shared" si="34"/>
        <v>886.28162088960028</v>
      </c>
    </row>
    <row r="2214" spans="1:15" x14ac:dyDescent="0.25">
      <c r="A2214" s="251">
        <v>42003</v>
      </c>
      <c r="B2214" s="251" t="s">
        <v>1925</v>
      </c>
      <c r="C2214" s="251" t="s">
        <v>1926</v>
      </c>
      <c r="D2214" s="251">
        <v>-79.979797500000004</v>
      </c>
      <c r="E2214" s="251">
        <v>40.469859999999997</v>
      </c>
      <c r="O2214">
        <f t="shared" si="34"/>
        <v>953.35597894409966</v>
      </c>
    </row>
    <row r="2215" spans="1:15" x14ac:dyDescent="0.25">
      <c r="A2215" s="251">
        <v>42005</v>
      </c>
      <c r="B2215" s="251" t="s">
        <v>1925</v>
      </c>
      <c r="C2215" s="251" t="s">
        <v>1927</v>
      </c>
      <c r="D2215" s="251">
        <v>-79.465577600000003</v>
      </c>
      <c r="E2215" s="251">
        <v>40.816540000000003</v>
      </c>
      <c r="O2215">
        <f t="shared" si="34"/>
        <v>993.36090953610051</v>
      </c>
    </row>
    <row r="2216" spans="1:15" x14ac:dyDescent="0.25">
      <c r="A2216" s="251">
        <v>42007</v>
      </c>
      <c r="B2216" s="251" t="s">
        <v>1925</v>
      </c>
      <c r="C2216" s="251" t="s">
        <v>1868</v>
      </c>
      <c r="D2216" s="251">
        <v>-80.347738100000001</v>
      </c>
      <c r="E2216" s="251">
        <v>40.68327</v>
      </c>
      <c r="O2216">
        <f t="shared" si="34"/>
        <v>977.91830525902503</v>
      </c>
    </row>
    <row r="2217" spans="1:15" x14ac:dyDescent="0.25">
      <c r="A2217" s="251">
        <v>42009</v>
      </c>
      <c r="B2217" s="251" t="s">
        <v>1925</v>
      </c>
      <c r="C2217" s="251" t="s">
        <v>1928</v>
      </c>
      <c r="D2217" s="251">
        <v>-78.489063900000005</v>
      </c>
      <c r="E2217" s="251">
        <v>40.010330000000003</v>
      </c>
      <c r="O2217">
        <f t="shared" si="34"/>
        <v>901.16236509502539</v>
      </c>
    </row>
    <row r="2218" spans="1:15" x14ac:dyDescent="0.25">
      <c r="A2218" s="251">
        <v>42011</v>
      </c>
      <c r="B2218" s="251" t="s">
        <v>1925</v>
      </c>
      <c r="C2218" s="251" t="s">
        <v>1929</v>
      </c>
      <c r="D2218" s="251">
        <v>-75.927165200000005</v>
      </c>
      <c r="E2218" s="251">
        <v>40.419199999999996</v>
      </c>
      <c r="O2218">
        <f t="shared" si="34"/>
        <v>947.55538943999954</v>
      </c>
    </row>
    <row r="2219" spans="1:15" x14ac:dyDescent="0.25">
      <c r="A2219" s="251">
        <v>42013</v>
      </c>
      <c r="B2219" s="251" t="s">
        <v>1925</v>
      </c>
      <c r="C2219" s="251" t="s">
        <v>1930</v>
      </c>
      <c r="D2219" s="251">
        <v>-78.348489200000003</v>
      </c>
      <c r="E2219" s="251">
        <v>40.481699999999996</v>
      </c>
      <c r="O2219">
        <f t="shared" si="34"/>
        <v>954.71332850249962</v>
      </c>
    </row>
    <row r="2220" spans="1:15" x14ac:dyDescent="0.25">
      <c r="A2220" s="251">
        <v>42015</v>
      </c>
      <c r="B2220" s="251" t="s">
        <v>1925</v>
      </c>
      <c r="C2220" s="251" t="s">
        <v>794</v>
      </c>
      <c r="D2220" s="251">
        <v>-76.527765799999997</v>
      </c>
      <c r="E2220" s="251">
        <v>41.789969999999997</v>
      </c>
      <c r="O2220">
        <f t="shared" si="34"/>
        <v>1108.5806083520245</v>
      </c>
    </row>
    <row r="2221" spans="1:15" x14ac:dyDescent="0.25">
      <c r="A2221" s="251">
        <v>42017</v>
      </c>
      <c r="B2221" s="251" t="s">
        <v>1925</v>
      </c>
      <c r="C2221" s="251" t="s">
        <v>1931</v>
      </c>
      <c r="D2221" s="251">
        <v>-75.105107399999994</v>
      </c>
      <c r="E2221" s="251">
        <v>40.34554</v>
      </c>
      <c r="O2221">
        <f t="shared" si="34"/>
        <v>939.14189525610004</v>
      </c>
    </row>
    <row r="2222" spans="1:15" x14ac:dyDescent="0.25">
      <c r="A2222" s="251">
        <v>42019</v>
      </c>
      <c r="B2222" s="251" t="s">
        <v>1925</v>
      </c>
      <c r="C2222" s="251" t="s">
        <v>527</v>
      </c>
      <c r="D2222" s="251">
        <v>-79.914696000000006</v>
      </c>
      <c r="E2222" s="251">
        <v>40.911050000000003</v>
      </c>
      <c r="O2222">
        <f t="shared" si="34"/>
        <v>1004.3606522306253</v>
      </c>
    </row>
    <row r="2223" spans="1:15" x14ac:dyDescent="0.25">
      <c r="A2223" s="251">
        <v>42021</v>
      </c>
      <c r="B2223" s="251" t="s">
        <v>1925</v>
      </c>
      <c r="C2223" s="251" t="s">
        <v>1932</v>
      </c>
      <c r="D2223" s="251">
        <v>-78.709536600000007</v>
      </c>
      <c r="E2223" s="251">
        <v>40.497149999999998</v>
      </c>
      <c r="O2223">
        <f t="shared" si="34"/>
        <v>956.48548077562464</v>
      </c>
    </row>
    <row r="2224" spans="1:15" x14ac:dyDescent="0.25">
      <c r="A2224" s="251">
        <v>42023</v>
      </c>
      <c r="B2224" s="251" t="s">
        <v>1925</v>
      </c>
      <c r="C2224" s="251" t="s">
        <v>1933</v>
      </c>
      <c r="D2224" s="251">
        <v>-78.205449799999997</v>
      </c>
      <c r="E2224" s="251">
        <v>41.432659999999998</v>
      </c>
      <c r="O2224">
        <f t="shared" si="34"/>
        <v>1065.7924080200999</v>
      </c>
    </row>
    <row r="2225" spans="1:15" x14ac:dyDescent="0.25">
      <c r="A2225" s="251">
        <v>42025</v>
      </c>
      <c r="B2225" s="251" t="s">
        <v>1925</v>
      </c>
      <c r="C2225" s="251" t="s">
        <v>1569</v>
      </c>
      <c r="D2225" s="251">
        <v>-75.709679199999997</v>
      </c>
      <c r="E2225" s="251">
        <v>40.919249999999998</v>
      </c>
      <c r="O2225">
        <f t="shared" si="34"/>
        <v>1005.3169212656247</v>
      </c>
    </row>
    <row r="2226" spans="1:15" x14ac:dyDescent="0.25">
      <c r="A2226" s="251">
        <v>42027</v>
      </c>
      <c r="B2226" s="251" t="s">
        <v>1925</v>
      </c>
      <c r="C2226" s="251" t="s">
        <v>1934</v>
      </c>
      <c r="D2226" s="251">
        <v>-77.830018199999998</v>
      </c>
      <c r="E2226" s="251">
        <v>40.921770000000002</v>
      </c>
      <c r="O2226">
        <f t="shared" si="34"/>
        <v>1005.6108598490252</v>
      </c>
    </row>
    <row r="2227" spans="1:15" x14ac:dyDescent="0.25">
      <c r="A2227" s="251">
        <v>42029</v>
      </c>
      <c r="B2227" s="251" t="s">
        <v>1925</v>
      </c>
      <c r="C2227" s="251" t="s">
        <v>1935</v>
      </c>
      <c r="D2227" s="251">
        <v>-75.744456</v>
      </c>
      <c r="E2227" s="251">
        <v>39.980339999999998</v>
      </c>
      <c r="O2227">
        <f t="shared" si="34"/>
        <v>897.7891196600998</v>
      </c>
    </row>
    <row r="2228" spans="1:15" x14ac:dyDescent="0.25">
      <c r="A2228" s="251">
        <v>42031</v>
      </c>
      <c r="B2228" s="251" t="s">
        <v>1925</v>
      </c>
      <c r="C2228" s="251" t="s">
        <v>1936</v>
      </c>
      <c r="D2228" s="251">
        <v>-79.417744499999998</v>
      </c>
      <c r="E2228" s="251">
        <v>41.19417</v>
      </c>
      <c r="O2228">
        <f t="shared" si="34"/>
        <v>1037.552719475025</v>
      </c>
    </row>
    <row r="2229" spans="1:15" x14ac:dyDescent="0.25">
      <c r="A2229" s="251">
        <v>42033</v>
      </c>
      <c r="B2229" s="251" t="s">
        <v>1925</v>
      </c>
      <c r="C2229" s="251" t="s">
        <v>1937</v>
      </c>
      <c r="D2229" s="251">
        <v>-78.477805099999998</v>
      </c>
      <c r="E2229" s="251">
        <v>41.001759999999997</v>
      </c>
      <c r="O2229">
        <f t="shared" si="34"/>
        <v>1014.9559269695997</v>
      </c>
    </row>
    <row r="2230" spans="1:15" x14ac:dyDescent="0.25">
      <c r="A2230" s="251">
        <v>42035</v>
      </c>
      <c r="B2230" s="251" t="s">
        <v>1925</v>
      </c>
      <c r="C2230" s="251" t="s">
        <v>997</v>
      </c>
      <c r="D2230" s="251">
        <v>-77.642878400000001</v>
      </c>
      <c r="E2230" s="251">
        <v>41.233350000000002</v>
      </c>
      <c r="O2230">
        <f t="shared" si="34"/>
        <v>1042.174467500625</v>
      </c>
    </row>
    <row r="2231" spans="1:15" x14ac:dyDescent="0.25">
      <c r="A2231" s="251">
        <v>42037</v>
      </c>
      <c r="B2231" s="251" t="s">
        <v>1925</v>
      </c>
      <c r="C2231" s="251" t="s">
        <v>615</v>
      </c>
      <c r="D2231" s="251">
        <v>-76.404635299999995</v>
      </c>
      <c r="E2231" s="251">
        <v>41.043570000000003</v>
      </c>
      <c r="O2231">
        <f t="shared" si="34"/>
        <v>1019.8519612760252</v>
      </c>
    </row>
    <row r="2232" spans="1:15" x14ac:dyDescent="0.25">
      <c r="A2232" s="251">
        <v>42039</v>
      </c>
      <c r="B2232" s="251" t="s">
        <v>1925</v>
      </c>
      <c r="C2232" s="251" t="s">
        <v>618</v>
      </c>
      <c r="D2232" s="251">
        <v>-80.110813300000004</v>
      </c>
      <c r="E2232" s="251">
        <v>41.674329999999998</v>
      </c>
      <c r="O2232">
        <f t="shared" si="34"/>
        <v>1094.6697321350248</v>
      </c>
    </row>
    <row r="2233" spans="1:15" x14ac:dyDescent="0.25">
      <c r="A2233" s="251">
        <v>42041</v>
      </c>
      <c r="B2233" s="251" t="s">
        <v>1925</v>
      </c>
      <c r="C2233" s="251" t="s">
        <v>999</v>
      </c>
      <c r="D2233" s="251">
        <v>-77.267982500000002</v>
      </c>
      <c r="E2233" s="251">
        <v>40.168619999999997</v>
      </c>
      <c r="O2233">
        <f t="shared" si="34"/>
        <v>919.03372358489958</v>
      </c>
    </row>
    <row r="2234" spans="1:15" x14ac:dyDescent="0.25">
      <c r="A2234" s="251">
        <v>42043</v>
      </c>
      <c r="B2234" s="251" t="s">
        <v>1925</v>
      </c>
      <c r="C2234" s="251" t="s">
        <v>1938</v>
      </c>
      <c r="D2234" s="251">
        <v>-76.781159000000002</v>
      </c>
      <c r="E2234" s="251">
        <v>40.412939999999999</v>
      </c>
      <c r="O2234">
        <f t="shared" si="34"/>
        <v>946.83941874809989</v>
      </c>
    </row>
    <row r="2235" spans="1:15" x14ac:dyDescent="0.25">
      <c r="A2235" s="251">
        <v>42045</v>
      </c>
      <c r="B2235" s="251" t="s">
        <v>1925</v>
      </c>
      <c r="C2235" s="251" t="s">
        <v>1050</v>
      </c>
      <c r="D2235" s="251">
        <v>-75.398903899999993</v>
      </c>
      <c r="E2235" s="251">
        <v>39.921700000000001</v>
      </c>
      <c r="O2235">
        <f t="shared" si="34"/>
        <v>891.20504450250007</v>
      </c>
    </row>
    <row r="2236" spans="1:15" x14ac:dyDescent="0.25">
      <c r="A2236" s="251">
        <v>42047</v>
      </c>
      <c r="B2236" s="251" t="s">
        <v>1925</v>
      </c>
      <c r="C2236" s="251" t="s">
        <v>1145</v>
      </c>
      <c r="D2236" s="251">
        <v>-78.642727699999995</v>
      </c>
      <c r="E2236" s="251">
        <v>41.41901</v>
      </c>
      <c r="O2236">
        <f t="shared" si="34"/>
        <v>1064.1692011052251</v>
      </c>
    </row>
    <row r="2237" spans="1:15" x14ac:dyDescent="0.25">
      <c r="A2237" s="251">
        <v>42049</v>
      </c>
      <c r="B2237" s="251" t="s">
        <v>1925</v>
      </c>
      <c r="C2237" s="251" t="s">
        <v>1710</v>
      </c>
      <c r="D2237" s="251">
        <v>-80.036352100000002</v>
      </c>
      <c r="E2237" s="251">
        <v>41.982979999999998</v>
      </c>
      <c r="O2237">
        <f t="shared" si="34"/>
        <v>1131.9327217808998</v>
      </c>
    </row>
    <row r="2238" spans="1:15" x14ac:dyDescent="0.25">
      <c r="A2238" s="251">
        <v>42051</v>
      </c>
      <c r="B2238" s="251" t="s">
        <v>1925</v>
      </c>
      <c r="C2238" s="251" t="s">
        <v>549</v>
      </c>
      <c r="D2238" s="251">
        <v>-79.645152800000005</v>
      </c>
      <c r="E2238" s="251">
        <v>39.92315</v>
      </c>
      <c r="O2238">
        <f t="shared" si="34"/>
        <v>891.36766332562502</v>
      </c>
    </row>
    <row r="2239" spans="1:15" x14ac:dyDescent="0.25">
      <c r="A2239" s="251">
        <v>42053</v>
      </c>
      <c r="B2239" s="251" t="s">
        <v>1925</v>
      </c>
      <c r="C2239" s="251" t="s">
        <v>1939</v>
      </c>
      <c r="D2239" s="251">
        <v>-79.226294699999997</v>
      </c>
      <c r="E2239" s="251">
        <v>41.502119999999998</v>
      </c>
      <c r="O2239">
        <f t="shared" si="34"/>
        <v>1074.0653201123998</v>
      </c>
    </row>
    <row r="2240" spans="1:15" x14ac:dyDescent="0.25">
      <c r="A2240" s="251">
        <v>42055</v>
      </c>
      <c r="B2240" s="251" t="s">
        <v>1925</v>
      </c>
      <c r="C2240" s="251" t="s">
        <v>550</v>
      </c>
      <c r="D2240" s="251">
        <v>-77.717737200000002</v>
      </c>
      <c r="E2240" s="251">
        <v>39.925190000000001</v>
      </c>
      <c r="O2240">
        <f t="shared" si="34"/>
        <v>891.59646720622504</v>
      </c>
    </row>
    <row r="2241" spans="1:15" x14ac:dyDescent="0.25">
      <c r="A2241" s="251">
        <v>42057</v>
      </c>
      <c r="B2241" s="251" t="s">
        <v>1925</v>
      </c>
      <c r="C2241" s="251" t="s">
        <v>624</v>
      </c>
      <c r="D2241" s="251">
        <v>-78.113267899999997</v>
      </c>
      <c r="E2241" s="251">
        <v>39.924720000000001</v>
      </c>
      <c r="O2241">
        <f t="shared" si="34"/>
        <v>891.54375092639998</v>
      </c>
    </row>
    <row r="2242" spans="1:15" x14ac:dyDescent="0.25">
      <c r="A2242" s="251">
        <v>42059</v>
      </c>
      <c r="B2242" s="251" t="s">
        <v>1925</v>
      </c>
      <c r="C2242" s="251" t="s">
        <v>552</v>
      </c>
      <c r="D2242" s="251">
        <v>-80.221115600000005</v>
      </c>
      <c r="E2242" s="251">
        <v>39.854430000000001</v>
      </c>
      <c r="O2242">
        <f t="shared" si="34"/>
        <v>883.67105390602501</v>
      </c>
    </row>
    <row r="2243" spans="1:15" x14ac:dyDescent="0.25">
      <c r="A2243" s="251">
        <v>42061</v>
      </c>
      <c r="B2243" s="251" t="s">
        <v>1925</v>
      </c>
      <c r="C2243" s="251" t="s">
        <v>1940</v>
      </c>
      <c r="D2243" s="251">
        <v>-77.972143500000001</v>
      </c>
      <c r="E2243" s="251">
        <v>40.422310000000003</v>
      </c>
      <c r="O2243">
        <f t="shared" si="34"/>
        <v>947.91115290622531</v>
      </c>
    </row>
    <row r="2244" spans="1:15" x14ac:dyDescent="0.25">
      <c r="A2244" s="251">
        <v>42063</v>
      </c>
      <c r="B2244" s="251" t="s">
        <v>1925</v>
      </c>
      <c r="C2244" s="251" t="s">
        <v>1941</v>
      </c>
      <c r="D2244" s="251">
        <v>-79.080168599999993</v>
      </c>
      <c r="E2244" s="251">
        <v>40.654179999999997</v>
      </c>
      <c r="O2244">
        <f t="shared" ref="O2244:O2307" si="35">E2244*1.5^2*(E2244-30)</f>
        <v>974.55814081289964</v>
      </c>
    </row>
    <row r="2245" spans="1:15" x14ac:dyDescent="0.25">
      <c r="A2245" s="251">
        <v>42065</v>
      </c>
      <c r="B2245" s="251" t="s">
        <v>1925</v>
      </c>
      <c r="C2245" s="251" t="s">
        <v>557</v>
      </c>
      <c r="D2245" s="251">
        <v>-78.996811899999997</v>
      </c>
      <c r="E2245" s="251">
        <v>41.124650000000003</v>
      </c>
      <c r="O2245">
        <f t="shared" si="35"/>
        <v>1029.3690096506252</v>
      </c>
    </row>
    <row r="2246" spans="1:15" x14ac:dyDescent="0.25">
      <c r="A2246" s="251">
        <v>42067</v>
      </c>
      <c r="B2246" s="251" t="s">
        <v>1925</v>
      </c>
      <c r="C2246" s="251" t="s">
        <v>1942</v>
      </c>
      <c r="D2246" s="251">
        <v>-77.406691800000004</v>
      </c>
      <c r="E2246" s="251">
        <v>40.52281</v>
      </c>
      <c r="O2246">
        <f t="shared" si="35"/>
        <v>959.43111816622491</v>
      </c>
    </row>
    <row r="2247" spans="1:15" x14ac:dyDescent="0.25">
      <c r="A2247" s="251">
        <v>42069</v>
      </c>
      <c r="B2247" s="251" t="s">
        <v>1925</v>
      </c>
      <c r="C2247" s="251" t="s">
        <v>1943</v>
      </c>
      <c r="D2247" s="251">
        <v>-75.616643100000005</v>
      </c>
      <c r="E2247" s="251">
        <v>41.43479</v>
      </c>
      <c r="O2247">
        <f t="shared" si="35"/>
        <v>1066.045775274225</v>
      </c>
    </row>
    <row r="2248" spans="1:15" x14ac:dyDescent="0.25">
      <c r="A2248" s="251">
        <v>42071</v>
      </c>
      <c r="B2248" s="251" t="s">
        <v>1925</v>
      </c>
      <c r="C2248" s="251" t="s">
        <v>1628</v>
      </c>
      <c r="D2248" s="251">
        <v>-76.2473545</v>
      </c>
      <c r="E2248" s="251">
        <v>40.0458</v>
      </c>
      <c r="O2248">
        <f t="shared" si="35"/>
        <v>905.15721968999992</v>
      </c>
    </row>
    <row r="2249" spans="1:15" x14ac:dyDescent="0.25">
      <c r="A2249" s="251">
        <v>42073</v>
      </c>
      <c r="B2249" s="251" t="s">
        <v>1925</v>
      </c>
      <c r="C2249" s="251" t="s">
        <v>560</v>
      </c>
      <c r="D2249" s="251">
        <v>-80.329556400000001</v>
      </c>
      <c r="E2249" s="251">
        <v>40.9925</v>
      </c>
      <c r="O2249">
        <f t="shared" si="35"/>
        <v>1013.8726265624999</v>
      </c>
    </row>
    <row r="2250" spans="1:15" x14ac:dyDescent="0.25">
      <c r="A2250" s="251">
        <v>42075</v>
      </c>
      <c r="B2250" s="251" t="s">
        <v>1925</v>
      </c>
      <c r="C2250" s="251" t="s">
        <v>1944</v>
      </c>
      <c r="D2250" s="251">
        <v>-76.463122900000002</v>
      </c>
      <c r="E2250" s="251">
        <v>40.368200000000002</v>
      </c>
      <c r="O2250">
        <f t="shared" si="35"/>
        <v>941.72753529000022</v>
      </c>
    </row>
    <row r="2251" spans="1:15" x14ac:dyDescent="0.25">
      <c r="A2251" s="251">
        <v>42077</v>
      </c>
      <c r="B2251" s="251" t="s">
        <v>1925</v>
      </c>
      <c r="C2251" s="251" t="s">
        <v>1945</v>
      </c>
      <c r="D2251" s="251">
        <v>-75.591697999999994</v>
      </c>
      <c r="E2251" s="251">
        <v>40.616439999999997</v>
      </c>
      <c r="O2251">
        <f t="shared" si="35"/>
        <v>970.20449611559968</v>
      </c>
    </row>
    <row r="2252" spans="1:15" x14ac:dyDescent="0.25">
      <c r="A2252" s="251">
        <v>42079</v>
      </c>
      <c r="B2252" s="251" t="s">
        <v>1925</v>
      </c>
      <c r="C2252" s="251" t="s">
        <v>1946</v>
      </c>
      <c r="D2252" s="251">
        <v>-75.990207400000003</v>
      </c>
      <c r="E2252" s="251">
        <v>41.178109999999997</v>
      </c>
      <c r="O2252">
        <f t="shared" si="35"/>
        <v>1035.6602471372246</v>
      </c>
    </row>
    <row r="2253" spans="1:15" x14ac:dyDescent="0.25">
      <c r="A2253" s="251">
        <v>42081</v>
      </c>
      <c r="B2253" s="251" t="s">
        <v>1925</v>
      </c>
      <c r="C2253" s="251" t="s">
        <v>1947</v>
      </c>
      <c r="D2253" s="251">
        <v>-77.066077199999995</v>
      </c>
      <c r="E2253" s="251">
        <v>41.332729999999998</v>
      </c>
      <c r="O2253">
        <f t="shared" si="35"/>
        <v>1053.9285058190246</v>
      </c>
    </row>
    <row r="2254" spans="1:15" x14ac:dyDescent="0.25">
      <c r="A2254" s="251">
        <v>42083</v>
      </c>
      <c r="B2254" s="251" t="s">
        <v>1925</v>
      </c>
      <c r="C2254" s="251" t="s">
        <v>1948</v>
      </c>
      <c r="D2254" s="251">
        <v>-78.574266899999998</v>
      </c>
      <c r="E2254" s="251">
        <v>41.80621</v>
      </c>
      <c r="O2254">
        <f t="shared" si="35"/>
        <v>1110.5390127692251</v>
      </c>
    </row>
    <row r="2255" spans="1:15" x14ac:dyDescent="0.25">
      <c r="A2255" s="251">
        <v>42085</v>
      </c>
      <c r="B2255" s="251" t="s">
        <v>1925</v>
      </c>
      <c r="C2255" s="251" t="s">
        <v>1025</v>
      </c>
      <c r="D2255" s="251">
        <v>-80.260048800000007</v>
      </c>
      <c r="E2255" s="251">
        <v>41.29909</v>
      </c>
      <c r="O2255">
        <f t="shared" si="35"/>
        <v>1049.944803363225</v>
      </c>
    </row>
    <row r="2256" spans="1:15" x14ac:dyDescent="0.25">
      <c r="A2256" s="251">
        <v>42087</v>
      </c>
      <c r="B2256" s="251" t="s">
        <v>1925</v>
      </c>
      <c r="C2256" s="251" t="s">
        <v>1949</v>
      </c>
      <c r="D2256" s="251">
        <v>-77.606143399999993</v>
      </c>
      <c r="E2256" s="251">
        <v>40.607570000000003</v>
      </c>
      <c r="O2256">
        <f t="shared" si="35"/>
        <v>969.18219293602533</v>
      </c>
    </row>
    <row r="2257" spans="1:15" x14ac:dyDescent="0.25">
      <c r="A2257" s="251">
        <v>42089</v>
      </c>
      <c r="B2257" s="251" t="s">
        <v>1925</v>
      </c>
      <c r="C2257" s="251" t="s">
        <v>570</v>
      </c>
      <c r="D2257" s="251">
        <v>-75.339340300000003</v>
      </c>
      <c r="E2257" s="251">
        <v>41.059229999999999</v>
      </c>
      <c r="O2257">
        <f t="shared" si="35"/>
        <v>1021.687803434025</v>
      </c>
    </row>
    <row r="2258" spans="1:15" x14ac:dyDescent="0.25">
      <c r="A2258" s="251">
        <v>42091</v>
      </c>
      <c r="B2258" s="251" t="s">
        <v>1925</v>
      </c>
      <c r="C2258" s="251" t="s">
        <v>571</v>
      </c>
      <c r="D2258" s="251">
        <v>-75.363949899999994</v>
      </c>
      <c r="E2258" s="251">
        <v>40.218780000000002</v>
      </c>
      <c r="O2258">
        <f t="shared" si="35"/>
        <v>924.72044554890022</v>
      </c>
    </row>
    <row r="2259" spans="1:15" x14ac:dyDescent="0.25">
      <c r="A2259" s="251">
        <v>42093</v>
      </c>
      <c r="B2259" s="251" t="s">
        <v>1925</v>
      </c>
      <c r="C2259" s="251" t="s">
        <v>1950</v>
      </c>
      <c r="D2259" s="251">
        <v>-76.659538600000005</v>
      </c>
      <c r="E2259" s="251">
        <v>41.02093</v>
      </c>
      <c r="O2259">
        <f t="shared" si="35"/>
        <v>1017.199795646025</v>
      </c>
    </row>
    <row r="2260" spans="1:15" x14ac:dyDescent="0.25">
      <c r="A2260" s="251">
        <v>42095</v>
      </c>
      <c r="B2260" s="251" t="s">
        <v>1925</v>
      </c>
      <c r="C2260" s="251" t="s">
        <v>1775</v>
      </c>
      <c r="D2260" s="251">
        <v>-75.308796700000002</v>
      </c>
      <c r="E2260" s="251">
        <v>40.760190000000001</v>
      </c>
      <c r="O2260">
        <f t="shared" si="35"/>
        <v>986.82162488122526</v>
      </c>
    </row>
    <row r="2261" spans="1:15" x14ac:dyDescent="0.25">
      <c r="A2261" s="251">
        <v>42097</v>
      </c>
      <c r="B2261" s="251" t="s">
        <v>1925</v>
      </c>
      <c r="C2261" s="251" t="s">
        <v>1951</v>
      </c>
      <c r="D2261" s="251">
        <v>-76.708560399999996</v>
      </c>
      <c r="E2261" s="251">
        <v>40.842239999999997</v>
      </c>
      <c r="O2261">
        <f t="shared" si="35"/>
        <v>996.34807848959963</v>
      </c>
    </row>
    <row r="2262" spans="1:15" x14ac:dyDescent="0.25">
      <c r="A2262" s="251">
        <v>42099</v>
      </c>
      <c r="B2262" s="251" t="s">
        <v>1925</v>
      </c>
      <c r="C2262" s="251" t="s">
        <v>573</v>
      </c>
      <c r="D2262" s="251">
        <v>-77.252247299999993</v>
      </c>
      <c r="E2262" s="251">
        <v>40.402630000000002</v>
      </c>
      <c r="O2262">
        <f t="shared" si="35"/>
        <v>945.66062456302518</v>
      </c>
    </row>
    <row r="2263" spans="1:15" x14ac:dyDescent="0.25">
      <c r="A2263" s="251">
        <v>42101</v>
      </c>
      <c r="B2263" s="251" t="s">
        <v>1925</v>
      </c>
      <c r="C2263" s="251" t="s">
        <v>1952</v>
      </c>
      <c r="D2263" s="251">
        <v>-75.135233700000001</v>
      </c>
      <c r="E2263" s="251">
        <v>40.004869999999997</v>
      </c>
      <c r="O2263">
        <f t="shared" si="35"/>
        <v>900.54792836302465</v>
      </c>
    </row>
    <row r="2264" spans="1:15" x14ac:dyDescent="0.25">
      <c r="A2264" s="251">
        <v>42103</v>
      </c>
      <c r="B2264" s="251" t="s">
        <v>1925</v>
      </c>
      <c r="C2264" s="251" t="s">
        <v>575</v>
      </c>
      <c r="D2264" s="251">
        <v>-75.050372600000003</v>
      </c>
      <c r="E2264" s="251">
        <v>41.332819999999998</v>
      </c>
      <c r="O2264">
        <f t="shared" si="35"/>
        <v>1053.9391705928997</v>
      </c>
    </row>
    <row r="2265" spans="1:15" x14ac:dyDescent="0.25">
      <c r="A2265" s="251">
        <v>42105</v>
      </c>
      <c r="B2265" s="251" t="s">
        <v>1925</v>
      </c>
      <c r="C2265" s="251" t="s">
        <v>1953</v>
      </c>
      <c r="D2265" s="251">
        <v>-77.902962400000007</v>
      </c>
      <c r="E2265" s="251">
        <v>41.745539999999998</v>
      </c>
      <c r="O2265">
        <f t="shared" si="35"/>
        <v>1103.2287972560998</v>
      </c>
    </row>
    <row r="2266" spans="1:15" x14ac:dyDescent="0.25">
      <c r="A2266" s="251">
        <v>42107</v>
      </c>
      <c r="B2266" s="251" t="s">
        <v>1925</v>
      </c>
      <c r="C2266" s="251" t="s">
        <v>1954</v>
      </c>
      <c r="D2266" s="251">
        <v>-76.215705799999995</v>
      </c>
      <c r="E2266" s="251">
        <v>40.706560000000003</v>
      </c>
      <c r="O2266">
        <f t="shared" si="35"/>
        <v>980.61126082560043</v>
      </c>
    </row>
    <row r="2267" spans="1:15" x14ac:dyDescent="0.25">
      <c r="A2267" s="251">
        <v>42109</v>
      </c>
      <c r="B2267" s="251" t="s">
        <v>1925</v>
      </c>
      <c r="C2267" s="251" t="s">
        <v>1955</v>
      </c>
      <c r="D2267" s="251">
        <v>-77.065563699999998</v>
      </c>
      <c r="E2267" s="251">
        <v>40.767440000000001</v>
      </c>
      <c r="O2267">
        <f t="shared" si="35"/>
        <v>987.66216934560009</v>
      </c>
    </row>
    <row r="2268" spans="1:15" x14ac:dyDescent="0.25">
      <c r="A2268" s="251">
        <v>42111</v>
      </c>
      <c r="B2268" s="251" t="s">
        <v>1925</v>
      </c>
      <c r="C2268" s="251" t="s">
        <v>1329</v>
      </c>
      <c r="D2268" s="251">
        <v>-79.024929200000003</v>
      </c>
      <c r="E2268" s="251">
        <v>39.977800000000002</v>
      </c>
      <c r="O2268">
        <f t="shared" si="35"/>
        <v>897.50360889000024</v>
      </c>
    </row>
    <row r="2269" spans="1:15" x14ac:dyDescent="0.25">
      <c r="A2269" s="251">
        <v>42113</v>
      </c>
      <c r="B2269" s="251" t="s">
        <v>1925</v>
      </c>
      <c r="C2269" s="251" t="s">
        <v>1076</v>
      </c>
      <c r="D2269" s="251">
        <v>-76.522950100000003</v>
      </c>
      <c r="E2269" s="251">
        <v>41.440899999999999</v>
      </c>
      <c r="O2269">
        <f t="shared" si="35"/>
        <v>1066.7726838224999</v>
      </c>
    </row>
    <row r="2270" spans="1:15" x14ac:dyDescent="0.25">
      <c r="A2270" s="251">
        <v>42115</v>
      </c>
      <c r="B2270" s="251" t="s">
        <v>1925</v>
      </c>
      <c r="C2270" s="251" t="s">
        <v>1956</v>
      </c>
      <c r="D2270" s="251">
        <v>-75.8063748</v>
      </c>
      <c r="E2270" s="251">
        <v>41.821890000000003</v>
      </c>
      <c r="O2270">
        <f t="shared" si="35"/>
        <v>1112.4310121372255</v>
      </c>
    </row>
    <row r="2271" spans="1:15" x14ac:dyDescent="0.25">
      <c r="A2271" s="251">
        <v>42117</v>
      </c>
      <c r="B2271" s="251" t="s">
        <v>1925</v>
      </c>
      <c r="C2271" s="251" t="s">
        <v>1726</v>
      </c>
      <c r="D2271" s="251">
        <v>-77.265337400000007</v>
      </c>
      <c r="E2271" s="251">
        <v>41.764530000000001</v>
      </c>
      <c r="O2271">
        <f t="shared" si="35"/>
        <v>1105.515148772025</v>
      </c>
    </row>
    <row r="2272" spans="1:15" x14ac:dyDescent="0.25">
      <c r="A2272" s="251">
        <v>42119</v>
      </c>
      <c r="B2272" s="251" t="s">
        <v>1925</v>
      </c>
      <c r="C2272" s="251" t="s">
        <v>657</v>
      </c>
      <c r="D2272" s="251">
        <v>-77.064796000000001</v>
      </c>
      <c r="E2272" s="251">
        <v>40.96011</v>
      </c>
      <c r="O2272">
        <f t="shared" si="35"/>
        <v>1010.086450227225</v>
      </c>
    </row>
    <row r="2273" spans="1:15" x14ac:dyDescent="0.25">
      <c r="A2273" s="251">
        <v>42121</v>
      </c>
      <c r="B2273" s="251" t="s">
        <v>1925</v>
      </c>
      <c r="C2273" s="251" t="s">
        <v>1957</v>
      </c>
      <c r="D2273" s="251">
        <v>-79.758728099999999</v>
      </c>
      <c r="E2273" s="251">
        <v>41.391959999999997</v>
      </c>
      <c r="O2273">
        <f t="shared" si="35"/>
        <v>1060.9549934435997</v>
      </c>
    </row>
    <row r="2274" spans="1:15" x14ac:dyDescent="0.25">
      <c r="A2274" s="251">
        <v>42123</v>
      </c>
      <c r="B2274" s="251" t="s">
        <v>1925</v>
      </c>
      <c r="C2274" s="251" t="s">
        <v>941</v>
      </c>
      <c r="D2274" s="251">
        <v>-79.274790699999997</v>
      </c>
      <c r="E2274" s="251">
        <v>41.807810000000003</v>
      </c>
      <c r="O2274">
        <f t="shared" si="35"/>
        <v>1110.7320232412255</v>
      </c>
    </row>
    <row r="2275" spans="1:15" x14ac:dyDescent="0.25">
      <c r="A2275" s="251">
        <v>42125</v>
      </c>
      <c r="B2275" s="251" t="s">
        <v>1925</v>
      </c>
      <c r="C2275" s="251" t="s">
        <v>585</v>
      </c>
      <c r="D2275" s="251">
        <v>-80.247177899999997</v>
      </c>
      <c r="E2275" s="251">
        <v>40.18882</v>
      </c>
      <c r="O2275">
        <f t="shared" si="35"/>
        <v>921.32246923290006</v>
      </c>
    </row>
    <row r="2276" spans="1:15" x14ac:dyDescent="0.25">
      <c r="A2276" s="251">
        <v>42127</v>
      </c>
      <c r="B2276" s="251" t="s">
        <v>1925</v>
      </c>
      <c r="C2276" s="251" t="s">
        <v>942</v>
      </c>
      <c r="D2276" s="251">
        <v>-75.310383299999998</v>
      </c>
      <c r="E2276" s="251">
        <v>41.64987</v>
      </c>
      <c r="O2276">
        <f t="shared" si="35"/>
        <v>1091.7350347880251</v>
      </c>
    </row>
    <row r="2277" spans="1:15" x14ac:dyDescent="0.25">
      <c r="A2277" s="251">
        <v>42129</v>
      </c>
      <c r="B2277" s="251" t="s">
        <v>1925</v>
      </c>
      <c r="C2277" s="251" t="s">
        <v>1958</v>
      </c>
      <c r="D2277" s="251">
        <v>-79.462663399999997</v>
      </c>
      <c r="E2277" s="251">
        <v>40.314030000000002</v>
      </c>
      <c r="O2277">
        <f t="shared" si="35"/>
        <v>935.55025839202528</v>
      </c>
    </row>
    <row r="2278" spans="1:15" x14ac:dyDescent="0.25">
      <c r="A2278" s="251">
        <v>42131</v>
      </c>
      <c r="B2278" s="251" t="s">
        <v>1925</v>
      </c>
      <c r="C2278" s="251" t="s">
        <v>1730</v>
      </c>
      <c r="D2278" s="251">
        <v>-76.029758999999999</v>
      </c>
      <c r="E2278" s="251">
        <v>41.516240000000003</v>
      </c>
      <c r="O2278">
        <f t="shared" si="35"/>
        <v>1075.7497134096004</v>
      </c>
    </row>
    <row r="2279" spans="1:15" x14ac:dyDescent="0.25">
      <c r="A2279" s="251">
        <v>42133</v>
      </c>
      <c r="B2279" s="251" t="s">
        <v>1925</v>
      </c>
      <c r="C2279" s="251" t="s">
        <v>1331</v>
      </c>
      <c r="D2279" s="251">
        <v>-76.730104999999995</v>
      </c>
      <c r="E2279" s="251">
        <v>39.925910000000002</v>
      </c>
      <c r="O2279">
        <f t="shared" si="35"/>
        <v>891.67722598822513</v>
      </c>
    </row>
    <row r="2280" spans="1:15" x14ac:dyDescent="0.25">
      <c r="A2280" s="251">
        <v>44001</v>
      </c>
      <c r="B2280" s="251" t="s">
        <v>1959</v>
      </c>
      <c r="C2280" s="251" t="s">
        <v>1353</v>
      </c>
      <c r="D2280" s="251">
        <v>-71.254845299999999</v>
      </c>
      <c r="E2280" s="251">
        <v>41.712479999999999</v>
      </c>
      <c r="O2280">
        <f t="shared" si="35"/>
        <v>1099.2523224383999</v>
      </c>
    </row>
    <row r="2281" spans="1:15" x14ac:dyDescent="0.25">
      <c r="A2281" s="251">
        <v>44003</v>
      </c>
      <c r="B2281" s="251" t="s">
        <v>1959</v>
      </c>
      <c r="C2281" s="251" t="s">
        <v>785</v>
      </c>
      <c r="D2281" s="251">
        <v>-71.572059899999999</v>
      </c>
      <c r="E2281" s="251">
        <v>41.679209999999998</v>
      </c>
      <c r="O2281">
        <f t="shared" si="35"/>
        <v>1095.2555540042247</v>
      </c>
    </row>
    <row r="2282" spans="1:15" x14ac:dyDescent="0.25">
      <c r="A2282" s="251">
        <v>44005</v>
      </c>
      <c r="B2282" s="251" t="s">
        <v>1959</v>
      </c>
      <c r="C2282" s="251" t="s">
        <v>1960</v>
      </c>
      <c r="D2282" s="251">
        <v>-71.230306600000006</v>
      </c>
      <c r="E2282" s="251">
        <v>41.565510000000003</v>
      </c>
      <c r="O2282">
        <f t="shared" si="35"/>
        <v>1081.6342235102254</v>
      </c>
    </row>
    <row r="2283" spans="1:15" x14ac:dyDescent="0.25">
      <c r="A2283" s="251">
        <v>44007</v>
      </c>
      <c r="B2283" s="251" t="s">
        <v>1959</v>
      </c>
      <c r="C2283" s="251" t="s">
        <v>1961</v>
      </c>
      <c r="D2283" s="251">
        <v>-71.574679200000006</v>
      </c>
      <c r="E2283" s="251">
        <v>41.875109999999999</v>
      </c>
      <c r="O2283">
        <f t="shared" si="35"/>
        <v>1118.860959402225</v>
      </c>
    </row>
    <row r="2284" spans="1:15" x14ac:dyDescent="0.25">
      <c r="A2284" s="251">
        <v>44009</v>
      </c>
      <c r="B2284" s="251" t="s">
        <v>1959</v>
      </c>
      <c r="C2284" s="251" t="s">
        <v>585</v>
      </c>
      <c r="D2284" s="251">
        <v>-71.623403400000001</v>
      </c>
      <c r="E2284" s="251">
        <v>41.488590000000002</v>
      </c>
      <c r="O2284">
        <f t="shared" si="35"/>
        <v>1072.4521504232252</v>
      </c>
    </row>
    <row r="2285" spans="1:15" x14ac:dyDescent="0.25">
      <c r="A2285" s="251">
        <v>45001</v>
      </c>
      <c r="B2285" s="251" t="s">
        <v>1962</v>
      </c>
      <c r="C2285" s="251" t="s">
        <v>1963</v>
      </c>
      <c r="D2285" s="251">
        <v>-82.458508100000003</v>
      </c>
      <c r="E2285" s="251">
        <v>34.23021</v>
      </c>
      <c r="O2285">
        <f t="shared" si="35"/>
        <v>325.80219744922499</v>
      </c>
    </row>
    <row r="2286" spans="1:15" x14ac:dyDescent="0.25">
      <c r="A2286" s="251">
        <v>45003</v>
      </c>
      <c r="B2286" s="251" t="s">
        <v>1962</v>
      </c>
      <c r="C2286" s="251" t="s">
        <v>1964</v>
      </c>
      <c r="D2286" s="251">
        <v>-81.646937899999998</v>
      </c>
      <c r="E2286" s="251">
        <v>33.551180000000002</v>
      </c>
      <c r="O2286">
        <f t="shared" si="35"/>
        <v>268.07912863290017</v>
      </c>
    </row>
    <row r="2287" spans="1:15" x14ac:dyDescent="0.25">
      <c r="A2287" s="251">
        <v>45005</v>
      </c>
      <c r="B2287" s="251" t="s">
        <v>1962</v>
      </c>
      <c r="C2287" s="251" t="s">
        <v>1965</v>
      </c>
      <c r="D2287" s="251">
        <v>-81.356732899999997</v>
      </c>
      <c r="E2287" s="251">
        <v>32.99436</v>
      </c>
      <c r="O2287">
        <f t="shared" si="35"/>
        <v>222.29323157160005</v>
      </c>
    </row>
    <row r="2288" spans="1:15" x14ac:dyDescent="0.25">
      <c r="A2288" s="251">
        <v>45007</v>
      </c>
      <c r="B2288" s="251" t="s">
        <v>1962</v>
      </c>
      <c r="C2288" s="251" t="s">
        <v>1133</v>
      </c>
      <c r="D2288" s="251">
        <v>-82.646075100000004</v>
      </c>
      <c r="E2288" s="251">
        <v>34.519710000000003</v>
      </c>
      <c r="O2288">
        <f t="shared" si="35"/>
        <v>351.04292658922532</v>
      </c>
    </row>
    <row r="2289" spans="1:15" x14ac:dyDescent="0.25">
      <c r="A2289" s="251">
        <v>45009</v>
      </c>
      <c r="B2289" s="251" t="s">
        <v>1962</v>
      </c>
      <c r="C2289" s="251" t="s">
        <v>1966</v>
      </c>
      <c r="D2289" s="251">
        <v>-81.045866500000002</v>
      </c>
      <c r="E2289" s="251">
        <v>33.216169999999998</v>
      </c>
      <c r="O2289">
        <f t="shared" si="35"/>
        <v>240.36491130502483</v>
      </c>
    </row>
    <row r="2290" spans="1:15" x14ac:dyDescent="0.25">
      <c r="A2290" s="251">
        <v>45011</v>
      </c>
      <c r="B2290" s="251" t="s">
        <v>1962</v>
      </c>
      <c r="C2290" s="251" t="s">
        <v>1967</v>
      </c>
      <c r="D2290" s="251">
        <v>-81.441602099999997</v>
      </c>
      <c r="E2290" s="251">
        <v>33.267659999999999</v>
      </c>
      <c r="O2290">
        <f t="shared" si="35"/>
        <v>244.59165422009994</v>
      </c>
    </row>
    <row r="2291" spans="1:15" x14ac:dyDescent="0.25">
      <c r="A2291" s="251">
        <v>45013</v>
      </c>
      <c r="B2291" s="251" t="s">
        <v>1962</v>
      </c>
      <c r="C2291" s="251" t="s">
        <v>1738</v>
      </c>
      <c r="D2291" s="251">
        <v>-80.781279900000001</v>
      </c>
      <c r="E2291" s="251">
        <v>32.371650000000002</v>
      </c>
      <c r="O2291">
        <f t="shared" si="35"/>
        <v>172.74200337562519</v>
      </c>
    </row>
    <row r="2292" spans="1:15" x14ac:dyDescent="0.25">
      <c r="A2292" s="251">
        <v>45015</v>
      </c>
      <c r="B2292" s="251" t="s">
        <v>1962</v>
      </c>
      <c r="C2292" s="251" t="s">
        <v>1968</v>
      </c>
      <c r="D2292" s="251">
        <v>-79.946481300000002</v>
      </c>
      <c r="E2292" s="251">
        <v>33.20373</v>
      </c>
      <c r="O2292">
        <f t="shared" si="35"/>
        <v>239.34551830402503</v>
      </c>
    </row>
    <row r="2293" spans="1:15" x14ac:dyDescent="0.25">
      <c r="A2293" s="251">
        <v>45017</v>
      </c>
      <c r="B2293" s="251" t="s">
        <v>1962</v>
      </c>
      <c r="C2293" s="251" t="s">
        <v>528</v>
      </c>
      <c r="D2293" s="251">
        <v>-80.778398800000005</v>
      </c>
      <c r="E2293" s="251">
        <v>33.686810000000001</v>
      </c>
      <c r="O2293">
        <f t="shared" si="35"/>
        <v>279.44295294622509</v>
      </c>
    </row>
    <row r="2294" spans="1:15" x14ac:dyDescent="0.25">
      <c r="A2294" s="251">
        <v>45019</v>
      </c>
      <c r="B2294" s="251" t="s">
        <v>1962</v>
      </c>
      <c r="C2294" s="251" t="s">
        <v>1969</v>
      </c>
      <c r="D2294" s="251">
        <v>-79.968920100000005</v>
      </c>
      <c r="E2294" s="251">
        <v>32.839379999999998</v>
      </c>
      <c r="O2294">
        <f t="shared" si="35"/>
        <v>209.79782726489989</v>
      </c>
    </row>
    <row r="2295" spans="1:15" x14ac:dyDescent="0.25">
      <c r="A2295" s="251">
        <v>45021</v>
      </c>
      <c r="B2295" s="251" t="s">
        <v>1962</v>
      </c>
      <c r="C2295" s="251" t="s">
        <v>530</v>
      </c>
      <c r="D2295" s="251">
        <v>-81.623827300000002</v>
      </c>
      <c r="E2295" s="251">
        <v>35.056699999999999</v>
      </c>
      <c r="O2295">
        <f t="shared" si="35"/>
        <v>398.86023350249991</v>
      </c>
    </row>
    <row r="2296" spans="1:15" x14ac:dyDescent="0.25">
      <c r="A2296" s="251">
        <v>45023</v>
      </c>
      <c r="B2296" s="251" t="s">
        <v>1962</v>
      </c>
      <c r="C2296" s="251" t="s">
        <v>1935</v>
      </c>
      <c r="D2296" s="251">
        <v>-81.156850500000004</v>
      </c>
      <c r="E2296" s="251">
        <v>34.693109999999997</v>
      </c>
      <c r="O2296">
        <f t="shared" si="35"/>
        <v>366.34180831222477</v>
      </c>
    </row>
    <row r="2297" spans="1:15" x14ac:dyDescent="0.25">
      <c r="A2297" s="251">
        <v>45025</v>
      </c>
      <c r="B2297" s="251" t="s">
        <v>1962</v>
      </c>
      <c r="C2297" s="251" t="s">
        <v>1970</v>
      </c>
      <c r="D2297" s="251">
        <v>-80.140835999999993</v>
      </c>
      <c r="E2297" s="251">
        <v>34.63646</v>
      </c>
      <c r="O2297">
        <f t="shared" si="35"/>
        <v>361.32876299609995</v>
      </c>
    </row>
    <row r="2298" spans="1:15" x14ac:dyDescent="0.25">
      <c r="A2298" s="251">
        <v>45027</v>
      </c>
      <c r="B2298" s="251" t="s">
        <v>1962</v>
      </c>
      <c r="C2298" s="251" t="s">
        <v>1971</v>
      </c>
      <c r="D2298" s="251">
        <v>-80.201410899999999</v>
      </c>
      <c r="E2298" s="251">
        <v>33.673200000000001</v>
      </c>
      <c r="O2298">
        <f t="shared" si="35"/>
        <v>278.2988960400001</v>
      </c>
    </row>
    <row r="2299" spans="1:15" x14ac:dyDescent="0.25">
      <c r="A2299" s="251">
        <v>45029</v>
      </c>
      <c r="B2299" s="251" t="s">
        <v>1962</v>
      </c>
      <c r="C2299" s="251" t="s">
        <v>1972</v>
      </c>
      <c r="D2299" s="251">
        <v>-80.671032100000005</v>
      </c>
      <c r="E2299" s="251">
        <v>32.871459999999999</v>
      </c>
      <c r="O2299">
        <f t="shared" si="35"/>
        <v>212.37543569609994</v>
      </c>
    </row>
    <row r="2300" spans="1:15" x14ac:dyDescent="0.25">
      <c r="A2300" s="251">
        <v>45031</v>
      </c>
      <c r="B2300" s="251" t="s">
        <v>1962</v>
      </c>
      <c r="C2300" s="251" t="s">
        <v>1973</v>
      </c>
      <c r="D2300" s="251">
        <v>-79.9482675</v>
      </c>
      <c r="E2300" s="251">
        <v>34.332949999999997</v>
      </c>
      <c r="O2300">
        <f t="shared" si="35"/>
        <v>334.7166503306247</v>
      </c>
    </row>
    <row r="2301" spans="1:15" x14ac:dyDescent="0.25">
      <c r="A2301" s="251">
        <v>45033</v>
      </c>
      <c r="B2301" s="251" t="s">
        <v>1962</v>
      </c>
      <c r="C2301" s="251" t="s">
        <v>1974</v>
      </c>
      <c r="D2301" s="251">
        <v>-79.362607800000006</v>
      </c>
      <c r="E2301" s="251">
        <v>34.386969999999998</v>
      </c>
      <c r="O2301">
        <f t="shared" si="35"/>
        <v>339.42286300702483</v>
      </c>
    </row>
    <row r="2302" spans="1:15" x14ac:dyDescent="0.25">
      <c r="A2302" s="251">
        <v>45035</v>
      </c>
      <c r="B2302" s="251" t="s">
        <v>1962</v>
      </c>
      <c r="C2302" s="251" t="s">
        <v>1340</v>
      </c>
      <c r="D2302" s="251">
        <v>-80.398275299999995</v>
      </c>
      <c r="E2302" s="251">
        <v>33.075769999999999</v>
      </c>
      <c r="O2302">
        <f t="shared" si="35"/>
        <v>228.90028745902487</v>
      </c>
    </row>
    <row r="2303" spans="1:15" x14ac:dyDescent="0.25">
      <c r="A2303" s="251">
        <v>45037</v>
      </c>
      <c r="B2303" s="251" t="s">
        <v>1962</v>
      </c>
      <c r="C2303" s="251" t="s">
        <v>1975</v>
      </c>
      <c r="D2303" s="251">
        <v>-81.978055100000006</v>
      </c>
      <c r="E2303" s="251">
        <v>33.780410000000003</v>
      </c>
      <c r="O2303">
        <f t="shared" si="35"/>
        <v>287.33354947822528</v>
      </c>
    </row>
    <row r="2304" spans="1:15" x14ac:dyDescent="0.25">
      <c r="A2304" s="251">
        <v>45039</v>
      </c>
      <c r="B2304" s="251" t="s">
        <v>1962</v>
      </c>
      <c r="C2304" s="251" t="s">
        <v>776</v>
      </c>
      <c r="D2304" s="251">
        <v>-81.120726599999998</v>
      </c>
      <c r="E2304" s="251">
        <v>34.398519999999998</v>
      </c>
      <c r="O2304">
        <f t="shared" si="35"/>
        <v>340.43080092839983</v>
      </c>
    </row>
    <row r="2305" spans="1:15" x14ac:dyDescent="0.25">
      <c r="A2305" s="251">
        <v>45041</v>
      </c>
      <c r="B2305" s="251" t="s">
        <v>1962</v>
      </c>
      <c r="C2305" s="251" t="s">
        <v>1976</v>
      </c>
      <c r="D2305" s="251">
        <v>-79.6886844</v>
      </c>
      <c r="E2305" s="251">
        <v>34.024079999999998</v>
      </c>
      <c r="O2305">
        <f t="shared" si="35"/>
        <v>308.06014465439983</v>
      </c>
    </row>
    <row r="2306" spans="1:15" x14ac:dyDescent="0.25">
      <c r="A2306" s="251">
        <v>45043</v>
      </c>
      <c r="B2306" s="251" t="s">
        <v>1962</v>
      </c>
      <c r="C2306" s="251" t="s">
        <v>1977</v>
      </c>
      <c r="D2306" s="251">
        <v>-79.330780300000001</v>
      </c>
      <c r="E2306" s="251">
        <v>33.44511</v>
      </c>
      <c r="O2306">
        <f t="shared" si="35"/>
        <v>259.249686552225</v>
      </c>
    </row>
    <row r="2307" spans="1:15" x14ac:dyDescent="0.25">
      <c r="A2307" s="251">
        <v>45045</v>
      </c>
      <c r="B2307" s="251" t="s">
        <v>1962</v>
      </c>
      <c r="C2307" s="251" t="s">
        <v>1978</v>
      </c>
      <c r="D2307" s="251">
        <v>-82.371034800000004</v>
      </c>
      <c r="E2307" s="251">
        <v>34.895049999999998</v>
      </c>
      <c r="O2307">
        <f t="shared" si="35"/>
        <v>384.32928263062473</v>
      </c>
    </row>
    <row r="2308" spans="1:15" x14ac:dyDescent="0.25">
      <c r="A2308" s="251">
        <v>45047</v>
      </c>
      <c r="B2308" s="251" t="s">
        <v>1962</v>
      </c>
      <c r="C2308" s="251" t="s">
        <v>1153</v>
      </c>
      <c r="D2308" s="251">
        <v>-82.118821199999999</v>
      </c>
      <c r="E2308" s="251">
        <v>34.158549999999998</v>
      </c>
      <c r="O2308">
        <f t="shared" ref="O2308:O2371" si="36">E2308*1.5^2*(E2308-30)</f>
        <v>319.61258573062486</v>
      </c>
    </row>
    <row r="2309" spans="1:15" x14ac:dyDescent="0.25">
      <c r="A2309" s="251">
        <v>45049</v>
      </c>
      <c r="B2309" s="251" t="s">
        <v>1962</v>
      </c>
      <c r="C2309" s="251" t="s">
        <v>1979</v>
      </c>
      <c r="D2309" s="251">
        <v>-81.142395399999998</v>
      </c>
      <c r="E2309" s="251">
        <v>32.779409999999999</v>
      </c>
      <c r="O2309">
        <f t="shared" si="36"/>
        <v>204.99169488322488</v>
      </c>
    </row>
    <row r="2310" spans="1:15" x14ac:dyDescent="0.25">
      <c r="A2310" s="251">
        <v>45051</v>
      </c>
      <c r="B2310" s="251" t="s">
        <v>1962</v>
      </c>
      <c r="C2310" s="251" t="s">
        <v>1980</v>
      </c>
      <c r="D2310" s="251">
        <v>-78.985684199999994</v>
      </c>
      <c r="E2310" s="251">
        <v>33.922020000000003</v>
      </c>
      <c r="O2310">
        <f t="shared" si="36"/>
        <v>299.34639198090025</v>
      </c>
    </row>
    <row r="2311" spans="1:15" x14ac:dyDescent="0.25">
      <c r="A2311" s="251">
        <v>45053</v>
      </c>
      <c r="B2311" s="251" t="s">
        <v>1962</v>
      </c>
      <c r="C2311" s="251" t="s">
        <v>898</v>
      </c>
      <c r="D2311" s="251">
        <v>-81.036057799999995</v>
      </c>
      <c r="E2311" s="251">
        <v>32.472299999999997</v>
      </c>
      <c r="O2311">
        <f t="shared" si="36"/>
        <v>180.6328514024998</v>
      </c>
    </row>
    <row r="2312" spans="1:15" x14ac:dyDescent="0.25">
      <c r="A2312" s="251">
        <v>45055</v>
      </c>
      <c r="B2312" s="251" t="s">
        <v>1962</v>
      </c>
      <c r="C2312" s="251" t="s">
        <v>1981</v>
      </c>
      <c r="D2312" s="251">
        <v>-80.5861728</v>
      </c>
      <c r="E2312" s="251">
        <v>34.356430000000003</v>
      </c>
      <c r="O2312">
        <f t="shared" si="36"/>
        <v>336.76061027602526</v>
      </c>
    </row>
    <row r="2313" spans="1:15" x14ac:dyDescent="0.25">
      <c r="A2313" s="251">
        <v>45057</v>
      </c>
      <c r="B2313" s="251" t="s">
        <v>1962</v>
      </c>
      <c r="C2313" s="251" t="s">
        <v>1628</v>
      </c>
      <c r="D2313" s="251">
        <v>-80.7046098</v>
      </c>
      <c r="E2313" s="251">
        <v>34.708500000000001</v>
      </c>
      <c r="O2313">
        <f t="shared" si="36"/>
        <v>367.70618756250008</v>
      </c>
    </row>
    <row r="2314" spans="1:15" x14ac:dyDescent="0.25">
      <c r="A2314" s="251">
        <v>45059</v>
      </c>
      <c r="B2314" s="251" t="s">
        <v>1962</v>
      </c>
      <c r="C2314" s="251" t="s">
        <v>903</v>
      </c>
      <c r="D2314" s="251">
        <v>-82.007405599999998</v>
      </c>
      <c r="E2314" s="251">
        <v>34.491329999999998</v>
      </c>
      <c r="O2314">
        <f t="shared" si="36"/>
        <v>348.55187663002482</v>
      </c>
    </row>
    <row r="2315" spans="1:15" x14ac:dyDescent="0.25">
      <c r="A2315" s="251">
        <v>45061</v>
      </c>
      <c r="B2315" s="251" t="s">
        <v>1962</v>
      </c>
      <c r="C2315" s="251" t="s">
        <v>561</v>
      </c>
      <c r="D2315" s="251">
        <v>-80.248828799999998</v>
      </c>
      <c r="E2315" s="251">
        <v>34.165210000000002</v>
      </c>
      <c r="O2315">
        <f t="shared" si="36"/>
        <v>320.18686727422516</v>
      </c>
    </row>
    <row r="2316" spans="1:15" x14ac:dyDescent="0.25">
      <c r="A2316" s="251">
        <v>45063</v>
      </c>
      <c r="B2316" s="251" t="s">
        <v>1962</v>
      </c>
      <c r="C2316" s="251" t="s">
        <v>1982</v>
      </c>
      <c r="D2316" s="251">
        <v>-81.275409100000005</v>
      </c>
      <c r="E2316" s="251">
        <v>33.905810000000002</v>
      </c>
      <c r="O2316">
        <f t="shared" si="36"/>
        <v>297.96671645122518</v>
      </c>
    </row>
    <row r="2317" spans="1:15" x14ac:dyDescent="0.25">
      <c r="A2317" s="251">
        <v>45065</v>
      </c>
      <c r="B2317" s="251" t="s">
        <v>1962</v>
      </c>
      <c r="C2317" s="251" t="s">
        <v>1983</v>
      </c>
      <c r="D2317" s="251">
        <v>-82.319453899999999</v>
      </c>
      <c r="E2317" s="251">
        <v>33.911540000000002</v>
      </c>
      <c r="O2317">
        <f t="shared" si="36"/>
        <v>298.45427663610019</v>
      </c>
    </row>
    <row r="2318" spans="1:15" x14ac:dyDescent="0.25">
      <c r="A2318" s="251">
        <v>45067</v>
      </c>
      <c r="B2318" s="251" t="s">
        <v>1962</v>
      </c>
      <c r="C2318" s="251" t="s">
        <v>567</v>
      </c>
      <c r="D2318" s="251">
        <v>-79.348230299999997</v>
      </c>
      <c r="E2318" s="251">
        <v>34.085639999999998</v>
      </c>
      <c r="O2318">
        <f t="shared" si="36"/>
        <v>313.33872197159985</v>
      </c>
    </row>
    <row r="2319" spans="1:15" x14ac:dyDescent="0.25">
      <c r="A2319" s="251">
        <v>45069</v>
      </c>
      <c r="B2319" s="251" t="s">
        <v>1962</v>
      </c>
      <c r="C2319" s="251" t="s">
        <v>1984</v>
      </c>
      <c r="D2319" s="251">
        <v>-79.6656507</v>
      </c>
      <c r="E2319" s="251">
        <v>34.59487</v>
      </c>
      <c r="O2319">
        <f t="shared" si="36"/>
        <v>357.65759321302505</v>
      </c>
    </row>
    <row r="2320" spans="1:15" x14ac:dyDescent="0.25">
      <c r="A2320" s="251">
        <v>45071</v>
      </c>
      <c r="B2320" s="251" t="s">
        <v>1962</v>
      </c>
      <c r="C2320" s="251" t="s">
        <v>1985</v>
      </c>
      <c r="D2320" s="251">
        <v>-81.600730600000006</v>
      </c>
      <c r="E2320" s="251">
        <v>34.295189999999998</v>
      </c>
      <c r="O2320">
        <f t="shared" si="36"/>
        <v>331.43480355622484</v>
      </c>
    </row>
    <row r="2321" spans="1:15" x14ac:dyDescent="0.25">
      <c r="A2321" s="251">
        <v>45073</v>
      </c>
      <c r="B2321" s="251" t="s">
        <v>1962</v>
      </c>
      <c r="C2321" s="251" t="s">
        <v>912</v>
      </c>
      <c r="D2321" s="251">
        <v>-83.0787555</v>
      </c>
      <c r="E2321" s="251">
        <v>34.74729</v>
      </c>
      <c r="O2321">
        <f t="shared" si="36"/>
        <v>371.14979027422498</v>
      </c>
    </row>
    <row r="2322" spans="1:15" x14ac:dyDescent="0.25">
      <c r="A2322" s="251">
        <v>45075</v>
      </c>
      <c r="B2322" s="251" t="s">
        <v>1962</v>
      </c>
      <c r="C2322" s="251" t="s">
        <v>1986</v>
      </c>
      <c r="D2322" s="251">
        <v>-80.799969399999995</v>
      </c>
      <c r="E2322" s="251">
        <v>33.445740000000001</v>
      </c>
      <c r="O2322">
        <f t="shared" si="36"/>
        <v>259.30197933210007</v>
      </c>
    </row>
    <row r="2323" spans="1:15" x14ac:dyDescent="0.25">
      <c r="A2323" s="251">
        <v>45077</v>
      </c>
      <c r="B2323" s="251" t="s">
        <v>1962</v>
      </c>
      <c r="C2323" s="251" t="s">
        <v>574</v>
      </c>
      <c r="D2323" s="251">
        <v>-82.735224099999996</v>
      </c>
      <c r="E2323" s="251">
        <v>34.892969999999998</v>
      </c>
      <c r="O2323">
        <f t="shared" si="36"/>
        <v>384.14307469702482</v>
      </c>
    </row>
    <row r="2324" spans="1:15" x14ac:dyDescent="0.25">
      <c r="A2324" s="251">
        <v>45079</v>
      </c>
      <c r="B2324" s="251" t="s">
        <v>1962</v>
      </c>
      <c r="C2324" s="251" t="s">
        <v>1030</v>
      </c>
      <c r="D2324" s="251">
        <v>-80.898169600000003</v>
      </c>
      <c r="E2324" s="251">
        <v>34.025550000000003</v>
      </c>
      <c r="O2324">
        <f t="shared" si="36"/>
        <v>308.18599380562523</v>
      </c>
    </row>
    <row r="2325" spans="1:15" x14ac:dyDescent="0.25">
      <c r="A2325" s="251">
        <v>45081</v>
      </c>
      <c r="B2325" s="251" t="s">
        <v>1962</v>
      </c>
      <c r="C2325" s="251" t="s">
        <v>1987</v>
      </c>
      <c r="D2325" s="251">
        <v>-81.725435700000006</v>
      </c>
      <c r="E2325" s="251">
        <v>34.009839999999997</v>
      </c>
      <c r="O2325">
        <f t="shared" si="36"/>
        <v>306.84153785759975</v>
      </c>
    </row>
    <row r="2326" spans="1:15" x14ac:dyDescent="0.25">
      <c r="A2326" s="251">
        <v>45083</v>
      </c>
      <c r="B2326" s="251" t="s">
        <v>1962</v>
      </c>
      <c r="C2326" s="251" t="s">
        <v>1988</v>
      </c>
      <c r="D2326" s="251">
        <v>-81.990375400000005</v>
      </c>
      <c r="E2326" s="251">
        <v>34.938749999999999</v>
      </c>
      <c r="O2326">
        <f t="shared" si="36"/>
        <v>388.24594101562491</v>
      </c>
    </row>
    <row r="2327" spans="1:15" x14ac:dyDescent="0.25">
      <c r="A2327" s="251">
        <v>45085</v>
      </c>
      <c r="B2327" s="251" t="s">
        <v>1962</v>
      </c>
      <c r="C2327" s="251" t="s">
        <v>580</v>
      </c>
      <c r="D2327" s="251">
        <v>-80.375593100000003</v>
      </c>
      <c r="E2327" s="251">
        <v>33.913519999999998</v>
      </c>
      <c r="O2327">
        <f t="shared" si="36"/>
        <v>298.62278727839987</v>
      </c>
    </row>
    <row r="2328" spans="1:15" x14ac:dyDescent="0.25">
      <c r="A2328" s="251">
        <v>45087</v>
      </c>
      <c r="B2328" s="251" t="s">
        <v>1962</v>
      </c>
      <c r="C2328" s="251" t="s">
        <v>657</v>
      </c>
      <c r="D2328" s="251">
        <v>-81.616824300000005</v>
      </c>
      <c r="E2328" s="251">
        <v>34.694940000000003</v>
      </c>
      <c r="O2328">
        <f t="shared" si="36"/>
        <v>366.5039886081002</v>
      </c>
    </row>
    <row r="2329" spans="1:15" x14ac:dyDescent="0.25">
      <c r="A2329" s="251">
        <v>45089</v>
      </c>
      <c r="B2329" s="251" t="s">
        <v>1962</v>
      </c>
      <c r="C2329" s="251" t="s">
        <v>1989</v>
      </c>
      <c r="D2329" s="251">
        <v>-79.718568200000007</v>
      </c>
      <c r="E2329" s="251">
        <v>33.626519999999999</v>
      </c>
      <c r="O2329">
        <f t="shared" si="36"/>
        <v>274.38130644839998</v>
      </c>
    </row>
    <row r="2330" spans="1:15" x14ac:dyDescent="0.25">
      <c r="A2330" s="251">
        <v>45091</v>
      </c>
      <c r="B2330" s="251" t="s">
        <v>1962</v>
      </c>
      <c r="C2330" s="251" t="s">
        <v>1331</v>
      </c>
      <c r="D2330" s="251">
        <v>-81.184828199999998</v>
      </c>
      <c r="E2330" s="251">
        <v>34.981079999999999</v>
      </c>
      <c r="O2330">
        <f t="shared" si="36"/>
        <v>392.04800542439989</v>
      </c>
    </row>
    <row r="2331" spans="1:15" x14ac:dyDescent="0.25">
      <c r="A2331" s="251">
        <v>46003</v>
      </c>
      <c r="B2331" s="251" t="s">
        <v>1990</v>
      </c>
      <c r="C2331" s="251" t="s">
        <v>1991</v>
      </c>
      <c r="D2331" s="251">
        <v>-98.560080200000002</v>
      </c>
      <c r="E2331" s="251">
        <v>43.713290000000001</v>
      </c>
      <c r="O2331">
        <f t="shared" si="36"/>
        <v>1348.7693009042252</v>
      </c>
    </row>
    <row r="2332" spans="1:15" x14ac:dyDescent="0.25">
      <c r="A2332" s="251">
        <v>46005</v>
      </c>
      <c r="B2332" s="251" t="s">
        <v>1990</v>
      </c>
      <c r="C2332" s="251" t="s">
        <v>1992</v>
      </c>
      <c r="D2332" s="251">
        <v>-98.272244999999998</v>
      </c>
      <c r="E2332" s="251">
        <v>44.41207</v>
      </c>
      <c r="O2332">
        <f t="shared" si="36"/>
        <v>1440.157188791025</v>
      </c>
    </row>
    <row r="2333" spans="1:15" x14ac:dyDescent="0.25">
      <c r="A2333" s="251">
        <v>46007</v>
      </c>
      <c r="B2333" s="251" t="s">
        <v>1990</v>
      </c>
      <c r="C2333" s="251" t="s">
        <v>1993</v>
      </c>
      <c r="D2333" s="251">
        <v>-101.66758900000001</v>
      </c>
      <c r="E2333" s="251">
        <v>43.190950000000001</v>
      </c>
      <c r="O2333">
        <f t="shared" si="36"/>
        <v>1281.891739280625</v>
      </c>
    </row>
    <row r="2334" spans="1:15" x14ac:dyDescent="0.25">
      <c r="A2334" s="251">
        <v>46009</v>
      </c>
      <c r="B2334" s="251" t="s">
        <v>1990</v>
      </c>
      <c r="C2334" s="251" t="s">
        <v>1994</v>
      </c>
      <c r="D2334" s="251">
        <v>-97.880721699999995</v>
      </c>
      <c r="E2334" s="251">
        <v>42.983179999999997</v>
      </c>
      <c r="O2334">
        <f t="shared" si="36"/>
        <v>1255.6313165528998</v>
      </c>
    </row>
    <row r="2335" spans="1:15" x14ac:dyDescent="0.25">
      <c r="A2335" s="251">
        <v>46011</v>
      </c>
      <c r="B2335" s="251" t="s">
        <v>1990</v>
      </c>
      <c r="C2335" s="251" t="s">
        <v>1995</v>
      </c>
      <c r="D2335" s="251">
        <v>-96.776091600000001</v>
      </c>
      <c r="E2335" s="251">
        <v>44.374850000000002</v>
      </c>
      <c r="O2335">
        <f t="shared" si="36"/>
        <v>1435.2340781756252</v>
      </c>
    </row>
    <row r="2336" spans="1:15" x14ac:dyDescent="0.25">
      <c r="A2336" s="251">
        <v>46013</v>
      </c>
      <c r="B2336" s="251" t="s">
        <v>1990</v>
      </c>
      <c r="C2336" s="251" t="s">
        <v>992</v>
      </c>
      <c r="D2336" s="251">
        <v>-98.351082500000004</v>
      </c>
      <c r="E2336" s="251">
        <v>45.588279999999997</v>
      </c>
      <c r="O2336">
        <f t="shared" si="36"/>
        <v>1598.9464650563996</v>
      </c>
    </row>
    <row r="2337" spans="1:15" x14ac:dyDescent="0.25">
      <c r="A2337" s="251">
        <v>46015</v>
      </c>
      <c r="B2337" s="251" t="s">
        <v>1990</v>
      </c>
      <c r="C2337" s="251" t="s">
        <v>1996</v>
      </c>
      <c r="D2337" s="251">
        <v>-99.089678899999996</v>
      </c>
      <c r="E2337" s="251">
        <v>43.714309999999998</v>
      </c>
      <c r="O2337">
        <f t="shared" si="36"/>
        <v>1348.9010972462247</v>
      </c>
    </row>
    <row r="2338" spans="1:15" x14ac:dyDescent="0.25">
      <c r="A2338" s="251">
        <v>46017</v>
      </c>
      <c r="B2338" s="251" t="s">
        <v>1990</v>
      </c>
      <c r="C2338" s="251" t="s">
        <v>1607</v>
      </c>
      <c r="D2338" s="251">
        <v>-99.215232200000003</v>
      </c>
      <c r="E2338" s="251">
        <v>44.072890000000001</v>
      </c>
      <c r="O2338">
        <f t="shared" si="36"/>
        <v>1395.5240991422252</v>
      </c>
    </row>
    <row r="2339" spans="1:15" x14ac:dyDescent="0.25">
      <c r="A2339" s="251">
        <v>46019</v>
      </c>
      <c r="B2339" s="251" t="s">
        <v>1990</v>
      </c>
      <c r="C2339" s="251" t="s">
        <v>666</v>
      </c>
      <c r="D2339" s="251">
        <v>-103.50843</v>
      </c>
      <c r="E2339" s="251">
        <v>44.901670000000003</v>
      </c>
      <c r="O2339">
        <f t="shared" si="36"/>
        <v>1505.4972047750255</v>
      </c>
    </row>
    <row r="2340" spans="1:15" x14ac:dyDescent="0.25">
      <c r="A2340" s="251">
        <v>46021</v>
      </c>
      <c r="B2340" s="251" t="s">
        <v>1990</v>
      </c>
      <c r="C2340" s="251" t="s">
        <v>1213</v>
      </c>
      <c r="D2340" s="251">
        <v>-100.045287</v>
      </c>
      <c r="E2340" s="251">
        <v>45.768129999999999</v>
      </c>
      <c r="O2340">
        <f t="shared" si="36"/>
        <v>1623.7751033180248</v>
      </c>
    </row>
    <row r="2341" spans="1:15" x14ac:dyDescent="0.25">
      <c r="A2341" s="251">
        <v>46023</v>
      </c>
      <c r="B2341" s="251" t="s">
        <v>1990</v>
      </c>
      <c r="C2341" s="251" t="s">
        <v>1997</v>
      </c>
      <c r="D2341" s="251">
        <v>-98.590170400000005</v>
      </c>
      <c r="E2341" s="251">
        <v>43.200510000000001</v>
      </c>
      <c r="O2341">
        <f t="shared" si="36"/>
        <v>1283.1047195852252</v>
      </c>
    </row>
    <row r="2342" spans="1:15" x14ac:dyDescent="0.25">
      <c r="A2342" s="251">
        <v>46025</v>
      </c>
      <c r="B2342" s="251" t="s">
        <v>1990</v>
      </c>
      <c r="C2342" s="251" t="s">
        <v>613</v>
      </c>
      <c r="D2342" s="251">
        <v>-97.729115300000004</v>
      </c>
      <c r="E2342" s="251">
        <v>44.854950000000002</v>
      </c>
      <c r="O2342">
        <f t="shared" si="36"/>
        <v>1499.2155888806253</v>
      </c>
    </row>
    <row r="2343" spans="1:15" x14ac:dyDescent="0.25">
      <c r="A2343" s="251">
        <v>46027</v>
      </c>
      <c r="B2343" s="251" t="s">
        <v>1990</v>
      </c>
      <c r="C2343" s="251" t="s">
        <v>534</v>
      </c>
      <c r="D2343" s="251">
        <v>-96.975314600000004</v>
      </c>
      <c r="E2343" s="251">
        <v>42.905819999999999</v>
      </c>
      <c r="O2343">
        <f t="shared" si="36"/>
        <v>1245.9032772128999</v>
      </c>
    </row>
    <row r="2344" spans="1:15" x14ac:dyDescent="0.25">
      <c r="A2344" s="251">
        <v>46029</v>
      </c>
      <c r="B2344" s="251" t="s">
        <v>1990</v>
      </c>
      <c r="C2344" s="251" t="s">
        <v>1998</v>
      </c>
      <c r="D2344" s="251">
        <v>-97.189184100000006</v>
      </c>
      <c r="E2344" s="251">
        <v>44.980870000000003</v>
      </c>
      <c r="O2344">
        <f t="shared" si="36"/>
        <v>1516.1682734030253</v>
      </c>
    </row>
    <row r="2345" spans="1:15" x14ac:dyDescent="0.25">
      <c r="A2345" s="251">
        <v>46031</v>
      </c>
      <c r="B2345" s="251" t="s">
        <v>1990</v>
      </c>
      <c r="C2345" s="251" t="s">
        <v>1999</v>
      </c>
      <c r="D2345" s="251">
        <v>-101.193648</v>
      </c>
      <c r="E2345" s="251">
        <v>45.702249999999999</v>
      </c>
      <c r="O2345">
        <f t="shared" si="36"/>
        <v>1614.6633488906248</v>
      </c>
    </row>
    <row r="2346" spans="1:15" x14ac:dyDescent="0.25">
      <c r="A2346" s="251">
        <v>46033</v>
      </c>
      <c r="B2346" s="251" t="s">
        <v>1990</v>
      </c>
      <c r="C2346" s="251" t="s">
        <v>734</v>
      </c>
      <c r="D2346" s="251">
        <v>-103.454262</v>
      </c>
      <c r="E2346" s="251">
        <v>43.671610000000001</v>
      </c>
      <c r="O2346">
        <f t="shared" si="36"/>
        <v>1343.3877449822251</v>
      </c>
    </row>
    <row r="2347" spans="1:15" x14ac:dyDescent="0.25">
      <c r="A2347" s="251">
        <v>46035</v>
      </c>
      <c r="B2347" s="251" t="s">
        <v>1990</v>
      </c>
      <c r="C2347" s="251" t="s">
        <v>2000</v>
      </c>
      <c r="D2347" s="251">
        <v>-98.128141099999993</v>
      </c>
      <c r="E2347" s="251">
        <v>43.672930000000001</v>
      </c>
      <c r="O2347">
        <f t="shared" si="36"/>
        <v>1343.5580582660252</v>
      </c>
    </row>
    <row r="2348" spans="1:15" x14ac:dyDescent="0.25">
      <c r="A2348" s="251">
        <v>46037</v>
      </c>
      <c r="B2348" s="251" t="s">
        <v>1990</v>
      </c>
      <c r="C2348" s="251" t="s">
        <v>2001</v>
      </c>
      <c r="D2348" s="251">
        <v>-97.604642100000007</v>
      </c>
      <c r="E2348" s="251">
        <v>45.366619999999998</v>
      </c>
      <c r="O2348">
        <f t="shared" si="36"/>
        <v>1568.5461230048998</v>
      </c>
    </row>
    <row r="2349" spans="1:15" x14ac:dyDescent="0.25">
      <c r="A2349" s="251">
        <v>46039</v>
      </c>
      <c r="B2349" s="251" t="s">
        <v>1990</v>
      </c>
      <c r="C2349" s="251" t="s">
        <v>1613</v>
      </c>
      <c r="D2349" s="251">
        <v>-96.657893900000005</v>
      </c>
      <c r="E2349" s="251">
        <v>44.763359999999999</v>
      </c>
      <c r="O2349">
        <f t="shared" si="36"/>
        <v>1486.9295966015998</v>
      </c>
    </row>
    <row r="2350" spans="1:15" x14ac:dyDescent="0.25">
      <c r="A2350" s="251">
        <v>46041</v>
      </c>
      <c r="B2350" s="251" t="s">
        <v>1990</v>
      </c>
      <c r="C2350" s="251" t="s">
        <v>1877</v>
      </c>
      <c r="D2350" s="251">
        <v>-100.867873</v>
      </c>
      <c r="E2350" s="251">
        <v>45.150889999999997</v>
      </c>
      <c r="O2350">
        <f t="shared" si="36"/>
        <v>1539.1713775322246</v>
      </c>
    </row>
    <row r="2351" spans="1:15" x14ac:dyDescent="0.25">
      <c r="A2351" s="251">
        <v>46043</v>
      </c>
      <c r="B2351" s="251" t="s">
        <v>1990</v>
      </c>
      <c r="C2351" s="251" t="s">
        <v>738</v>
      </c>
      <c r="D2351" s="251">
        <v>-98.370593900000003</v>
      </c>
      <c r="E2351" s="251">
        <v>43.381360000000001</v>
      </c>
      <c r="O2351">
        <f t="shared" si="36"/>
        <v>1306.1285897616001</v>
      </c>
    </row>
    <row r="2352" spans="1:15" x14ac:dyDescent="0.25">
      <c r="A2352" s="251">
        <v>46045</v>
      </c>
      <c r="B2352" s="251" t="s">
        <v>1990</v>
      </c>
      <c r="C2352" s="251" t="s">
        <v>2002</v>
      </c>
      <c r="D2352" s="251">
        <v>-99.213249000000005</v>
      </c>
      <c r="E2352" s="251">
        <v>45.412820000000004</v>
      </c>
      <c r="O2352">
        <f t="shared" si="36"/>
        <v>1574.8641457929004</v>
      </c>
    </row>
    <row r="2353" spans="1:15" x14ac:dyDescent="0.25">
      <c r="A2353" s="251">
        <v>46047</v>
      </c>
      <c r="B2353" s="251" t="s">
        <v>1990</v>
      </c>
      <c r="C2353" s="251" t="s">
        <v>2003</v>
      </c>
      <c r="D2353" s="251">
        <v>-103.535218</v>
      </c>
      <c r="E2353" s="251">
        <v>43.23545</v>
      </c>
      <c r="O2353">
        <f t="shared" si="36"/>
        <v>1287.541432580625</v>
      </c>
    </row>
    <row r="2354" spans="1:15" x14ac:dyDescent="0.25">
      <c r="A2354" s="251">
        <v>46049</v>
      </c>
      <c r="B2354" s="251" t="s">
        <v>1990</v>
      </c>
      <c r="C2354" s="251" t="s">
        <v>2004</v>
      </c>
      <c r="D2354" s="251">
        <v>-99.144947500000001</v>
      </c>
      <c r="E2354" s="251">
        <v>45.064990000000002</v>
      </c>
      <c r="O2354">
        <f t="shared" si="36"/>
        <v>1527.5331533252254</v>
      </c>
    </row>
    <row r="2355" spans="1:15" x14ac:dyDescent="0.25">
      <c r="A2355" s="251">
        <v>46051</v>
      </c>
      <c r="B2355" s="251" t="s">
        <v>1990</v>
      </c>
      <c r="C2355" s="251" t="s">
        <v>626</v>
      </c>
      <c r="D2355" s="251">
        <v>-96.751423399999993</v>
      </c>
      <c r="E2355" s="251">
        <v>45.171370000000003</v>
      </c>
      <c r="O2355">
        <f t="shared" si="36"/>
        <v>1541.9510272730256</v>
      </c>
    </row>
    <row r="2356" spans="1:15" x14ac:dyDescent="0.25">
      <c r="A2356" s="251">
        <v>46053</v>
      </c>
      <c r="B2356" s="251" t="s">
        <v>1990</v>
      </c>
      <c r="C2356" s="251" t="s">
        <v>2005</v>
      </c>
      <c r="D2356" s="251">
        <v>-99.195413599999995</v>
      </c>
      <c r="E2356" s="251">
        <v>43.188809999999997</v>
      </c>
      <c r="O2356">
        <f t="shared" si="36"/>
        <v>1281.6202707362245</v>
      </c>
    </row>
    <row r="2357" spans="1:15" x14ac:dyDescent="0.25">
      <c r="A2357" s="251">
        <v>46055</v>
      </c>
      <c r="B2357" s="251" t="s">
        <v>1990</v>
      </c>
      <c r="C2357" s="251" t="s">
        <v>2006</v>
      </c>
      <c r="D2357" s="251">
        <v>-101.540905</v>
      </c>
      <c r="E2357" s="251">
        <v>44.287509999999997</v>
      </c>
      <c r="O2357">
        <f t="shared" si="36"/>
        <v>1423.7060445002246</v>
      </c>
    </row>
    <row r="2358" spans="1:15" x14ac:dyDescent="0.25">
      <c r="A2358" s="251">
        <v>46057</v>
      </c>
      <c r="B2358" s="251" t="s">
        <v>1990</v>
      </c>
      <c r="C2358" s="251" t="s">
        <v>2007</v>
      </c>
      <c r="D2358" s="251">
        <v>-97.186066400000001</v>
      </c>
      <c r="E2358" s="251">
        <v>44.674079999999996</v>
      </c>
      <c r="O2358">
        <f t="shared" si="36"/>
        <v>1474.9898036543996</v>
      </c>
    </row>
    <row r="2359" spans="1:15" x14ac:dyDescent="0.25">
      <c r="A2359" s="251">
        <v>46059</v>
      </c>
      <c r="B2359" s="251" t="s">
        <v>1990</v>
      </c>
      <c r="C2359" s="251" t="s">
        <v>2008</v>
      </c>
      <c r="D2359" s="251">
        <v>-99.002370999999997</v>
      </c>
      <c r="E2359" s="251">
        <v>44.543939999999999</v>
      </c>
      <c r="O2359">
        <f t="shared" si="36"/>
        <v>1457.6498791280999</v>
      </c>
    </row>
    <row r="2360" spans="1:15" x14ac:dyDescent="0.25">
      <c r="A2360" s="251">
        <v>46061</v>
      </c>
      <c r="B2360" s="251" t="s">
        <v>1990</v>
      </c>
      <c r="C2360" s="251" t="s">
        <v>2009</v>
      </c>
      <c r="D2360" s="251">
        <v>-97.767560399999994</v>
      </c>
      <c r="E2360" s="251">
        <v>43.675220000000003</v>
      </c>
      <c r="O2360">
        <f t="shared" si="36"/>
        <v>1343.8535446089004</v>
      </c>
    </row>
    <row r="2361" spans="1:15" x14ac:dyDescent="0.25">
      <c r="A2361" s="251">
        <v>46063</v>
      </c>
      <c r="B2361" s="251" t="s">
        <v>1990</v>
      </c>
      <c r="C2361" s="251" t="s">
        <v>1685</v>
      </c>
      <c r="D2361" s="251">
        <v>-103.49043</v>
      </c>
      <c r="E2361" s="251">
        <v>45.575830000000003</v>
      </c>
      <c r="O2361">
        <f t="shared" si="36"/>
        <v>1597.2331054250255</v>
      </c>
    </row>
    <row r="2362" spans="1:15" x14ac:dyDescent="0.25">
      <c r="A2362" s="251">
        <v>46065</v>
      </c>
      <c r="B2362" s="251" t="s">
        <v>1990</v>
      </c>
      <c r="C2362" s="251" t="s">
        <v>1881</v>
      </c>
      <c r="D2362" s="251">
        <v>-100.000168</v>
      </c>
      <c r="E2362" s="251">
        <v>44.381680000000003</v>
      </c>
      <c r="O2362">
        <f t="shared" si="36"/>
        <v>1436.1370191504004</v>
      </c>
    </row>
    <row r="2363" spans="1:15" x14ac:dyDescent="0.25">
      <c r="A2363" s="251">
        <v>46067</v>
      </c>
      <c r="B2363" s="251" t="s">
        <v>1990</v>
      </c>
      <c r="C2363" s="251" t="s">
        <v>2010</v>
      </c>
      <c r="D2363" s="251">
        <v>-97.748604799999995</v>
      </c>
      <c r="E2363" s="251">
        <v>43.333150000000003</v>
      </c>
      <c r="O2363">
        <f t="shared" si="36"/>
        <v>1299.9766250756254</v>
      </c>
    </row>
    <row r="2364" spans="1:15" x14ac:dyDescent="0.25">
      <c r="A2364" s="251">
        <v>46069</v>
      </c>
      <c r="B2364" s="251" t="s">
        <v>1990</v>
      </c>
      <c r="C2364" s="251" t="s">
        <v>1766</v>
      </c>
      <c r="D2364" s="251">
        <v>-99.486956599999999</v>
      </c>
      <c r="E2364" s="251">
        <v>44.543930000000003</v>
      </c>
      <c r="O2364">
        <f t="shared" si="36"/>
        <v>1457.6485496510254</v>
      </c>
    </row>
    <row r="2365" spans="1:15" x14ac:dyDescent="0.25">
      <c r="A2365" s="251">
        <v>46071</v>
      </c>
      <c r="B2365" s="251" t="s">
        <v>1990</v>
      </c>
      <c r="C2365" s="251" t="s">
        <v>556</v>
      </c>
      <c r="D2365" s="251">
        <v>-101.632363</v>
      </c>
      <c r="E2365" s="251">
        <v>43.687710000000003</v>
      </c>
      <c r="O2365">
        <f t="shared" si="36"/>
        <v>1345.4655863492253</v>
      </c>
    </row>
    <row r="2366" spans="1:15" x14ac:dyDescent="0.25">
      <c r="A2366" s="251">
        <v>46073</v>
      </c>
      <c r="B2366" s="251" t="s">
        <v>1990</v>
      </c>
      <c r="C2366" s="251" t="s">
        <v>2011</v>
      </c>
      <c r="D2366" s="251">
        <v>-98.632315399999996</v>
      </c>
      <c r="E2366" s="251">
        <v>44.065429999999999</v>
      </c>
      <c r="O2366">
        <f t="shared" si="36"/>
        <v>1394.5482474410248</v>
      </c>
    </row>
    <row r="2367" spans="1:15" x14ac:dyDescent="0.25">
      <c r="A2367" s="251">
        <v>46075</v>
      </c>
      <c r="B2367" s="251" t="s">
        <v>1990</v>
      </c>
      <c r="C2367" s="251" t="s">
        <v>901</v>
      </c>
      <c r="D2367" s="251">
        <v>-100.692307</v>
      </c>
      <c r="E2367" s="251">
        <v>43.95391</v>
      </c>
      <c r="O2367">
        <f t="shared" si="36"/>
        <v>1379.990034648225</v>
      </c>
    </row>
    <row r="2368" spans="1:15" x14ac:dyDescent="0.25">
      <c r="A2368" s="251">
        <v>46077</v>
      </c>
      <c r="B2368" s="251" t="s">
        <v>1990</v>
      </c>
      <c r="C2368" s="251" t="s">
        <v>2012</v>
      </c>
      <c r="D2368" s="251">
        <v>-97.484180899999998</v>
      </c>
      <c r="E2368" s="251">
        <v>44.372219999999999</v>
      </c>
      <c r="O2368">
        <f t="shared" si="36"/>
        <v>1434.8864423888997</v>
      </c>
    </row>
    <row r="2369" spans="1:15" x14ac:dyDescent="0.25">
      <c r="A2369" s="251">
        <v>46079</v>
      </c>
      <c r="B2369" s="251" t="s">
        <v>1990</v>
      </c>
      <c r="C2369" s="251" t="s">
        <v>679</v>
      </c>
      <c r="D2369" s="251">
        <v>-97.112035399999996</v>
      </c>
      <c r="E2369" s="251">
        <v>44.027769999999997</v>
      </c>
      <c r="O2369">
        <f t="shared" si="36"/>
        <v>1389.6257201390245</v>
      </c>
    </row>
    <row r="2370" spans="1:15" x14ac:dyDescent="0.25">
      <c r="A2370" s="251">
        <v>46081</v>
      </c>
      <c r="B2370" s="251" t="s">
        <v>1990</v>
      </c>
      <c r="C2370" s="251" t="s">
        <v>560</v>
      </c>
      <c r="D2370" s="251">
        <v>-103.778492</v>
      </c>
      <c r="E2370" s="251">
        <v>44.352989999999998</v>
      </c>
      <c r="O2370">
        <f t="shared" si="36"/>
        <v>1432.3455493652248</v>
      </c>
    </row>
    <row r="2371" spans="1:15" x14ac:dyDescent="0.25">
      <c r="A2371" s="251">
        <v>46083</v>
      </c>
      <c r="B2371" s="251" t="s">
        <v>1990</v>
      </c>
      <c r="C2371" s="251" t="s">
        <v>634</v>
      </c>
      <c r="D2371" s="251">
        <v>-96.712209599999994</v>
      </c>
      <c r="E2371" s="251">
        <v>43.275390000000002</v>
      </c>
      <c r="O2371">
        <f t="shared" si="36"/>
        <v>1292.6197792172252</v>
      </c>
    </row>
    <row r="2372" spans="1:15" x14ac:dyDescent="0.25">
      <c r="A2372" s="251">
        <v>46085</v>
      </c>
      <c r="B2372" s="251" t="s">
        <v>1990</v>
      </c>
      <c r="C2372" s="251" t="s">
        <v>2013</v>
      </c>
      <c r="D2372" s="251">
        <v>-99.852933300000004</v>
      </c>
      <c r="E2372" s="251">
        <v>43.888440000000003</v>
      </c>
      <c r="O2372">
        <f t="shared" ref="O2372:O2435" si="37">E2372*1.5^2*(E2372-30)</f>
        <v>1371.4694226756003</v>
      </c>
    </row>
    <row r="2373" spans="1:15" x14ac:dyDescent="0.25">
      <c r="A2373" s="251">
        <v>46087</v>
      </c>
      <c r="B2373" s="251" t="s">
        <v>1990</v>
      </c>
      <c r="C2373" s="251" t="s">
        <v>2014</v>
      </c>
      <c r="D2373" s="251">
        <v>-97.353357500000001</v>
      </c>
      <c r="E2373" s="251">
        <v>43.67407</v>
      </c>
      <c r="O2373">
        <f t="shared" si="37"/>
        <v>1343.7051533210251</v>
      </c>
    </row>
    <row r="2374" spans="1:15" x14ac:dyDescent="0.25">
      <c r="A2374" s="251">
        <v>46089</v>
      </c>
      <c r="B2374" s="251" t="s">
        <v>1990</v>
      </c>
      <c r="C2374" s="251" t="s">
        <v>1164</v>
      </c>
      <c r="D2374" s="251">
        <v>-99.217234000000005</v>
      </c>
      <c r="E2374" s="251">
        <v>45.763339999999999</v>
      </c>
      <c r="O2374">
        <f t="shared" si="37"/>
        <v>1623.1119479000997</v>
      </c>
    </row>
    <row r="2375" spans="1:15" x14ac:dyDescent="0.25">
      <c r="A2375" s="251">
        <v>46091</v>
      </c>
      <c r="B2375" s="251" t="s">
        <v>1990</v>
      </c>
      <c r="C2375" s="251" t="s">
        <v>568</v>
      </c>
      <c r="D2375" s="251">
        <v>-97.595689800000002</v>
      </c>
      <c r="E2375" s="251">
        <v>45.757910000000003</v>
      </c>
      <c r="O2375">
        <f t="shared" si="37"/>
        <v>1622.3603120282253</v>
      </c>
    </row>
    <row r="2376" spans="1:15" x14ac:dyDescent="0.25">
      <c r="A2376" s="251">
        <v>46093</v>
      </c>
      <c r="B2376" s="251" t="s">
        <v>1990</v>
      </c>
      <c r="C2376" s="251" t="s">
        <v>1165</v>
      </c>
      <c r="D2376" s="251">
        <v>-102.70510899999999</v>
      </c>
      <c r="E2376" s="251">
        <v>44.561529999999998</v>
      </c>
      <c r="O2376">
        <f t="shared" si="37"/>
        <v>1459.9891258670248</v>
      </c>
    </row>
    <row r="2377" spans="1:15" x14ac:dyDescent="0.25">
      <c r="A2377" s="251">
        <v>46095</v>
      </c>
      <c r="B2377" s="251" t="s">
        <v>1990</v>
      </c>
      <c r="C2377" s="251" t="s">
        <v>2015</v>
      </c>
      <c r="D2377" s="251">
        <v>-100.762412</v>
      </c>
      <c r="E2377" s="251">
        <v>43.573639999999997</v>
      </c>
      <c r="O2377">
        <f t="shared" si="37"/>
        <v>1330.7690314115998</v>
      </c>
    </row>
    <row r="2378" spans="1:15" x14ac:dyDescent="0.25">
      <c r="A2378" s="251">
        <v>46097</v>
      </c>
      <c r="B2378" s="251" t="s">
        <v>1990</v>
      </c>
      <c r="C2378" s="251" t="s">
        <v>2016</v>
      </c>
      <c r="D2378" s="251">
        <v>-97.601288699999998</v>
      </c>
      <c r="E2378" s="251">
        <v>44.025039999999997</v>
      </c>
      <c r="O2378">
        <f t="shared" si="37"/>
        <v>1389.2691307535995</v>
      </c>
    </row>
    <row r="2379" spans="1:15" x14ac:dyDescent="0.25">
      <c r="A2379" s="251">
        <v>46099</v>
      </c>
      <c r="B2379" s="251" t="s">
        <v>1990</v>
      </c>
      <c r="C2379" s="251" t="s">
        <v>2017</v>
      </c>
      <c r="D2379" s="251">
        <v>-96.768151200000005</v>
      </c>
      <c r="E2379" s="251">
        <v>43.674309999999998</v>
      </c>
      <c r="O2379">
        <f t="shared" si="37"/>
        <v>1343.7361214462248</v>
      </c>
    </row>
    <row r="2380" spans="1:15" x14ac:dyDescent="0.25">
      <c r="A2380" s="251">
        <v>46101</v>
      </c>
      <c r="B2380" s="251" t="s">
        <v>1990</v>
      </c>
      <c r="C2380" s="251" t="s">
        <v>2018</v>
      </c>
      <c r="D2380" s="251">
        <v>-96.645691400000004</v>
      </c>
      <c r="E2380" s="251">
        <v>44.026350000000001</v>
      </c>
      <c r="O2380">
        <f t="shared" si="37"/>
        <v>1389.440237225625</v>
      </c>
    </row>
    <row r="2381" spans="1:15" x14ac:dyDescent="0.25">
      <c r="A2381" s="251">
        <v>46103</v>
      </c>
      <c r="B2381" s="251" t="s">
        <v>1990</v>
      </c>
      <c r="C2381" s="251" t="s">
        <v>1463</v>
      </c>
      <c r="D2381" s="251">
        <v>-102.829376</v>
      </c>
      <c r="E2381" s="251">
        <v>43.996490000000001</v>
      </c>
      <c r="O2381">
        <f t="shared" si="37"/>
        <v>1385.5419727202252</v>
      </c>
    </row>
    <row r="2382" spans="1:15" x14ac:dyDescent="0.25">
      <c r="A2382" s="251">
        <v>46105</v>
      </c>
      <c r="B2382" s="251" t="s">
        <v>1990</v>
      </c>
      <c r="C2382" s="251" t="s">
        <v>1635</v>
      </c>
      <c r="D2382" s="251">
        <v>-102.470994</v>
      </c>
      <c r="E2382" s="251">
        <v>45.484659999999998</v>
      </c>
      <c r="O2382">
        <f t="shared" si="37"/>
        <v>1584.7076144600999</v>
      </c>
    </row>
    <row r="2383" spans="1:15" x14ac:dyDescent="0.25">
      <c r="A2383" s="251">
        <v>46107</v>
      </c>
      <c r="B2383" s="251" t="s">
        <v>1990</v>
      </c>
      <c r="C2383" s="251" t="s">
        <v>1953</v>
      </c>
      <c r="D2383" s="251">
        <v>-99.958005299999996</v>
      </c>
      <c r="E2383" s="251">
        <v>45.057969999999997</v>
      </c>
      <c r="O2383">
        <f t="shared" si="37"/>
        <v>1526.5835111720246</v>
      </c>
    </row>
    <row r="2384" spans="1:15" x14ac:dyDescent="0.25">
      <c r="A2384" s="251">
        <v>46109</v>
      </c>
      <c r="B2384" s="251" t="s">
        <v>1990</v>
      </c>
      <c r="C2384" s="251" t="s">
        <v>2020</v>
      </c>
      <c r="D2384" s="251">
        <v>-96.936302299999994</v>
      </c>
      <c r="E2384" s="251">
        <v>45.625239999999998</v>
      </c>
      <c r="O2384">
        <f t="shared" si="37"/>
        <v>1604.0369813795999</v>
      </c>
    </row>
    <row r="2385" spans="1:15" x14ac:dyDescent="0.25">
      <c r="A2385" s="251">
        <v>46111</v>
      </c>
      <c r="B2385" s="251" t="s">
        <v>1990</v>
      </c>
      <c r="C2385" s="251" t="s">
        <v>2021</v>
      </c>
      <c r="D2385" s="251">
        <v>-98.086742999999998</v>
      </c>
      <c r="E2385" s="251">
        <v>44.024189999999997</v>
      </c>
      <c r="O2385">
        <f t="shared" si="37"/>
        <v>1389.1581116012246</v>
      </c>
    </row>
    <row r="2386" spans="1:15" x14ac:dyDescent="0.25">
      <c r="A2386" s="251">
        <v>46113</v>
      </c>
      <c r="B2386" s="251" t="s">
        <v>1990</v>
      </c>
      <c r="C2386" s="251" t="s">
        <v>1559</v>
      </c>
      <c r="D2386" s="251">
        <v>-102.555594</v>
      </c>
      <c r="E2386" s="251">
        <v>43.329929999999997</v>
      </c>
      <c r="O2386">
        <f t="shared" si="37"/>
        <v>1299.5661010610247</v>
      </c>
    </row>
    <row r="2387" spans="1:15" x14ac:dyDescent="0.25">
      <c r="A2387" s="251">
        <v>46115</v>
      </c>
      <c r="B2387" s="251" t="s">
        <v>1990</v>
      </c>
      <c r="C2387" s="251" t="s">
        <v>2022</v>
      </c>
      <c r="D2387" s="251">
        <v>-98.343268399999999</v>
      </c>
      <c r="E2387" s="251">
        <v>44.933149999999998</v>
      </c>
      <c r="O2387">
        <f t="shared" si="37"/>
        <v>1509.7353050756246</v>
      </c>
    </row>
    <row r="2388" spans="1:15" x14ac:dyDescent="0.25">
      <c r="A2388" s="251">
        <v>46117</v>
      </c>
      <c r="B2388" s="251" t="s">
        <v>1990</v>
      </c>
      <c r="C2388" s="251" t="s">
        <v>2023</v>
      </c>
      <c r="D2388" s="251">
        <v>-100.738049</v>
      </c>
      <c r="E2388" s="251">
        <v>44.4056</v>
      </c>
      <c r="O2388">
        <f t="shared" si="37"/>
        <v>1439.30095056</v>
      </c>
    </row>
    <row r="2389" spans="1:15" x14ac:dyDescent="0.25">
      <c r="A2389" s="251">
        <v>46119</v>
      </c>
      <c r="B2389" s="251" t="s">
        <v>1990</v>
      </c>
      <c r="C2389" s="251" t="s">
        <v>2024</v>
      </c>
      <c r="D2389" s="251">
        <v>-100.13589899999999</v>
      </c>
      <c r="E2389" s="251">
        <v>44.70823</v>
      </c>
      <c r="O2389">
        <f t="shared" si="37"/>
        <v>1479.5525918990252</v>
      </c>
    </row>
    <row r="2390" spans="1:15" x14ac:dyDescent="0.25">
      <c r="A2390" s="251">
        <v>46121</v>
      </c>
      <c r="B2390" s="251" t="s">
        <v>1990</v>
      </c>
      <c r="C2390" s="251" t="s">
        <v>1252</v>
      </c>
      <c r="D2390" s="251">
        <v>-100.722317</v>
      </c>
      <c r="E2390" s="251">
        <v>43.187759999999997</v>
      </c>
      <c r="O2390">
        <f t="shared" si="37"/>
        <v>1281.4870810895998</v>
      </c>
    </row>
    <row r="2391" spans="1:15" x14ac:dyDescent="0.25">
      <c r="A2391" s="251">
        <v>46123</v>
      </c>
      <c r="B2391" s="251" t="s">
        <v>1990</v>
      </c>
      <c r="C2391" s="251" t="s">
        <v>2025</v>
      </c>
      <c r="D2391" s="251">
        <v>-99.889382100000006</v>
      </c>
      <c r="E2391" s="251">
        <v>43.340380000000003</v>
      </c>
      <c r="O2391">
        <f t="shared" si="37"/>
        <v>1300.8985617249004</v>
      </c>
    </row>
    <row r="2392" spans="1:15" x14ac:dyDescent="0.25">
      <c r="A2392" s="251">
        <v>46125</v>
      </c>
      <c r="B2392" s="251" t="s">
        <v>1990</v>
      </c>
      <c r="C2392" s="251" t="s">
        <v>937</v>
      </c>
      <c r="D2392" s="251">
        <v>-97.138715599999998</v>
      </c>
      <c r="E2392" s="251">
        <v>43.308250000000001</v>
      </c>
      <c r="O2392">
        <f t="shared" si="37"/>
        <v>1296.8032906406252</v>
      </c>
    </row>
    <row r="2393" spans="1:15" x14ac:dyDescent="0.25">
      <c r="A2393" s="251">
        <v>46127</v>
      </c>
      <c r="B2393" s="251" t="s">
        <v>1990</v>
      </c>
      <c r="C2393" s="251" t="s">
        <v>657</v>
      </c>
      <c r="D2393" s="251">
        <v>-96.647386100000006</v>
      </c>
      <c r="E2393" s="251">
        <v>42.828850000000003</v>
      </c>
      <c r="O2393">
        <f t="shared" si="37"/>
        <v>1236.2510077256252</v>
      </c>
    </row>
    <row r="2394" spans="1:15" x14ac:dyDescent="0.25">
      <c r="A2394" s="251">
        <v>46129</v>
      </c>
      <c r="B2394" s="251" t="s">
        <v>1990</v>
      </c>
      <c r="C2394" s="251" t="s">
        <v>2026</v>
      </c>
      <c r="D2394" s="251">
        <v>-100.029976</v>
      </c>
      <c r="E2394" s="251">
        <v>45.424509999999998</v>
      </c>
      <c r="O2394">
        <f t="shared" si="37"/>
        <v>1576.4643196652248</v>
      </c>
    </row>
    <row r="2395" spans="1:15" x14ac:dyDescent="0.25">
      <c r="A2395" s="251">
        <v>46135</v>
      </c>
      <c r="B2395" s="251" t="s">
        <v>1990</v>
      </c>
      <c r="C2395" s="251" t="s">
        <v>2027</v>
      </c>
      <c r="D2395" s="251">
        <v>-97.394069500000001</v>
      </c>
      <c r="E2395" s="251">
        <v>43.003329999999998</v>
      </c>
      <c r="O2395">
        <f t="shared" si="37"/>
        <v>1258.1696049500249</v>
      </c>
    </row>
    <row r="2396" spans="1:15" x14ac:dyDescent="0.25">
      <c r="A2396" s="251">
        <v>46137</v>
      </c>
      <c r="B2396" s="251" t="s">
        <v>1990</v>
      </c>
      <c r="C2396" s="251" t="s">
        <v>2028</v>
      </c>
      <c r="D2396" s="251">
        <v>-101.66555700000001</v>
      </c>
      <c r="E2396" s="251">
        <v>44.975679999999997</v>
      </c>
      <c r="O2396">
        <f t="shared" si="37"/>
        <v>1515.4681307903998</v>
      </c>
    </row>
    <row r="2397" spans="1:15" x14ac:dyDescent="0.25">
      <c r="A2397" s="251">
        <v>47001</v>
      </c>
      <c r="B2397" s="251" t="s">
        <v>2029</v>
      </c>
      <c r="C2397" s="251" t="s">
        <v>1133</v>
      </c>
      <c r="D2397" s="251">
        <v>-84.188045000000002</v>
      </c>
      <c r="E2397" s="251">
        <v>36.121189999999999</v>
      </c>
      <c r="O2397">
        <f t="shared" si="37"/>
        <v>497.48550078622486</v>
      </c>
    </row>
    <row r="2398" spans="1:15" x14ac:dyDescent="0.25">
      <c r="A2398" s="251">
        <v>47003</v>
      </c>
      <c r="B2398" s="251" t="s">
        <v>2029</v>
      </c>
      <c r="C2398" s="251" t="s">
        <v>1928</v>
      </c>
      <c r="D2398" s="251">
        <v>-86.458885100000003</v>
      </c>
      <c r="E2398" s="251">
        <v>35.52599</v>
      </c>
      <c r="O2398">
        <f t="shared" si="37"/>
        <v>441.711597330225</v>
      </c>
    </row>
    <row r="2399" spans="1:15" x14ac:dyDescent="0.25">
      <c r="A2399" s="251">
        <v>47005</v>
      </c>
      <c r="B2399" s="251" t="s">
        <v>2029</v>
      </c>
      <c r="C2399" s="251" t="s">
        <v>608</v>
      </c>
      <c r="D2399" s="251">
        <v>-88.073291299999994</v>
      </c>
      <c r="E2399" s="251">
        <v>36.075969999999998</v>
      </c>
      <c r="O2399">
        <f t="shared" si="37"/>
        <v>493.19215074202481</v>
      </c>
    </row>
    <row r="2400" spans="1:15" x14ac:dyDescent="0.25">
      <c r="A2400" s="251">
        <v>47007</v>
      </c>
      <c r="B2400" s="251" t="s">
        <v>2029</v>
      </c>
      <c r="C2400" s="251" t="s">
        <v>2030</v>
      </c>
      <c r="D2400" s="251">
        <v>-85.205981300000005</v>
      </c>
      <c r="E2400" s="251">
        <v>35.600850000000001</v>
      </c>
      <c r="O2400">
        <f t="shared" si="37"/>
        <v>448.6387966256251</v>
      </c>
    </row>
    <row r="2401" spans="1:15" x14ac:dyDescent="0.25">
      <c r="A2401" s="251">
        <v>47009</v>
      </c>
      <c r="B2401" s="251" t="s">
        <v>2029</v>
      </c>
      <c r="C2401" s="251" t="s">
        <v>525</v>
      </c>
      <c r="D2401" s="251">
        <v>-83.922778800000003</v>
      </c>
      <c r="E2401" s="251">
        <v>35.689120000000003</v>
      </c>
      <c r="O2401">
        <f t="shared" si="37"/>
        <v>456.83929434240025</v>
      </c>
    </row>
    <row r="2402" spans="1:15" x14ac:dyDescent="0.25">
      <c r="A2402" s="251">
        <v>47011</v>
      </c>
      <c r="B2402" s="251" t="s">
        <v>2029</v>
      </c>
      <c r="C2402" s="251" t="s">
        <v>610</v>
      </c>
      <c r="D2402" s="251">
        <v>-84.862265699999995</v>
      </c>
      <c r="E2402" s="251">
        <v>35.151499999999999</v>
      </c>
      <c r="O2402">
        <f t="shared" si="37"/>
        <v>407.43664256249986</v>
      </c>
    </row>
    <row r="2403" spans="1:15" x14ac:dyDescent="0.25">
      <c r="A2403" s="251">
        <v>47013</v>
      </c>
      <c r="B2403" s="251" t="s">
        <v>2029</v>
      </c>
      <c r="C2403" s="251" t="s">
        <v>1213</v>
      </c>
      <c r="D2403" s="251">
        <v>-84.145010600000006</v>
      </c>
      <c r="E2403" s="251">
        <v>36.394539999999999</v>
      </c>
      <c r="O2403">
        <f t="shared" si="37"/>
        <v>523.63426907609994</v>
      </c>
    </row>
    <row r="2404" spans="1:15" x14ac:dyDescent="0.25">
      <c r="A2404" s="251">
        <v>47015</v>
      </c>
      <c r="B2404" s="251" t="s">
        <v>2029</v>
      </c>
      <c r="C2404" s="251" t="s">
        <v>2031</v>
      </c>
      <c r="D2404" s="251">
        <v>-86.052098400000006</v>
      </c>
      <c r="E2404" s="251">
        <v>35.813360000000003</v>
      </c>
      <c r="O2404">
        <f t="shared" si="37"/>
        <v>468.44089760160028</v>
      </c>
    </row>
    <row r="2405" spans="1:15" x14ac:dyDescent="0.25">
      <c r="A2405" s="251">
        <v>47017</v>
      </c>
      <c r="B2405" s="251" t="s">
        <v>2029</v>
      </c>
      <c r="C2405" s="251" t="s">
        <v>611</v>
      </c>
      <c r="D2405" s="251">
        <v>-88.4525024</v>
      </c>
      <c r="E2405" s="251">
        <v>35.970419999999997</v>
      </c>
      <c r="O2405">
        <f t="shared" si="37"/>
        <v>483.20665869689969</v>
      </c>
    </row>
    <row r="2406" spans="1:15" x14ac:dyDescent="0.25">
      <c r="A2406" s="251">
        <v>47019</v>
      </c>
      <c r="B2406" s="251" t="s">
        <v>2029</v>
      </c>
      <c r="C2406" s="251" t="s">
        <v>1215</v>
      </c>
      <c r="D2406" s="251">
        <v>-82.12679</v>
      </c>
      <c r="E2406" s="251">
        <v>36.292290000000001</v>
      </c>
      <c r="O2406">
        <f t="shared" si="37"/>
        <v>513.81363024922507</v>
      </c>
    </row>
    <row r="2407" spans="1:15" x14ac:dyDescent="0.25">
      <c r="A2407" s="251">
        <v>47021</v>
      </c>
      <c r="B2407" s="251" t="s">
        <v>2029</v>
      </c>
      <c r="C2407" s="251" t="s">
        <v>2032</v>
      </c>
      <c r="D2407" s="251">
        <v>-87.092870899999994</v>
      </c>
      <c r="E2407" s="251">
        <v>36.2622</v>
      </c>
      <c r="O2407">
        <f t="shared" si="37"/>
        <v>510.93258488999999</v>
      </c>
    </row>
    <row r="2408" spans="1:15" x14ac:dyDescent="0.25">
      <c r="A2408" s="251">
        <v>47023</v>
      </c>
      <c r="B2408" s="251" t="s">
        <v>2029</v>
      </c>
      <c r="C2408" s="251" t="s">
        <v>1935</v>
      </c>
      <c r="D2408" s="251">
        <v>-88.616627800000003</v>
      </c>
      <c r="E2408" s="251">
        <v>35.421469999999999</v>
      </c>
      <c r="O2408">
        <f t="shared" si="37"/>
        <v>432.08198316202493</v>
      </c>
    </row>
    <row r="2409" spans="1:15" x14ac:dyDescent="0.25">
      <c r="A2409" s="251">
        <v>47025</v>
      </c>
      <c r="B2409" s="251" t="s">
        <v>2029</v>
      </c>
      <c r="C2409" s="251" t="s">
        <v>1491</v>
      </c>
      <c r="D2409" s="251">
        <v>-83.668518599999999</v>
      </c>
      <c r="E2409" s="251">
        <v>36.481569999999998</v>
      </c>
      <c r="O2409">
        <f t="shared" si="37"/>
        <v>532.03016174602476</v>
      </c>
    </row>
    <row r="2410" spans="1:15" x14ac:dyDescent="0.25">
      <c r="A2410" s="251">
        <v>47027</v>
      </c>
      <c r="B2410" s="251" t="s">
        <v>2029</v>
      </c>
      <c r="C2410" s="251" t="s">
        <v>534</v>
      </c>
      <c r="D2410" s="251">
        <v>-85.535270299999993</v>
      </c>
      <c r="E2410" s="251">
        <v>36.551250000000003</v>
      </c>
      <c r="O2410">
        <f t="shared" si="37"/>
        <v>538.77684726562529</v>
      </c>
    </row>
    <row r="2411" spans="1:15" x14ac:dyDescent="0.25">
      <c r="A2411" s="251">
        <v>47029</v>
      </c>
      <c r="B2411" s="251" t="s">
        <v>2029</v>
      </c>
      <c r="C2411" s="251" t="s">
        <v>2033</v>
      </c>
      <c r="D2411" s="251">
        <v>-83.1153099</v>
      </c>
      <c r="E2411" s="251">
        <v>35.924619999999997</v>
      </c>
      <c r="O2411">
        <f t="shared" si="37"/>
        <v>478.88937482489973</v>
      </c>
    </row>
    <row r="2412" spans="1:15" x14ac:dyDescent="0.25">
      <c r="A2412" s="251">
        <v>47031</v>
      </c>
      <c r="B2412" s="251" t="s">
        <v>2029</v>
      </c>
      <c r="C2412" s="251" t="s">
        <v>536</v>
      </c>
      <c r="D2412" s="251">
        <v>-86.062923100000006</v>
      </c>
      <c r="E2412" s="251">
        <v>35.491999999999997</v>
      </c>
      <c r="O2412">
        <f t="shared" si="37"/>
        <v>438.57464399999981</v>
      </c>
    </row>
    <row r="2413" spans="1:15" x14ac:dyDescent="0.25">
      <c r="A2413" s="251">
        <v>47033</v>
      </c>
      <c r="B2413" s="251" t="s">
        <v>2029</v>
      </c>
      <c r="C2413" s="251" t="s">
        <v>2034</v>
      </c>
      <c r="D2413" s="251">
        <v>-89.137791100000001</v>
      </c>
      <c r="E2413" s="251">
        <v>35.815629999999999</v>
      </c>
      <c r="O2413">
        <f t="shared" si="37"/>
        <v>468.6535176680249</v>
      </c>
    </row>
    <row r="2414" spans="1:15" x14ac:dyDescent="0.25">
      <c r="A2414" s="251">
        <v>47035</v>
      </c>
      <c r="B2414" s="251" t="s">
        <v>2029</v>
      </c>
      <c r="C2414" s="251" t="s">
        <v>999</v>
      </c>
      <c r="D2414" s="251">
        <v>-85.010031799999993</v>
      </c>
      <c r="E2414" s="251">
        <v>35.949719999999999</v>
      </c>
      <c r="O2414">
        <f t="shared" si="37"/>
        <v>481.25422817639998</v>
      </c>
    </row>
    <row r="2415" spans="1:15" x14ac:dyDescent="0.25">
      <c r="A2415" s="251">
        <v>47037</v>
      </c>
      <c r="B2415" s="251" t="s">
        <v>2029</v>
      </c>
      <c r="C2415" s="251" t="s">
        <v>1752</v>
      </c>
      <c r="D2415" s="251">
        <v>-86.778784599999994</v>
      </c>
      <c r="E2415" s="251">
        <v>36.175249999999998</v>
      </c>
      <c r="O2415">
        <f t="shared" si="37"/>
        <v>502.63022826562485</v>
      </c>
    </row>
    <row r="2416" spans="1:15" x14ac:dyDescent="0.25">
      <c r="A2416" s="251">
        <v>47039</v>
      </c>
      <c r="B2416" s="251" t="s">
        <v>2029</v>
      </c>
      <c r="C2416" s="251" t="s">
        <v>872</v>
      </c>
      <c r="D2416" s="251">
        <v>-88.112675100000004</v>
      </c>
      <c r="E2416" s="251">
        <v>35.618040000000001</v>
      </c>
      <c r="O2416">
        <f t="shared" si="37"/>
        <v>450.23304024360004</v>
      </c>
    </row>
    <row r="2417" spans="1:15" x14ac:dyDescent="0.25">
      <c r="A2417" s="251">
        <v>47041</v>
      </c>
      <c r="B2417" s="251" t="s">
        <v>2029</v>
      </c>
      <c r="C2417" s="251" t="s">
        <v>545</v>
      </c>
      <c r="D2417" s="251">
        <v>-85.839886500000006</v>
      </c>
      <c r="E2417" s="251">
        <v>35.989069999999998</v>
      </c>
      <c r="O2417">
        <f t="shared" si="37"/>
        <v>484.96738379602476</v>
      </c>
    </row>
    <row r="2418" spans="1:15" x14ac:dyDescent="0.25">
      <c r="A2418" s="251">
        <v>47043</v>
      </c>
      <c r="B2418" s="251" t="s">
        <v>2029</v>
      </c>
      <c r="C2418" s="251" t="s">
        <v>2035</v>
      </c>
      <c r="D2418" s="251">
        <v>-87.363688400000001</v>
      </c>
      <c r="E2418" s="251">
        <v>36.149149999999999</v>
      </c>
      <c r="O2418">
        <f t="shared" si="37"/>
        <v>500.14472787562494</v>
      </c>
    </row>
    <row r="2419" spans="1:15" x14ac:dyDescent="0.25">
      <c r="A2419" s="251">
        <v>47045</v>
      </c>
      <c r="B2419" s="251" t="s">
        <v>2029</v>
      </c>
      <c r="C2419" s="251" t="s">
        <v>2036</v>
      </c>
      <c r="D2419" s="251">
        <v>-89.412569300000001</v>
      </c>
      <c r="E2419" s="251">
        <v>36.053690000000003</v>
      </c>
      <c r="O2419">
        <f t="shared" si="37"/>
        <v>491.0801908862253</v>
      </c>
    </row>
    <row r="2420" spans="1:15" x14ac:dyDescent="0.25">
      <c r="A2420" s="251">
        <v>47047</v>
      </c>
      <c r="B2420" s="251" t="s">
        <v>2029</v>
      </c>
      <c r="C2420" s="251" t="s">
        <v>549</v>
      </c>
      <c r="D2420" s="251">
        <v>-89.417613200000005</v>
      </c>
      <c r="E2420" s="251">
        <v>35.201219999999999</v>
      </c>
      <c r="O2420">
        <f t="shared" si="37"/>
        <v>411.95090134889989</v>
      </c>
    </row>
    <row r="2421" spans="1:15" x14ac:dyDescent="0.25">
      <c r="A2421" s="251">
        <v>47049</v>
      </c>
      <c r="B2421" s="251" t="s">
        <v>2029</v>
      </c>
      <c r="C2421" s="251" t="s">
        <v>2037</v>
      </c>
      <c r="D2421" s="251">
        <v>-84.9317384</v>
      </c>
      <c r="E2421" s="251">
        <v>36.377470000000002</v>
      </c>
      <c r="O2421">
        <f t="shared" si="37"/>
        <v>521.99150310202526</v>
      </c>
    </row>
    <row r="2422" spans="1:15" x14ac:dyDescent="0.25">
      <c r="A2422" s="251">
        <v>47051</v>
      </c>
      <c r="B2422" s="251" t="s">
        <v>2029</v>
      </c>
      <c r="C2422" s="251" t="s">
        <v>550</v>
      </c>
      <c r="D2422" s="251">
        <v>-86.082836299999997</v>
      </c>
      <c r="E2422" s="251">
        <v>35.152320000000003</v>
      </c>
      <c r="O2422">
        <f t="shared" si="37"/>
        <v>407.51100311040034</v>
      </c>
    </row>
    <row r="2423" spans="1:15" x14ac:dyDescent="0.25">
      <c r="A2423" s="251">
        <v>47053</v>
      </c>
      <c r="B2423" s="251" t="s">
        <v>2029</v>
      </c>
      <c r="C2423" s="251" t="s">
        <v>1054</v>
      </c>
      <c r="D2423" s="251">
        <v>-88.934103300000004</v>
      </c>
      <c r="E2423" s="251">
        <v>35.995510000000003</v>
      </c>
      <c r="O2423">
        <f t="shared" si="37"/>
        <v>485.57574036022532</v>
      </c>
    </row>
    <row r="2424" spans="1:15" x14ac:dyDescent="0.25">
      <c r="A2424" s="251">
        <v>47055</v>
      </c>
      <c r="B2424" s="251" t="s">
        <v>2029</v>
      </c>
      <c r="C2424" s="251" t="s">
        <v>2038</v>
      </c>
      <c r="D2424" s="251">
        <v>-87.026704499999994</v>
      </c>
      <c r="E2424" s="251">
        <v>35.210520000000002</v>
      </c>
      <c r="O2424">
        <f t="shared" si="37"/>
        <v>412.7965170084002</v>
      </c>
    </row>
    <row r="2425" spans="1:15" x14ac:dyDescent="0.25">
      <c r="A2425" s="251">
        <v>47057</v>
      </c>
      <c r="B2425" s="251" t="s">
        <v>2029</v>
      </c>
      <c r="C2425" s="251" t="s">
        <v>2039</v>
      </c>
      <c r="D2425" s="251">
        <v>-83.495782300000002</v>
      </c>
      <c r="E2425" s="251">
        <v>36.27458</v>
      </c>
      <c r="O2425">
        <f t="shared" si="37"/>
        <v>512.11744689689999</v>
      </c>
    </row>
    <row r="2426" spans="1:15" x14ac:dyDescent="0.25">
      <c r="A2426" s="251">
        <v>47059</v>
      </c>
      <c r="B2426" s="251" t="s">
        <v>2029</v>
      </c>
      <c r="C2426" s="251" t="s">
        <v>552</v>
      </c>
      <c r="D2426" s="251">
        <v>-82.846272099999993</v>
      </c>
      <c r="E2426" s="251">
        <v>36.174520000000001</v>
      </c>
      <c r="O2426">
        <f t="shared" si="37"/>
        <v>502.56066876840015</v>
      </c>
    </row>
    <row r="2427" spans="1:15" x14ac:dyDescent="0.25">
      <c r="A2427" s="251">
        <v>47061</v>
      </c>
      <c r="B2427" s="251" t="s">
        <v>2029</v>
      </c>
      <c r="C2427" s="251" t="s">
        <v>1006</v>
      </c>
      <c r="D2427" s="251">
        <v>-85.717265400000002</v>
      </c>
      <c r="E2427" s="251">
        <v>35.384689999999999</v>
      </c>
      <c r="O2427">
        <f t="shared" si="37"/>
        <v>428.70506939122487</v>
      </c>
    </row>
    <row r="2428" spans="1:15" x14ac:dyDescent="0.25">
      <c r="A2428" s="251">
        <v>47063</v>
      </c>
      <c r="B2428" s="251" t="s">
        <v>2029</v>
      </c>
      <c r="C2428" s="251" t="s">
        <v>2040</v>
      </c>
      <c r="D2428" s="251">
        <v>-83.236462900000006</v>
      </c>
      <c r="E2428" s="251">
        <v>36.223640000000003</v>
      </c>
      <c r="O2428">
        <f t="shared" si="37"/>
        <v>507.24651341160029</v>
      </c>
    </row>
    <row r="2429" spans="1:15" x14ac:dyDescent="0.25">
      <c r="A2429" s="251">
        <v>47065</v>
      </c>
      <c r="B2429" s="251" t="s">
        <v>2029</v>
      </c>
      <c r="C2429" s="251" t="s">
        <v>808</v>
      </c>
      <c r="D2429" s="251">
        <v>-85.170218199999994</v>
      </c>
      <c r="E2429" s="251">
        <v>35.178220000000003</v>
      </c>
      <c r="O2429">
        <f t="shared" si="37"/>
        <v>409.86126532890029</v>
      </c>
    </row>
    <row r="2430" spans="1:15" x14ac:dyDescent="0.25">
      <c r="A2430" s="251">
        <v>47067</v>
      </c>
      <c r="B2430" s="251" t="s">
        <v>2029</v>
      </c>
      <c r="C2430" s="251" t="s">
        <v>892</v>
      </c>
      <c r="D2430" s="251">
        <v>-83.211943599999998</v>
      </c>
      <c r="E2430" s="251">
        <v>36.521749999999997</v>
      </c>
      <c r="O2430">
        <f t="shared" si="37"/>
        <v>535.91787689062471</v>
      </c>
    </row>
    <row r="2431" spans="1:15" x14ac:dyDescent="0.25">
      <c r="A2431" s="251">
        <v>47069</v>
      </c>
      <c r="B2431" s="251" t="s">
        <v>2029</v>
      </c>
      <c r="C2431" s="251" t="s">
        <v>2041</v>
      </c>
      <c r="D2431" s="251">
        <v>-88.995711700000001</v>
      </c>
      <c r="E2431" s="251">
        <v>35.209859999999999</v>
      </c>
      <c r="O2431">
        <f t="shared" si="37"/>
        <v>412.73649274409991</v>
      </c>
    </row>
    <row r="2432" spans="1:15" x14ac:dyDescent="0.25">
      <c r="A2432" s="251">
        <v>47071</v>
      </c>
      <c r="B2432" s="251" t="s">
        <v>2029</v>
      </c>
      <c r="C2432" s="251" t="s">
        <v>1007</v>
      </c>
      <c r="D2432" s="251">
        <v>-88.192474399999995</v>
      </c>
      <c r="E2432" s="251">
        <v>35.204819999999998</v>
      </c>
      <c r="O2432">
        <f t="shared" si="37"/>
        <v>412.27819027289979</v>
      </c>
    </row>
    <row r="2433" spans="1:15" x14ac:dyDescent="0.25">
      <c r="A2433" s="251">
        <v>47073</v>
      </c>
      <c r="B2433" s="251" t="s">
        <v>2029</v>
      </c>
      <c r="C2433" s="251" t="s">
        <v>2042</v>
      </c>
      <c r="D2433" s="251">
        <v>-82.933480799999998</v>
      </c>
      <c r="E2433" s="251">
        <v>36.441600000000001</v>
      </c>
      <c r="O2433">
        <f t="shared" si="37"/>
        <v>528.16997376000006</v>
      </c>
    </row>
    <row r="2434" spans="1:15" x14ac:dyDescent="0.25">
      <c r="A2434" s="251">
        <v>47075</v>
      </c>
      <c r="B2434" s="251" t="s">
        <v>2029</v>
      </c>
      <c r="C2434" s="251" t="s">
        <v>1763</v>
      </c>
      <c r="D2434" s="251">
        <v>-89.269046599999996</v>
      </c>
      <c r="E2434" s="251">
        <v>35.58672</v>
      </c>
      <c r="O2434">
        <f t="shared" si="37"/>
        <v>447.32934080640001</v>
      </c>
    </row>
    <row r="2435" spans="1:15" x14ac:dyDescent="0.25">
      <c r="A2435" s="251">
        <v>47077</v>
      </c>
      <c r="B2435" s="251" t="s">
        <v>2029</v>
      </c>
      <c r="C2435" s="251" t="s">
        <v>1008</v>
      </c>
      <c r="D2435" s="251">
        <v>-88.387564800000007</v>
      </c>
      <c r="E2435" s="251">
        <v>35.652410000000003</v>
      </c>
      <c r="O2435">
        <f t="shared" si="37"/>
        <v>453.42458731822535</v>
      </c>
    </row>
    <row r="2436" spans="1:15" x14ac:dyDescent="0.25">
      <c r="A2436" s="251">
        <v>47079</v>
      </c>
      <c r="B2436" s="251" t="s">
        <v>2029</v>
      </c>
      <c r="C2436" s="251" t="s">
        <v>554</v>
      </c>
      <c r="D2436" s="251">
        <v>-88.305257699999999</v>
      </c>
      <c r="E2436" s="251">
        <v>36.334800000000001</v>
      </c>
      <c r="O2436">
        <f t="shared" ref="O2436:O2499" si="38">E2436*1.5^2*(E2436-30)</f>
        <v>517.8908048400001</v>
      </c>
    </row>
    <row r="2437" spans="1:15" x14ac:dyDescent="0.25">
      <c r="A2437" s="251">
        <v>47081</v>
      </c>
      <c r="B2437" s="251" t="s">
        <v>2029</v>
      </c>
      <c r="C2437" s="251" t="s">
        <v>1227</v>
      </c>
      <c r="D2437" s="251">
        <v>-87.479657599999996</v>
      </c>
      <c r="E2437" s="251">
        <v>35.80921</v>
      </c>
      <c r="O2437">
        <f t="shared" si="38"/>
        <v>468.05224685422502</v>
      </c>
    </row>
    <row r="2438" spans="1:15" x14ac:dyDescent="0.25">
      <c r="A2438" s="251">
        <v>47083</v>
      </c>
      <c r="B2438" s="251" t="s">
        <v>2029</v>
      </c>
      <c r="C2438" s="251" t="s">
        <v>555</v>
      </c>
      <c r="D2438" s="251">
        <v>-87.737842000000001</v>
      </c>
      <c r="E2438" s="251">
        <v>36.282530000000001</v>
      </c>
      <c r="O2438">
        <f t="shared" si="38"/>
        <v>512.87868720202516</v>
      </c>
    </row>
    <row r="2439" spans="1:15" x14ac:dyDescent="0.25">
      <c r="A2439" s="251">
        <v>47085</v>
      </c>
      <c r="B2439" s="251" t="s">
        <v>2029</v>
      </c>
      <c r="C2439" s="251" t="s">
        <v>1498</v>
      </c>
      <c r="D2439" s="251">
        <v>-87.781175000000005</v>
      </c>
      <c r="E2439" s="251">
        <v>36.031480000000002</v>
      </c>
      <c r="O2439">
        <f t="shared" si="38"/>
        <v>488.97708972840019</v>
      </c>
    </row>
    <row r="2440" spans="1:15" x14ac:dyDescent="0.25">
      <c r="A2440" s="251">
        <v>47087</v>
      </c>
      <c r="B2440" s="251" t="s">
        <v>2029</v>
      </c>
      <c r="C2440" s="251" t="s">
        <v>556</v>
      </c>
      <c r="D2440" s="251">
        <v>-85.673902499999997</v>
      </c>
      <c r="E2440" s="251">
        <v>36.370510000000003</v>
      </c>
      <c r="O2440">
        <f t="shared" si="38"/>
        <v>521.32206973522534</v>
      </c>
    </row>
    <row r="2441" spans="1:15" x14ac:dyDescent="0.25">
      <c r="A2441" s="251">
        <v>47089</v>
      </c>
      <c r="B2441" s="251" t="s">
        <v>2029</v>
      </c>
      <c r="C2441" s="251" t="s">
        <v>557</v>
      </c>
      <c r="D2441" s="251">
        <v>-83.4343298</v>
      </c>
      <c r="E2441" s="251">
        <v>36.056199999999997</v>
      </c>
      <c r="O2441">
        <f t="shared" si="38"/>
        <v>491.31800648999968</v>
      </c>
    </row>
    <row r="2442" spans="1:15" x14ac:dyDescent="0.25">
      <c r="A2442" s="251">
        <v>47091</v>
      </c>
      <c r="B2442" s="251" t="s">
        <v>2029</v>
      </c>
      <c r="C2442" s="251" t="s">
        <v>632</v>
      </c>
      <c r="D2442" s="251">
        <v>-81.843764899999996</v>
      </c>
      <c r="E2442" s="251">
        <v>36.458159999999999</v>
      </c>
      <c r="O2442">
        <f t="shared" si="38"/>
        <v>529.76841881760004</v>
      </c>
    </row>
    <row r="2443" spans="1:15" x14ac:dyDescent="0.25">
      <c r="A2443" s="251">
        <v>47093</v>
      </c>
      <c r="B2443" s="251" t="s">
        <v>2029</v>
      </c>
      <c r="C2443" s="251" t="s">
        <v>1015</v>
      </c>
      <c r="D2443" s="251">
        <v>-83.937987300000003</v>
      </c>
      <c r="E2443" s="251">
        <v>35.992939999999997</v>
      </c>
      <c r="O2443">
        <f t="shared" si="38"/>
        <v>485.33294214809973</v>
      </c>
    </row>
    <row r="2444" spans="1:15" x14ac:dyDescent="0.25">
      <c r="A2444" s="251">
        <v>47095</v>
      </c>
      <c r="B2444" s="251" t="s">
        <v>2029</v>
      </c>
      <c r="C2444" s="251" t="s">
        <v>679</v>
      </c>
      <c r="D2444" s="251">
        <v>-89.494616199999996</v>
      </c>
      <c r="E2444" s="251">
        <v>36.35539</v>
      </c>
      <c r="O2444">
        <f t="shared" si="38"/>
        <v>519.86853461722501</v>
      </c>
    </row>
    <row r="2445" spans="1:15" x14ac:dyDescent="0.25">
      <c r="A2445" s="251">
        <v>47097</v>
      </c>
      <c r="B2445" s="251" t="s">
        <v>2029</v>
      </c>
      <c r="C2445" s="251" t="s">
        <v>559</v>
      </c>
      <c r="D2445" s="251">
        <v>-89.622896800000007</v>
      </c>
      <c r="E2445" s="251">
        <v>35.757710000000003</v>
      </c>
      <c r="O2445">
        <f t="shared" si="38"/>
        <v>463.23567999922523</v>
      </c>
    </row>
    <row r="2446" spans="1:15" x14ac:dyDescent="0.25">
      <c r="A2446" s="251">
        <v>47099</v>
      </c>
      <c r="B2446" s="251" t="s">
        <v>2029</v>
      </c>
      <c r="C2446" s="251" t="s">
        <v>560</v>
      </c>
      <c r="D2446" s="251">
        <v>-87.392556299999995</v>
      </c>
      <c r="E2446" s="251">
        <v>35.219230000000003</v>
      </c>
      <c r="O2446">
        <f t="shared" si="38"/>
        <v>413.58883903402528</v>
      </c>
    </row>
    <row r="2447" spans="1:15" x14ac:dyDescent="0.25">
      <c r="A2447" s="251">
        <v>47101</v>
      </c>
      <c r="B2447" s="251" t="s">
        <v>2029</v>
      </c>
      <c r="C2447" s="251" t="s">
        <v>978</v>
      </c>
      <c r="D2447" s="251">
        <v>-87.489725800000002</v>
      </c>
      <c r="E2447" s="251">
        <v>35.533360000000002</v>
      </c>
      <c r="O2447">
        <f t="shared" si="38"/>
        <v>442.39246400160022</v>
      </c>
    </row>
    <row r="2448" spans="1:15" x14ac:dyDescent="0.25">
      <c r="A2448" s="251">
        <v>47103</v>
      </c>
      <c r="B2448" s="251" t="s">
        <v>2029</v>
      </c>
      <c r="C2448" s="251" t="s">
        <v>634</v>
      </c>
      <c r="D2448" s="251">
        <v>-86.576128100000005</v>
      </c>
      <c r="E2448" s="251">
        <v>35.143810000000002</v>
      </c>
      <c r="O2448">
        <f t="shared" si="38"/>
        <v>406.73943296122519</v>
      </c>
    </row>
    <row r="2449" spans="1:15" x14ac:dyDescent="0.25">
      <c r="A2449" s="251">
        <v>47105</v>
      </c>
      <c r="B2449" s="251" t="s">
        <v>2029</v>
      </c>
      <c r="C2449" s="251" t="s">
        <v>2043</v>
      </c>
      <c r="D2449" s="251">
        <v>-84.313157700000005</v>
      </c>
      <c r="E2449" s="251">
        <v>35.734729999999999</v>
      </c>
      <c r="O2449">
        <f t="shared" si="38"/>
        <v>461.09031338902491</v>
      </c>
    </row>
    <row r="2450" spans="1:15" x14ac:dyDescent="0.25">
      <c r="A2450" s="251">
        <v>47107</v>
      </c>
      <c r="B2450" s="251" t="s">
        <v>2029</v>
      </c>
      <c r="C2450" s="251" t="s">
        <v>2044</v>
      </c>
      <c r="D2450" s="251">
        <v>-84.614087900000001</v>
      </c>
      <c r="E2450" s="251">
        <v>35.426369999999999</v>
      </c>
      <c r="O2450">
        <f t="shared" si="38"/>
        <v>432.53233059802488</v>
      </c>
    </row>
    <row r="2451" spans="1:15" x14ac:dyDescent="0.25">
      <c r="A2451" s="251">
        <v>47109</v>
      </c>
      <c r="B2451" s="251" t="s">
        <v>2029</v>
      </c>
      <c r="C2451" s="251" t="s">
        <v>2045</v>
      </c>
      <c r="D2451" s="251">
        <v>-88.573670100000001</v>
      </c>
      <c r="E2451" s="251">
        <v>35.176490000000001</v>
      </c>
      <c r="O2451">
        <f t="shared" si="38"/>
        <v>409.70418462022508</v>
      </c>
    </row>
    <row r="2452" spans="1:15" x14ac:dyDescent="0.25">
      <c r="A2452" s="251">
        <v>47111</v>
      </c>
      <c r="B2452" s="251" t="s">
        <v>2029</v>
      </c>
      <c r="C2452" s="251" t="s">
        <v>564</v>
      </c>
      <c r="D2452" s="251">
        <v>-86.003238999999994</v>
      </c>
      <c r="E2452" s="251">
        <v>36.533920000000002</v>
      </c>
      <c r="O2452">
        <f t="shared" si="38"/>
        <v>537.0968487744002</v>
      </c>
    </row>
    <row r="2453" spans="1:15" x14ac:dyDescent="0.25">
      <c r="A2453" s="251">
        <v>47113</v>
      </c>
      <c r="B2453" s="251" t="s">
        <v>2029</v>
      </c>
      <c r="C2453" s="251" t="s">
        <v>565</v>
      </c>
      <c r="D2453" s="251">
        <v>-88.8334057</v>
      </c>
      <c r="E2453" s="251">
        <v>35.612909999999999</v>
      </c>
      <c r="O2453">
        <f t="shared" si="38"/>
        <v>449.75713200322497</v>
      </c>
    </row>
    <row r="2454" spans="1:15" x14ac:dyDescent="0.25">
      <c r="A2454" s="251">
        <v>47115</v>
      </c>
      <c r="B2454" s="251" t="s">
        <v>2029</v>
      </c>
      <c r="C2454" s="251" t="s">
        <v>567</v>
      </c>
      <c r="D2454" s="251">
        <v>-85.617953299999996</v>
      </c>
      <c r="E2454" s="251">
        <v>35.125979999999998</v>
      </c>
      <c r="O2454">
        <f t="shared" si="38"/>
        <v>405.12390966089987</v>
      </c>
    </row>
    <row r="2455" spans="1:15" x14ac:dyDescent="0.25">
      <c r="A2455" s="251">
        <v>47117</v>
      </c>
      <c r="B2455" s="251" t="s">
        <v>2029</v>
      </c>
      <c r="C2455" s="251" t="s">
        <v>568</v>
      </c>
      <c r="D2455" s="251">
        <v>-86.762193499999995</v>
      </c>
      <c r="E2455" s="251">
        <v>35.476900000000001</v>
      </c>
      <c r="O2455">
        <f t="shared" si="38"/>
        <v>437.18272562250007</v>
      </c>
    </row>
    <row r="2456" spans="1:15" x14ac:dyDescent="0.25">
      <c r="A2456" s="251">
        <v>47119</v>
      </c>
      <c r="B2456" s="251" t="s">
        <v>2029</v>
      </c>
      <c r="C2456" s="251" t="s">
        <v>2046</v>
      </c>
      <c r="D2456" s="251">
        <v>-87.077267899999995</v>
      </c>
      <c r="E2456" s="251">
        <v>35.629719999999999</v>
      </c>
      <c r="O2456">
        <f t="shared" si="38"/>
        <v>451.31703137639994</v>
      </c>
    </row>
    <row r="2457" spans="1:15" x14ac:dyDescent="0.25">
      <c r="A2457" s="251">
        <v>47121</v>
      </c>
      <c r="B2457" s="251" t="s">
        <v>2029</v>
      </c>
      <c r="C2457" s="251" t="s">
        <v>1850</v>
      </c>
      <c r="D2457" s="251">
        <v>-84.806327400000001</v>
      </c>
      <c r="E2457" s="251">
        <v>35.516530000000003</v>
      </c>
      <c r="O2457">
        <f t="shared" si="38"/>
        <v>440.83800729202528</v>
      </c>
    </row>
    <row r="2458" spans="1:15" x14ac:dyDescent="0.25">
      <c r="A2458" s="251">
        <v>47123</v>
      </c>
      <c r="B2458" s="251" t="s">
        <v>2029</v>
      </c>
      <c r="C2458" s="251" t="s">
        <v>570</v>
      </c>
      <c r="D2458" s="251">
        <v>-84.251918099999997</v>
      </c>
      <c r="E2458" s="251">
        <v>35.446069999999999</v>
      </c>
      <c r="O2458">
        <f t="shared" si="38"/>
        <v>434.34400150102493</v>
      </c>
    </row>
    <row r="2459" spans="1:15" x14ac:dyDescent="0.25">
      <c r="A2459" s="251">
        <v>47125</v>
      </c>
      <c r="B2459" s="251" t="s">
        <v>2029</v>
      </c>
      <c r="C2459" s="251" t="s">
        <v>571</v>
      </c>
      <c r="D2459" s="251">
        <v>-87.385333399999993</v>
      </c>
      <c r="E2459" s="251">
        <v>36.497450000000001</v>
      </c>
      <c r="O2459">
        <f t="shared" si="38"/>
        <v>533.56580213062512</v>
      </c>
    </row>
    <row r="2460" spans="1:15" x14ac:dyDescent="0.25">
      <c r="A2460" s="251">
        <v>47127</v>
      </c>
      <c r="B2460" s="251" t="s">
        <v>2029</v>
      </c>
      <c r="C2460" s="251" t="s">
        <v>1772</v>
      </c>
      <c r="D2460" s="251">
        <v>-86.356703199999998</v>
      </c>
      <c r="E2460" s="251">
        <v>35.292099999999998</v>
      </c>
      <c r="O2460">
        <f t="shared" si="38"/>
        <v>420.2309754224998</v>
      </c>
    </row>
    <row r="2461" spans="1:15" x14ac:dyDescent="0.25">
      <c r="A2461" s="251">
        <v>47129</v>
      </c>
      <c r="B2461" s="251" t="s">
        <v>2029</v>
      </c>
      <c r="C2461" s="251" t="s">
        <v>572</v>
      </c>
      <c r="D2461" s="251">
        <v>-84.649435499999996</v>
      </c>
      <c r="E2461" s="251">
        <v>36.126460000000002</v>
      </c>
      <c r="O2461">
        <f t="shared" si="38"/>
        <v>497.98645229610014</v>
      </c>
    </row>
    <row r="2462" spans="1:15" x14ac:dyDescent="0.25">
      <c r="A2462" s="251">
        <v>47131</v>
      </c>
      <c r="B2462" s="251" t="s">
        <v>2029</v>
      </c>
      <c r="C2462" s="251" t="s">
        <v>2047</v>
      </c>
      <c r="D2462" s="251">
        <v>-89.156442499999997</v>
      </c>
      <c r="E2462" s="251">
        <v>36.351170000000003</v>
      </c>
      <c r="O2462">
        <f t="shared" si="38"/>
        <v>519.46303583002532</v>
      </c>
    </row>
    <row r="2463" spans="1:15" x14ac:dyDescent="0.25">
      <c r="A2463" s="251">
        <v>47133</v>
      </c>
      <c r="B2463" s="251" t="s">
        <v>2029</v>
      </c>
      <c r="C2463" s="251" t="s">
        <v>2048</v>
      </c>
      <c r="D2463" s="251">
        <v>-85.284744200000006</v>
      </c>
      <c r="E2463" s="251">
        <v>36.340580000000003</v>
      </c>
      <c r="O2463">
        <f t="shared" si="38"/>
        <v>518.4457981569002</v>
      </c>
    </row>
    <row r="2464" spans="1:15" x14ac:dyDescent="0.25">
      <c r="A2464" s="251">
        <v>47135</v>
      </c>
      <c r="B2464" s="251" t="s">
        <v>2029</v>
      </c>
      <c r="C2464" s="251" t="s">
        <v>573</v>
      </c>
      <c r="D2464" s="251">
        <v>-87.863232800000006</v>
      </c>
      <c r="E2464" s="251">
        <v>35.643189999999997</v>
      </c>
      <c r="O2464">
        <f t="shared" si="38"/>
        <v>452.56791009622475</v>
      </c>
    </row>
    <row r="2465" spans="1:15" x14ac:dyDescent="0.25">
      <c r="A2465" s="251">
        <v>47137</v>
      </c>
      <c r="B2465" s="251" t="s">
        <v>2029</v>
      </c>
      <c r="C2465" s="251" t="s">
        <v>2049</v>
      </c>
      <c r="D2465" s="251">
        <v>-85.071573299999997</v>
      </c>
      <c r="E2465" s="251">
        <v>36.56326</v>
      </c>
      <c r="O2465">
        <f t="shared" si="38"/>
        <v>539.94190911210001</v>
      </c>
    </row>
    <row r="2466" spans="1:15" x14ac:dyDescent="0.25">
      <c r="A2466" s="251">
        <v>47139</v>
      </c>
      <c r="B2466" s="251" t="s">
        <v>2029</v>
      </c>
      <c r="C2466" s="251" t="s">
        <v>645</v>
      </c>
      <c r="D2466" s="251">
        <v>-84.526264999999995</v>
      </c>
      <c r="E2466" s="251">
        <v>35.118479999999998</v>
      </c>
      <c r="O2466">
        <f t="shared" si="38"/>
        <v>404.4447843983998</v>
      </c>
    </row>
    <row r="2467" spans="1:15" x14ac:dyDescent="0.25">
      <c r="A2467" s="251">
        <v>47141</v>
      </c>
      <c r="B2467" s="251" t="s">
        <v>2029</v>
      </c>
      <c r="C2467" s="251" t="s">
        <v>829</v>
      </c>
      <c r="D2467" s="251">
        <v>-85.504943800000007</v>
      </c>
      <c r="E2467" s="251">
        <v>36.145339999999997</v>
      </c>
      <c r="O2467">
        <f t="shared" si="38"/>
        <v>499.78215836009974</v>
      </c>
    </row>
    <row r="2468" spans="1:15" x14ac:dyDescent="0.25">
      <c r="A2468" s="251">
        <v>47143</v>
      </c>
      <c r="B2468" s="251" t="s">
        <v>2029</v>
      </c>
      <c r="C2468" s="251" t="s">
        <v>2050</v>
      </c>
      <c r="D2468" s="251">
        <v>-84.927209500000004</v>
      </c>
      <c r="E2468" s="251">
        <v>35.607480000000002</v>
      </c>
      <c r="O2468">
        <f t="shared" si="38"/>
        <v>449.25352188840026</v>
      </c>
    </row>
    <row r="2469" spans="1:15" x14ac:dyDescent="0.25">
      <c r="A2469" s="251">
        <v>47145</v>
      </c>
      <c r="B2469" s="251" t="s">
        <v>2029</v>
      </c>
      <c r="C2469" s="251" t="s">
        <v>2051</v>
      </c>
      <c r="D2469" s="251">
        <v>-84.512702599999997</v>
      </c>
      <c r="E2469" s="251">
        <v>35.852379999999997</v>
      </c>
      <c r="O2469">
        <f t="shared" si="38"/>
        <v>472.09894124489966</v>
      </c>
    </row>
    <row r="2470" spans="1:15" x14ac:dyDescent="0.25">
      <c r="A2470" s="251">
        <v>47147</v>
      </c>
      <c r="B2470" s="251" t="s">
        <v>2029</v>
      </c>
      <c r="C2470" s="251" t="s">
        <v>1248</v>
      </c>
      <c r="D2470" s="251">
        <v>-86.871625800000004</v>
      </c>
      <c r="E2470" s="251">
        <v>36.525950000000002</v>
      </c>
      <c r="O2470">
        <f t="shared" si="38"/>
        <v>536.32467765562524</v>
      </c>
    </row>
    <row r="2471" spans="1:15" x14ac:dyDescent="0.25">
      <c r="A2471" s="251">
        <v>47149</v>
      </c>
      <c r="B2471" s="251" t="s">
        <v>2029</v>
      </c>
      <c r="C2471" s="251" t="s">
        <v>1784</v>
      </c>
      <c r="D2471" s="251">
        <v>-86.404161400000007</v>
      </c>
      <c r="E2471" s="251">
        <v>35.849899999999998</v>
      </c>
      <c r="O2471">
        <f t="shared" si="38"/>
        <v>471.86624252249982</v>
      </c>
    </row>
    <row r="2472" spans="1:15" x14ac:dyDescent="0.25">
      <c r="A2472" s="251">
        <v>47151</v>
      </c>
      <c r="B2472" s="251" t="s">
        <v>2029</v>
      </c>
      <c r="C2472" s="251" t="s">
        <v>651</v>
      </c>
      <c r="D2472" s="251">
        <v>-84.497651700000006</v>
      </c>
      <c r="E2472" s="251">
        <v>36.430529999999997</v>
      </c>
      <c r="O2472">
        <f t="shared" si="38"/>
        <v>527.10213618202476</v>
      </c>
    </row>
    <row r="2473" spans="1:15" x14ac:dyDescent="0.25">
      <c r="A2473" s="251">
        <v>47153</v>
      </c>
      <c r="B2473" s="251" t="s">
        <v>2029</v>
      </c>
      <c r="C2473" s="251" t="s">
        <v>2052</v>
      </c>
      <c r="D2473" s="251">
        <v>-85.419006600000003</v>
      </c>
      <c r="E2473" s="251">
        <v>35.38156</v>
      </c>
      <c r="O2473">
        <f t="shared" si="38"/>
        <v>428.4179730756</v>
      </c>
    </row>
    <row r="2474" spans="1:15" x14ac:dyDescent="0.25">
      <c r="A2474" s="251">
        <v>47155</v>
      </c>
      <c r="B2474" s="251" t="s">
        <v>2029</v>
      </c>
      <c r="C2474" s="251" t="s">
        <v>654</v>
      </c>
      <c r="D2474" s="251">
        <v>-83.520753600000006</v>
      </c>
      <c r="E2474" s="251">
        <v>35.789960000000001</v>
      </c>
      <c r="O2474">
        <f t="shared" si="38"/>
        <v>466.25048280360005</v>
      </c>
    </row>
    <row r="2475" spans="1:15" x14ac:dyDescent="0.25">
      <c r="A2475" s="251">
        <v>47157</v>
      </c>
      <c r="B2475" s="251" t="s">
        <v>2029</v>
      </c>
      <c r="C2475" s="251" t="s">
        <v>579</v>
      </c>
      <c r="D2475" s="251">
        <v>-89.885200800000007</v>
      </c>
      <c r="E2475" s="251">
        <v>35.186480000000003</v>
      </c>
      <c r="O2475">
        <f t="shared" si="38"/>
        <v>410.61144327840032</v>
      </c>
    </row>
    <row r="2476" spans="1:15" x14ac:dyDescent="0.25">
      <c r="A2476" s="251">
        <v>47159</v>
      </c>
      <c r="B2476" s="251" t="s">
        <v>2029</v>
      </c>
      <c r="C2476" s="251" t="s">
        <v>1188</v>
      </c>
      <c r="D2476" s="251">
        <v>-85.957637500000004</v>
      </c>
      <c r="E2476" s="251">
        <v>36.259349999999998</v>
      </c>
      <c r="O2476">
        <f t="shared" si="38"/>
        <v>510.65991545062474</v>
      </c>
    </row>
    <row r="2477" spans="1:15" x14ac:dyDescent="0.25">
      <c r="A2477" s="251">
        <v>47161</v>
      </c>
      <c r="B2477" s="251" t="s">
        <v>2029</v>
      </c>
      <c r="C2477" s="251" t="s">
        <v>925</v>
      </c>
      <c r="D2477" s="251">
        <v>-87.835614199999995</v>
      </c>
      <c r="E2477" s="251">
        <v>36.500619999999998</v>
      </c>
      <c r="O2477">
        <f t="shared" si="38"/>
        <v>533.87248586489989</v>
      </c>
    </row>
    <row r="2478" spans="1:15" x14ac:dyDescent="0.25">
      <c r="A2478" s="251">
        <v>47163</v>
      </c>
      <c r="B2478" s="251" t="s">
        <v>2029</v>
      </c>
      <c r="C2478" s="251" t="s">
        <v>1076</v>
      </c>
      <c r="D2478" s="251">
        <v>-82.300966599999995</v>
      </c>
      <c r="E2478" s="251">
        <v>36.513860000000001</v>
      </c>
      <c r="O2478">
        <f t="shared" si="38"/>
        <v>535.15388722410012</v>
      </c>
    </row>
    <row r="2479" spans="1:15" x14ac:dyDescent="0.25">
      <c r="A2479" s="251">
        <v>47165</v>
      </c>
      <c r="B2479" s="251" t="s">
        <v>2029</v>
      </c>
      <c r="C2479" s="251" t="s">
        <v>1192</v>
      </c>
      <c r="D2479" s="251">
        <v>-86.452801600000001</v>
      </c>
      <c r="E2479" s="251">
        <v>36.470939999999999</v>
      </c>
      <c r="O2479">
        <f t="shared" si="38"/>
        <v>531.00284508809989</v>
      </c>
    </row>
    <row r="2480" spans="1:15" x14ac:dyDescent="0.25">
      <c r="A2480" s="251">
        <v>47167</v>
      </c>
      <c r="B2480" s="251" t="s">
        <v>2029</v>
      </c>
      <c r="C2480" s="251" t="s">
        <v>1079</v>
      </c>
      <c r="D2480" s="251">
        <v>-89.738709799999995</v>
      </c>
      <c r="E2480" s="251">
        <v>35.496429999999997</v>
      </c>
      <c r="O2480">
        <f t="shared" si="38"/>
        <v>438.98319617602465</v>
      </c>
    </row>
    <row r="2481" spans="1:15" x14ac:dyDescent="0.25">
      <c r="A2481" s="251">
        <v>47169</v>
      </c>
      <c r="B2481" s="251" t="s">
        <v>2029</v>
      </c>
      <c r="C2481" s="251" t="s">
        <v>2053</v>
      </c>
      <c r="D2481" s="251">
        <v>-86.1482247</v>
      </c>
      <c r="E2481" s="251">
        <v>36.388190000000002</v>
      </c>
      <c r="O2481">
        <f t="shared" si="38"/>
        <v>523.02301082122517</v>
      </c>
    </row>
    <row r="2482" spans="1:15" x14ac:dyDescent="0.25">
      <c r="A2482" s="251">
        <v>47171</v>
      </c>
      <c r="B2482" s="251" t="s">
        <v>2029</v>
      </c>
      <c r="C2482" s="251" t="s">
        <v>2054</v>
      </c>
      <c r="D2482" s="251">
        <v>-82.441375100000002</v>
      </c>
      <c r="E2482" s="251">
        <v>36.104460000000003</v>
      </c>
      <c r="O2482">
        <f t="shared" si="38"/>
        <v>495.89602175610031</v>
      </c>
    </row>
    <row r="2483" spans="1:15" x14ac:dyDescent="0.25">
      <c r="A2483" s="251">
        <v>47173</v>
      </c>
      <c r="B2483" s="251" t="s">
        <v>2029</v>
      </c>
      <c r="C2483" s="251" t="s">
        <v>657</v>
      </c>
      <c r="D2483" s="251">
        <v>-83.831040000000002</v>
      </c>
      <c r="E2483" s="251">
        <v>36.2836</v>
      </c>
      <c r="O2483">
        <f t="shared" si="38"/>
        <v>512.98116515999993</v>
      </c>
    </row>
    <row r="2484" spans="1:15" x14ac:dyDescent="0.25">
      <c r="A2484" s="251">
        <v>47175</v>
      </c>
      <c r="B2484" s="251" t="s">
        <v>2029</v>
      </c>
      <c r="C2484" s="251" t="s">
        <v>658</v>
      </c>
      <c r="D2484" s="251">
        <v>-85.448947000000004</v>
      </c>
      <c r="E2484" s="251">
        <v>35.697180000000003</v>
      </c>
      <c r="O2484">
        <f t="shared" si="38"/>
        <v>457.58983489290029</v>
      </c>
    </row>
    <row r="2485" spans="1:15" x14ac:dyDescent="0.25">
      <c r="A2485" s="251">
        <v>47177</v>
      </c>
      <c r="B2485" s="251" t="s">
        <v>2029</v>
      </c>
      <c r="C2485" s="251" t="s">
        <v>941</v>
      </c>
      <c r="D2485" s="251">
        <v>-85.765565499999994</v>
      </c>
      <c r="E2485" s="251">
        <v>35.681750000000001</v>
      </c>
      <c r="O2485">
        <f t="shared" si="38"/>
        <v>456.15326189062512</v>
      </c>
    </row>
    <row r="2486" spans="1:15" x14ac:dyDescent="0.25">
      <c r="A2486" s="251">
        <v>47179</v>
      </c>
      <c r="B2486" s="251" t="s">
        <v>2029</v>
      </c>
      <c r="C2486" s="251" t="s">
        <v>585</v>
      </c>
      <c r="D2486" s="251">
        <v>-82.497656599999999</v>
      </c>
      <c r="E2486" s="251">
        <v>36.29645</v>
      </c>
      <c r="O2486">
        <f t="shared" si="38"/>
        <v>514.212260855625</v>
      </c>
    </row>
    <row r="2487" spans="1:15" x14ac:dyDescent="0.25">
      <c r="A2487" s="251">
        <v>47181</v>
      </c>
      <c r="B2487" s="251" t="s">
        <v>2029</v>
      </c>
      <c r="C2487" s="251" t="s">
        <v>942</v>
      </c>
      <c r="D2487" s="251">
        <v>-87.790492400000005</v>
      </c>
      <c r="E2487" s="251">
        <v>35.249890000000001</v>
      </c>
      <c r="O2487">
        <f t="shared" si="38"/>
        <v>416.38060127722503</v>
      </c>
    </row>
    <row r="2488" spans="1:15" x14ac:dyDescent="0.25">
      <c r="A2488" s="251">
        <v>47183</v>
      </c>
      <c r="B2488" s="251" t="s">
        <v>2029</v>
      </c>
      <c r="C2488" s="251" t="s">
        <v>2055</v>
      </c>
      <c r="D2488" s="251">
        <v>-88.722150600000006</v>
      </c>
      <c r="E2488" s="251">
        <v>36.299329999999998</v>
      </c>
      <c r="O2488">
        <f t="shared" si="38"/>
        <v>514.48828151002476</v>
      </c>
    </row>
    <row r="2489" spans="1:15" x14ac:dyDescent="0.25">
      <c r="A2489" s="251">
        <v>47185</v>
      </c>
      <c r="B2489" s="251" t="s">
        <v>2029</v>
      </c>
      <c r="C2489" s="251" t="s">
        <v>659</v>
      </c>
      <c r="D2489" s="251">
        <v>-85.460500800000005</v>
      </c>
      <c r="E2489" s="251">
        <v>35.926459999999999</v>
      </c>
      <c r="O2489">
        <f t="shared" si="38"/>
        <v>479.06263829609992</v>
      </c>
    </row>
    <row r="2490" spans="1:15" x14ac:dyDescent="0.25">
      <c r="A2490" s="251">
        <v>47187</v>
      </c>
      <c r="B2490" s="251" t="s">
        <v>2029</v>
      </c>
      <c r="C2490" s="251" t="s">
        <v>1041</v>
      </c>
      <c r="D2490" s="251">
        <v>-86.893874400000001</v>
      </c>
      <c r="E2490" s="251">
        <v>35.897660000000002</v>
      </c>
      <c r="O2490">
        <f t="shared" si="38"/>
        <v>476.35243532010014</v>
      </c>
    </row>
    <row r="2491" spans="1:15" x14ac:dyDescent="0.25">
      <c r="A2491" s="251">
        <v>47189</v>
      </c>
      <c r="B2491" s="251" t="s">
        <v>2029</v>
      </c>
      <c r="C2491" s="251" t="s">
        <v>1197</v>
      </c>
      <c r="D2491" s="251">
        <v>-86.292924099999993</v>
      </c>
      <c r="E2491" s="251">
        <v>36.156489999999998</v>
      </c>
      <c r="O2491">
        <f t="shared" si="38"/>
        <v>500.84340552022485</v>
      </c>
    </row>
    <row r="2492" spans="1:15" x14ac:dyDescent="0.25">
      <c r="A2492" s="251">
        <v>48001</v>
      </c>
      <c r="B2492" s="251" t="s">
        <v>2056</v>
      </c>
      <c r="C2492" s="251" t="s">
        <v>1133</v>
      </c>
      <c r="D2492" s="251">
        <v>-95.658293</v>
      </c>
      <c r="E2492" s="251">
        <v>31.828209999999999</v>
      </c>
      <c r="O2492">
        <f t="shared" si="38"/>
        <v>130.9244665592249</v>
      </c>
    </row>
    <row r="2493" spans="1:15" x14ac:dyDescent="0.25">
      <c r="A2493" s="251">
        <v>48003</v>
      </c>
      <c r="B2493" s="251" t="s">
        <v>2056</v>
      </c>
      <c r="C2493" s="251" t="s">
        <v>2057</v>
      </c>
      <c r="D2493" s="251">
        <v>-102.641538</v>
      </c>
      <c r="E2493" s="251">
        <v>32.296759999999999</v>
      </c>
      <c r="O2493">
        <f t="shared" si="38"/>
        <v>166.90028961959993</v>
      </c>
    </row>
    <row r="2494" spans="1:15" x14ac:dyDescent="0.25">
      <c r="A2494" s="251">
        <v>48005</v>
      </c>
      <c r="B2494" s="251" t="s">
        <v>2056</v>
      </c>
      <c r="C2494" s="251" t="s">
        <v>2058</v>
      </c>
      <c r="D2494" s="251">
        <v>-94.615386200000003</v>
      </c>
      <c r="E2494" s="251">
        <v>31.276450000000001</v>
      </c>
      <c r="O2494">
        <f t="shared" si="38"/>
        <v>89.82635535562504</v>
      </c>
    </row>
    <row r="2495" spans="1:15" x14ac:dyDescent="0.25">
      <c r="A2495" s="251">
        <v>48007</v>
      </c>
      <c r="B2495" s="251" t="s">
        <v>2056</v>
      </c>
      <c r="C2495" s="251" t="s">
        <v>2059</v>
      </c>
      <c r="D2495" s="251">
        <v>-96.951492200000004</v>
      </c>
      <c r="E2495" s="251">
        <v>28.235959999999999</v>
      </c>
      <c r="O2495">
        <f t="shared" si="38"/>
        <v>-112.07106647640009</v>
      </c>
    </row>
    <row r="2496" spans="1:15" x14ac:dyDescent="0.25">
      <c r="A2496" s="251">
        <v>48009</v>
      </c>
      <c r="B2496" s="251" t="s">
        <v>2056</v>
      </c>
      <c r="C2496" s="251" t="s">
        <v>2060</v>
      </c>
      <c r="D2496" s="251">
        <v>-98.683588799999995</v>
      </c>
      <c r="E2496" s="251">
        <v>33.612609999999997</v>
      </c>
      <c r="O2496">
        <f t="shared" si="38"/>
        <v>273.21581477722475</v>
      </c>
    </row>
    <row r="2497" spans="1:15" x14ac:dyDescent="0.25">
      <c r="A2497" s="251">
        <v>48011</v>
      </c>
      <c r="B2497" s="251" t="s">
        <v>2056</v>
      </c>
      <c r="C2497" s="251" t="s">
        <v>1927</v>
      </c>
      <c r="D2497" s="251">
        <v>-101.352835</v>
      </c>
      <c r="E2497" s="251">
        <v>34.965139999999998</v>
      </c>
      <c r="O2497">
        <f t="shared" si="38"/>
        <v>390.61533424409987</v>
      </c>
    </row>
    <row r="2498" spans="1:15" x14ac:dyDescent="0.25">
      <c r="A2498" s="251">
        <v>48013</v>
      </c>
      <c r="B2498" s="251" t="s">
        <v>2056</v>
      </c>
      <c r="C2498" s="251" t="s">
        <v>2061</v>
      </c>
      <c r="D2498" s="251">
        <v>-98.529298100000005</v>
      </c>
      <c r="E2498" s="251">
        <v>28.89798</v>
      </c>
      <c r="O2498">
        <f t="shared" si="38"/>
        <v>-71.653841819099966</v>
      </c>
    </row>
    <row r="2499" spans="1:15" x14ac:dyDescent="0.25">
      <c r="A2499" s="251">
        <v>48015</v>
      </c>
      <c r="B2499" s="251" t="s">
        <v>2056</v>
      </c>
      <c r="C2499" s="251" t="s">
        <v>2062</v>
      </c>
      <c r="D2499" s="251">
        <v>-96.280688999999995</v>
      </c>
      <c r="E2499" s="251">
        <v>29.890239999999999</v>
      </c>
      <c r="O2499">
        <f t="shared" si="38"/>
        <v>-7.3816936704000948</v>
      </c>
    </row>
    <row r="2500" spans="1:15" x14ac:dyDescent="0.25">
      <c r="A2500" s="251">
        <v>48017</v>
      </c>
      <c r="B2500" s="251" t="s">
        <v>2056</v>
      </c>
      <c r="C2500" s="251" t="s">
        <v>2063</v>
      </c>
      <c r="D2500" s="251">
        <v>-102.834451</v>
      </c>
      <c r="E2500" s="251">
        <v>34.061309999999999</v>
      </c>
      <c r="O2500">
        <f t="shared" ref="O2500:O2563" si="39">E2500*1.5^2*(E2500-30)</f>
        <v>311.25046256122488</v>
      </c>
    </row>
    <row r="2501" spans="1:15" x14ac:dyDescent="0.25">
      <c r="A2501" s="251">
        <v>48019</v>
      </c>
      <c r="B2501" s="251" t="s">
        <v>2056</v>
      </c>
      <c r="C2501" s="251" t="s">
        <v>2064</v>
      </c>
      <c r="D2501" s="251">
        <v>-99.248593200000002</v>
      </c>
      <c r="E2501" s="251">
        <v>29.73367</v>
      </c>
      <c r="O2501">
        <f t="shared" si="39"/>
        <v>-17.817678744974998</v>
      </c>
    </row>
    <row r="2502" spans="1:15" x14ac:dyDescent="0.25">
      <c r="A2502" s="251">
        <v>48021</v>
      </c>
      <c r="B2502" s="251" t="s">
        <v>2056</v>
      </c>
      <c r="C2502" s="251" t="s">
        <v>2065</v>
      </c>
      <c r="D2502" s="251">
        <v>-97.318504599999997</v>
      </c>
      <c r="E2502" s="251">
        <v>30.09958</v>
      </c>
      <c r="O2502">
        <f t="shared" si="39"/>
        <v>6.7439613968999694</v>
      </c>
    </row>
    <row r="2503" spans="1:15" x14ac:dyDescent="0.25">
      <c r="A2503" s="251">
        <v>48023</v>
      </c>
      <c r="B2503" s="251" t="s">
        <v>2056</v>
      </c>
      <c r="C2503" s="251" t="s">
        <v>2066</v>
      </c>
      <c r="D2503" s="251">
        <v>-99.210187199999993</v>
      </c>
      <c r="E2503" s="251">
        <v>33.609119999999997</v>
      </c>
      <c r="O2503">
        <f t="shared" si="39"/>
        <v>272.92353114239978</v>
      </c>
    </row>
    <row r="2504" spans="1:15" x14ac:dyDescent="0.25">
      <c r="A2504" s="251">
        <v>48025</v>
      </c>
      <c r="B2504" s="251" t="s">
        <v>2056</v>
      </c>
      <c r="C2504" s="251" t="s">
        <v>2067</v>
      </c>
      <c r="D2504" s="251">
        <v>-97.742721900000006</v>
      </c>
      <c r="E2504" s="251">
        <v>28.41994</v>
      </c>
      <c r="O2504">
        <f t="shared" si="39"/>
        <v>-101.03672339189997</v>
      </c>
    </row>
    <row r="2505" spans="1:15" x14ac:dyDescent="0.25">
      <c r="A2505" s="251">
        <v>48027</v>
      </c>
      <c r="B2505" s="251" t="s">
        <v>2056</v>
      </c>
      <c r="C2505" s="251" t="s">
        <v>1204</v>
      </c>
      <c r="D2505" s="251">
        <v>-97.484127900000004</v>
      </c>
      <c r="E2505" s="251">
        <v>31.04025</v>
      </c>
      <c r="O2505">
        <f t="shared" si="39"/>
        <v>72.651645140625021</v>
      </c>
    </row>
    <row r="2506" spans="1:15" x14ac:dyDescent="0.25">
      <c r="A2506" s="251">
        <v>48029</v>
      </c>
      <c r="B2506" s="251" t="s">
        <v>2056</v>
      </c>
      <c r="C2506" s="251" t="s">
        <v>2068</v>
      </c>
      <c r="D2506" s="251">
        <v>-98.525472500000006</v>
      </c>
      <c r="E2506" s="251">
        <v>29.45111</v>
      </c>
      <c r="O2506">
        <f t="shared" si="39"/>
        <v>-36.372194477775004</v>
      </c>
    </row>
    <row r="2507" spans="1:15" x14ac:dyDescent="0.25">
      <c r="A2507" s="251">
        <v>48031</v>
      </c>
      <c r="B2507" s="251" t="s">
        <v>2056</v>
      </c>
      <c r="C2507" s="251" t="s">
        <v>2069</v>
      </c>
      <c r="D2507" s="251">
        <v>-98.393631799999994</v>
      </c>
      <c r="E2507" s="251">
        <v>30.267379999999999</v>
      </c>
      <c r="O2507">
        <f t="shared" si="39"/>
        <v>18.20900714489995</v>
      </c>
    </row>
    <row r="2508" spans="1:15" x14ac:dyDescent="0.25">
      <c r="A2508" s="251">
        <v>48033</v>
      </c>
      <c r="B2508" s="251" t="s">
        <v>2056</v>
      </c>
      <c r="C2508" s="251" t="s">
        <v>2070</v>
      </c>
      <c r="D2508" s="251">
        <v>-101.442218</v>
      </c>
      <c r="E2508" s="251">
        <v>32.738689999999998</v>
      </c>
      <c r="O2508">
        <f t="shared" si="39"/>
        <v>201.73752656122488</v>
      </c>
    </row>
    <row r="2509" spans="1:15" x14ac:dyDescent="0.25">
      <c r="A2509" s="251">
        <v>48035</v>
      </c>
      <c r="B2509" s="251" t="s">
        <v>2056</v>
      </c>
      <c r="C2509" s="251" t="s">
        <v>2071</v>
      </c>
      <c r="D2509" s="251">
        <v>-97.636350300000004</v>
      </c>
      <c r="E2509" s="251">
        <v>31.90446</v>
      </c>
      <c r="O2509">
        <f t="shared" si="39"/>
        <v>136.7117277561</v>
      </c>
    </row>
    <row r="2510" spans="1:15" x14ac:dyDescent="0.25">
      <c r="A2510" s="251">
        <v>48037</v>
      </c>
      <c r="B2510" s="251" t="s">
        <v>2056</v>
      </c>
      <c r="C2510" s="251" t="s">
        <v>2072</v>
      </c>
      <c r="D2510" s="251">
        <v>-94.432645800000003</v>
      </c>
      <c r="E2510" s="251">
        <v>33.4724</v>
      </c>
      <c r="O2510">
        <f t="shared" si="39"/>
        <v>261.51651396</v>
      </c>
    </row>
    <row r="2511" spans="1:15" x14ac:dyDescent="0.25">
      <c r="A2511" s="251">
        <v>48039</v>
      </c>
      <c r="B2511" s="251" t="s">
        <v>2056</v>
      </c>
      <c r="C2511" s="251" t="s">
        <v>2073</v>
      </c>
      <c r="D2511" s="251">
        <v>-95.466805399999998</v>
      </c>
      <c r="E2511" s="251">
        <v>29.214659999999999</v>
      </c>
      <c r="O2511">
        <f t="shared" si="39"/>
        <v>-51.622742439900094</v>
      </c>
    </row>
    <row r="2512" spans="1:15" x14ac:dyDescent="0.25">
      <c r="A2512" s="251">
        <v>48041</v>
      </c>
      <c r="B2512" s="251" t="s">
        <v>2056</v>
      </c>
      <c r="C2512" s="251" t="s">
        <v>2074</v>
      </c>
      <c r="D2512" s="251">
        <v>-96.310826000000006</v>
      </c>
      <c r="E2512" s="251">
        <v>30.66255</v>
      </c>
      <c r="O2512">
        <f t="shared" si="39"/>
        <v>45.709813130624966</v>
      </c>
    </row>
    <row r="2513" spans="1:15" x14ac:dyDescent="0.25">
      <c r="A2513" s="251">
        <v>48043</v>
      </c>
      <c r="B2513" s="251" t="s">
        <v>2056</v>
      </c>
      <c r="C2513" s="251" t="s">
        <v>2075</v>
      </c>
      <c r="D2513" s="251">
        <v>-103.25317699999999</v>
      </c>
      <c r="E2513" s="251">
        <v>29.805050000000001</v>
      </c>
      <c r="O2513">
        <f t="shared" si="39"/>
        <v>-13.073612619374908</v>
      </c>
    </row>
    <row r="2514" spans="1:15" x14ac:dyDescent="0.25">
      <c r="A2514" s="251">
        <v>48045</v>
      </c>
      <c r="B2514" s="251" t="s">
        <v>2056</v>
      </c>
      <c r="C2514" s="251" t="s">
        <v>2076</v>
      </c>
      <c r="D2514" s="251">
        <v>-101.218054</v>
      </c>
      <c r="E2514" s="251">
        <v>34.52825</v>
      </c>
      <c r="O2514">
        <f t="shared" si="39"/>
        <v>351.79323314062503</v>
      </c>
    </row>
    <row r="2515" spans="1:15" x14ac:dyDescent="0.25">
      <c r="A2515" s="251">
        <v>48047</v>
      </c>
      <c r="B2515" s="251" t="s">
        <v>2056</v>
      </c>
      <c r="C2515" s="251" t="s">
        <v>851</v>
      </c>
      <c r="D2515" s="251">
        <v>-98.224515699999998</v>
      </c>
      <c r="E2515" s="251">
        <v>27.03885</v>
      </c>
      <c r="O2515">
        <f t="shared" si="39"/>
        <v>-180.14870402437501</v>
      </c>
    </row>
    <row r="2516" spans="1:15" x14ac:dyDescent="0.25">
      <c r="A2516" s="251">
        <v>48049</v>
      </c>
      <c r="B2516" s="251" t="s">
        <v>2056</v>
      </c>
      <c r="C2516" s="251" t="s">
        <v>992</v>
      </c>
      <c r="D2516" s="251">
        <v>-98.999530500000006</v>
      </c>
      <c r="E2516" s="251">
        <v>31.78078</v>
      </c>
      <c r="O2516">
        <f t="shared" si="39"/>
        <v>127.33779916890001</v>
      </c>
    </row>
    <row r="2517" spans="1:15" x14ac:dyDescent="0.25">
      <c r="A2517" s="251">
        <v>48051</v>
      </c>
      <c r="B2517" s="251" t="s">
        <v>2056</v>
      </c>
      <c r="C2517" s="251" t="s">
        <v>2077</v>
      </c>
      <c r="D2517" s="251">
        <v>-96.622868199999999</v>
      </c>
      <c r="E2517" s="251">
        <v>30.493880000000001</v>
      </c>
      <c r="O2517">
        <f t="shared" si="39"/>
        <v>33.885714272400058</v>
      </c>
    </row>
    <row r="2518" spans="1:15" x14ac:dyDescent="0.25">
      <c r="A2518" s="251">
        <v>48053</v>
      </c>
      <c r="B2518" s="251" t="s">
        <v>2056</v>
      </c>
      <c r="C2518" s="251" t="s">
        <v>2078</v>
      </c>
      <c r="D2518" s="251">
        <v>-98.184556999999998</v>
      </c>
      <c r="E2518" s="251">
        <v>30.78453</v>
      </c>
      <c r="O2518">
        <f t="shared" si="39"/>
        <v>54.340621472025013</v>
      </c>
    </row>
    <row r="2519" spans="1:15" x14ac:dyDescent="0.25">
      <c r="A2519" s="251">
        <v>48055</v>
      </c>
      <c r="B2519" s="251" t="s">
        <v>2056</v>
      </c>
      <c r="C2519" s="251" t="s">
        <v>1211</v>
      </c>
      <c r="D2519" s="251">
        <v>-97.624288100000001</v>
      </c>
      <c r="E2519" s="251">
        <v>29.841390000000001</v>
      </c>
      <c r="O2519">
        <f t="shared" si="39"/>
        <v>-10.649571452774966</v>
      </c>
    </row>
    <row r="2520" spans="1:15" x14ac:dyDescent="0.25">
      <c r="A2520" s="251">
        <v>48057</v>
      </c>
      <c r="B2520" s="251" t="s">
        <v>2056</v>
      </c>
      <c r="C2520" s="251" t="s">
        <v>528</v>
      </c>
      <c r="D2520" s="251">
        <v>-96.694045700000004</v>
      </c>
      <c r="E2520" s="251">
        <v>28.52403</v>
      </c>
      <c r="O2520">
        <f t="shared" si="39"/>
        <v>-94.726378257975014</v>
      </c>
    </row>
    <row r="2521" spans="1:15" x14ac:dyDescent="0.25">
      <c r="A2521" s="251">
        <v>48059</v>
      </c>
      <c r="B2521" s="251" t="s">
        <v>2056</v>
      </c>
      <c r="C2521" s="251" t="s">
        <v>2079</v>
      </c>
      <c r="D2521" s="251">
        <v>-99.372370500000002</v>
      </c>
      <c r="E2521" s="251">
        <v>32.297220000000003</v>
      </c>
      <c r="O2521">
        <f t="shared" si="39"/>
        <v>166.93609438890022</v>
      </c>
    </row>
    <row r="2522" spans="1:15" x14ac:dyDescent="0.25">
      <c r="A2522" s="251">
        <v>48061</v>
      </c>
      <c r="B2522" s="251" t="s">
        <v>2056</v>
      </c>
      <c r="C2522" s="251" t="s">
        <v>1933</v>
      </c>
      <c r="D2522" s="251">
        <v>-97.546559299999998</v>
      </c>
      <c r="E2522" s="251">
        <v>26.151579999999999</v>
      </c>
      <c r="O2522">
        <f t="shared" si="39"/>
        <v>-226.44509288310005</v>
      </c>
    </row>
    <row r="2523" spans="1:15" x14ac:dyDescent="0.25">
      <c r="A2523" s="251">
        <v>48063</v>
      </c>
      <c r="B2523" s="251" t="s">
        <v>2056</v>
      </c>
      <c r="C2523" s="251" t="s">
        <v>2080</v>
      </c>
      <c r="D2523" s="251">
        <v>-94.983929599999996</v>
      </c>
      <c r="E2523" s="251">
        <v>33.004179999999998</v>
      </c>
      <c r="O2523">
        <f t="shared" si="39"/>
        <v>223.08861931289985</v>
      </c>
    </row>
    <row r="2524" spans="1:15" x14ac:dyDescent="0.25">
      <c r="A2524" s="251">
        <v>48065</v>
      </c>
      <c r="B2524" s="251" t="s">
        <v>2056</v>
      </c>
      <c r="C2524" s="251" t="s">
        <v>2081</v>
      </c>
      <c r="D2524" s="251">
        <v>-101.349912</v>
      </c>
      <c r="E2524" s="251">
        <v>35.398760000000003</v>
      </c>
      <c r="O2524">
        <f t="shared" si="39"/>
        <v>429.99617145960025</v>
      </c>
    </row>
    <row r="2525" spans="1:15" x14ac:dyDescent="0.25">
      <c r="A2525" s="251">
        <v>48067</v>
      </c>
      <c r="B2525" s="251" t="s">
        <v>2056</v>
      </c>
      <c r="C2525" s="251" t="s">
        <v>994</v>
      </c>
      <c r="D2525" s="251">
        <v>-94.344507500000006</v>
      </c>
      <c r="E2525" s="251">
        <v>33.103380000000001</v>
      </c>
      <c r="O2525">
        <f t="shared" si="39"/>
        <v>231.14782670490013</v>
      </c>
    </row>
    <row r="2526" spans="1:15" x14ac:dyDescent="0.25">
      <c r="A2526" s="251">
        <v>48069</v>
      </c>
      <c r="B2526" s="251" t="s">
        <v>2056</v>
      </c>
      <c r="C2526" s="251" t="s">
        <v>2082</v>
      </c>
      <c r="D2526" s="251">
        <v>-102.27667</v>
      </c>
      <c r="E2526" s="251">
        <v>34.52496</v>
      </c>
      <c r="O2526">
        <f t="shared" si="39"/>
        <v>351.50414175360004</v>
      </c>
    </row>
    <row r="2527" spans="1:15" x14ac:dyDescent="0.25">
      <c r="A2527" s="251">
        <v>48071</v>
      </c>
      <c r="B2527" s="251" t="s">
        <v>2056</v>
      </c>
      <c r="C2527" s="251" t="s">
        <v>529</v>
      </c>
      <c r="D2527" s="251">
        <v>-94.608443800000003</v>
      </c>
      <c r="E2527" s="251">
        <v>29.750050000000002</v>
      </c>
      <c r="O2527">
        <f t="shared" si="39"/>
        <v>-16.731056244374891</v>
      </c>
    </row>
    <row r="2528" spans="1:15" x14ac:dyDescent="0.25">
      <c r="A2528" s="251">
        <v>48073</v>
      </c>
      <c r="B2528" s="251" t="s">
        <v>2056</v>
      </c>
      <c r="C2528" s="251" t="s">
        <v>530</v>
      </c>
      <c r="D2528" s="251">
        <v>-95.170255699999998</v>
      </c>
      <c r="E2528" s="251">
        <v>31.854980000000001</v>
      </c>
      <c r="O2528">
        <f t="shared" si="39"/>
        <v>132.95328930090008</v>
      </c>
    </row>
    <row r="2529" spans="1:15" x14ac:dyDescent="0.25">
      <c r="A2529" s="251">
        <v>48075</v>
      </c>
      <c r="B2529" s="251" t="s">
        <v>2056</v>
      </c>
      <c r="C2529" s="251" t="s">
        <v>2083</v>
      </c>
      <c r="D2529" s="251">
        <v>-100.204176</v>
      </c>
      <c r="E2529" s="251">
        <v>34.530270000000002</v>
      </c>
      <c r="O2529">
        <f t="shared" si="39"/>
        <v>351.97075411402511</v>
      </c>
    </row>
    <row r="2530" spans="1:15" x14ac:dyDescent="0.25">
      <c r="A2530" s="251">
        <v>48077</v>
      </c>
      <c r="B2530" s="251" t="s">
        <v>2056</v>
      </c>
      <c r="C2530" s="251" t="s">
        <v>534</v>
      </c>
      <c r="D2530" s="251">
        <v>-98.206680899999995</v>
      </c>
      <c r="E2530" s="251">
        <v>33.782200000000003</v>
      </c>
      <c r="O2530">
        <f t="shared" si="39"/>
        <v>287.48483289000023</v>
      </c>
    </row>
    <row r="2531" spans="1:15" x14ac:dyDescent="0.25">
      <c r="A2531" s="251">
        <v>48079</v>
      </c>
      <c r="B2531" s="251" t="s">
        <v>2056</v>
      </c>
      <c r="C2531" s="251" t="s">
        <v>2084</v>
      </c>
      <c r="D2531" s="251">
        <v>-102.833549</v>
      </c>
      <c r="E2531" s="251">
        <v>33.605429999999998</v>
      </c>
      <c r="O2531">
        <f t="shared" si="39"/>
        <v>272.61455734102486</v>
      </c>
    </row>
    <row r="2532" spans="1:15" x14ac:dyDescent="0.25">
      <c r="A2532" s="251">
        <v>48081</v>
      </c>
      <c r="B2532" s="251" t="s">
        <v>2056</v>
      </c>
      <c r="C2532" s="251" t="s">
        <v>2085</v>
      </c>
      <c r="D2532" s="251">
        <v>-100.530323</v>
      </c>
      <c r="E2532" s="251">
        <v>31.884799999999998</v>
      </c>
      <c r="O2532">
        <f t="shared" si="39"/>
        <v>135.21705983999988</v>
      </c>
    </row>
    <row r="2533" spans="1:15" x14ac:dyDescent="0.25">
      <c r="A2533" s="251">
        <v>48083</v>
      </c>
      <c r="B2533" s="251" t="s">
        <v>2056</v>
      </c>
      <c r="C2533" s="251" t="s">
        <v>2086</v>
      </c>
      <c r="D2533" s="251">
        <v>-99.460108000000005</v>
      </c>
      <c r="E2533" s="251">
        <v>31.773530000000001</v>
      </c>
      <c r="O2533">
        <f t="shared" si="39"/>
        <v>126.79044448702507</v>
      </c>
    </row>
    <row r="2534" spans="1:15" x14ac:dyDescent="0.25">
      <c r="A2534" s="251">
        <v>48085</v>
      </c>
      <c r="B2534" s="251" t="s">
        <v>2056</v>
      </c>
      <c r="C2534" s="251" t="s">
        <v>2087</v>
      </c>
      <c r="D2534" s="251">
        <v>-96.571842500000002</v>
      </c>
      <c r="E2534" s="251">
        <v>33.190869999999997</v>
      </c>
      <c r="O2534">
        <f t="shared" si="39"/>
        <v>238.29244055302476</v>
      </c>
    </row>
    <row r="2535" spans="1:15" x14ac:dyDescent="0.25">
      <c r="A2535" s="251">
        <v>48087</v>
      </c>
      <c r="B2535" s="251" t="s">
        <v>2056</v>
      </c>
      <c r="C2535" s="251" t="s">
        <v>2088</v>
      </c>
      <c r="D2535" s="251">
        <v>-100.272406</v>
      </c>
      <c r="E2535" s="251">
        <v>34.964060000000003</v>
      </c>
      <c r="O2535">
        <f t="shared" si="39"/>
        <v>390.51830628810035</v>
      </c>
    </row>
    <row r="2536" spans="1:15" x14ac:dyDescent="0.25">
      <c r="A2536" s="251">
        <v>48089</v>
      </c>
      <c r="B2536" s="251" t="s">
        <v>2056</v>
      </c>
      <c r="C2536" s="251" t="s">
        <v>2089</v>
      </c>
      <c r="D2536" s="251">
        <v>-96.536396999999994</v>
      </c>
      <c r="E2536" s="251">
        <v>29.621390000000002</v>
      </c>
      <c r="O2536">
        <f t="shared" si="39"/>
        <v>-25.23364755277489</v>
      </c>
    </row>
    <row r="2537" spans="1:15" x14ac:dyDescent="0.25">
      <c r="A2537" s="251">
        <v>48091</v>
      </c>
      <c r="B2537" s="251" t="s">
        <v>2056</v>
      </c>
      <c r="C2537" s="251" t="s">
        <v>2090</v>
      </c>
      <c r="D2537" s="251">
        <v>-98.278176400000007</v>
      </c>
      <c r="E2537" s="251">
        <v>29.816400000000002</v>
      </c>
      <c r="O2537">
        <f t="shared" si="39"/>
        <v>-12.317154839999894</v>
      </c>
    </row>
    <row r="2538" spans="1:15" x14ac:dyDescent="0.25">
      <c r="A2538" s="251">
        <v>48093</v>
      </c>
      <c r="B2538" s="251" t="s">
        <v>2056</v>
      </c>
      <c r="C2538" s="251" t="s">
        <v>1142</v>
      </c>
      <c r="D2538" s="251">
        <v>-98.547858099999999</v>
      </c>
      <c r="E2538" s="251">
        <v>31.95213</v>
      </c>
      <c r="O2538">
        <f t="shared" si="39"/>
        <v>140.34310095802502</v>
      </c>
    </row>
    <row r="2539" spans="1:15" x14ac:dyDescent="0.25">
      <c r="A2539" s="251">
        <v>48095</v>
      </c>
      <c r="B2539" s="251" t="s">
        <v>2056</v>
      </c>
      <c r="C2539" s="251" t="s">
        <v>2091</v>
      </c>
      <c r="D2539" s="251">
        <v>-99.879902400000006</v>
      </c>
      <c r="E2539" s="251">
        <v>31.329560000000001</v>
      </c>
      <c r="O2539">
        <f t="shared" si="39"/>
        <v>93.722692035600062</v>
      </c>
    </row>
    <row r="2540" spans="1:15" x14ac:dyDescent="0.25">
      <c r="A2540" s="251">
        <v>48097</v>
      </c>
      <c r="B2540" s="251" t="s">
        <v>2056</v>
      </c>
      <c r="C2540" s="251" t="s">
        <v>2092</v>
      </c>
      <c r="D2540" s="251">
        <v>-97.209230399999996</v>
      </c>
      <c r="E2540" s="251">
        <v>33.635739999999998</v>
      </c>
      <c r="O2540">
        <f t="shared" si="39"/>
        <v>275.15431203209988</v>
      </c>
    </row>
    <row r="2541" spans="1:15" x14ac:dyDescent="0.25">
      <c r="A2541" s="251">
        <v>48099</v>
      </c>
      <c r="B2541" s="251" t="s">
        <v>2056</v>
      </c>
      <c r="C2541" s="251" t="s">
        <v>2093</v>
      </c>
      <c r="D2541" s="251">
        <v>-97.805556499999994</v>
      </c>
      <c r="E2541" s="251">
        <v>31.392749999999999</v>
      </c>
      <c r="O2541">
        <f t="shared" si="39"/>
        <v>98.375068265624961</v>
      </c>
    </row>
    <row r="2542" spans="1:15" x14ac:dyDescent="0.25">
      <c r="A2542" s="251">
        <v>48101</v>
      </c>
      <c r="B2542" s="251" t="s">
        <v>2056</v>
      </c>
      <c r="C2542" s="251" t="s">
        <v>2094</v>
      </c>
      <c r="D2542" s="251">
        <v>-100.271049</v>
      </c>
      <c r="E2542" s="251">
        <v>34.080039999999997</v>
      </c>
      <c r="O2542">
        <f t="shared" si="39"/>
        <v>312.85783440359972</v>
      </c>
    </row>
    <row r="2543" spans="1:15" x14ac:dyDescent="0.25">
      <c r="A2543" s="251">
        <v>48103</v>
      </c>
      <c r="B2543" s="251" t="s">
        <v>2056</v>
      </c>
      <c r="C2543" s="251" t="s">
        <v>2095</v>
      </c>
      <c r="D2543" s="251">
        <v>-102.51971500000001</v>
      </c>
      <c r="E2543" s="251">
        <v>31.427209999999999</v>
      </c>
      <c r="O2543">
        <f t="shared" si="39"/>
        <v>100.9197638642249</v>
      </c>
    </row>
    <row r="2544" spans="1:15" x14ac:dyDescent="0.25">
      <c r="A2544" s="251">
        <v>48105</v>
      </c>
      <c r="B2544" s="251" t="s">
        <v>2056</v>
      </c>
      <c r="C2544" s="251" t="s">
        <v>2034</v>
      </c>
      <c r="D2544" s="251">
        <v>-101.41217899999999</v>
      </c>
      <c r="E2544" s="251">
        <v>30.70524</v>
      </c>
      <c r="O2544">
        <f t="shared" si="39"/>
        <v>48.722767779599984</v>
      </c>
    </row>
    <row r="2545" spans="1:15" x14ac:dyDescent="0.25">
      <c r="A2545" s="251">
        <v>48107</v>
      </c>
      <c r="B2545" s="251" t="s">
        <v>2056</v>
      </c>
      <c r="C2545" s="251" t="s">
        <v>2096</v>
      </c>
      <c r="D2545" s="251">
        <v>-101.28548000000001</v>
      </c>
      <c r="E2545" s="251">
        <v>33.61074</v>
      </c>
      <c r="O2545">
        <f t="shared" si="39"/>
        <v>273.05919753210003</v>
      </c>
    </row>
    <row r="2546" spans="1:15" x14ac:dyDescent="0.25">
      <c r="A2546" s="251">
        <v>48109</v>
      </c>
      <c r="B2546" s="251" t="s">
        <v>2056</v>
      </c>
      <c r="C2546" s="251" t="s">
        <v>2097</v>
      </c>
      <c r="D2546" s="251">
        <v>-104.51624099999999</v>
      </c>
      <c r="E2546" s="251">
        <v>31.438099999999999</v>
      </c>
      <c r="O2546">
        <f t="shared" si="39"/>
        <v>101.7250461224999</v>
      </c>
    </row>
    <row r="2547" spans="1:15" x14ac:dyDescent="0.25">
      <c r="A2547" s="251">
        <v>48111</v>
      </c>
      <c r="B2547" s="251" t="s">
        <v>2056</v>
      </c>
      <c r="C2547" s="251" t="s">
        <v>2098</v>
      </c>
      <c r="D2547" s="251">
        <v>-102.603768</v>
      </c>
      <c r="E2547" s="251">
        <v>36.268320000000003</v>
      </c>
      <c r="O2547">
        <f t="shared" si="39"/>
        <v>511.51823015040031</v>
      </c>
    </row>
    <row r="2548" spans="1:15" x14ac:dyDescent="0.25">
      <c r="A2548" s="251">
        <v>48113</v>
      </c>
      <c r="B2548" s="251" t="s">
        <v>2056</v>
      </c>
      <c r="C2548" s="251" t="s">
        <v>544</v>
      </c>
      <c r="D2548" s="251">
        <v>-96.779460900000004</v>
      </c>
      <c r="E2548" s="251">
        <v>32.767429999999997</v>
      </c>
      <c r="O2548">
        <f t="shared" si="39"/>
        <v>204.03352981102478</v>
      </c>
    </row>
    <row r="2549" spans="1:15" x14ac:dyDescent="0.25">
      <c r="A2549" s="251">
        <v>48115</v>
      </c>
      <c r="B2549" s="251" t="s">
        <v>2056</v>
      </c>
      <c r="C2549" s="251" t="s">
        <v>871</v>
      </c>
      <c r="D2549" s="251">
        <v>-101.955218</v>
      </c>
      <c r="E2549" s="251">
        <v>32.74024</v>
      </c>
      <c r="O2549">
        <f t="shared" si="39"/>
        <v>201.86125932959999</v>
      </c>
    </row>
    <row r="2550" spans="1:15" x14ac:dyDescent="0.25">
      <c r="A2550" s="251">
        <v>48117</v>
      </c>
      <c r="B2550" s="251" t="s">
        <v>2056</v>
      </c>
      <c r="C2550" s="251" t="s">
        <v>2099</v>
      </c>
      <c r="D2550" s="251">
        <v>-102.607259</v>
      </c>
      <c r="E2550" s="251">
        <v>34.959290000000003</v>
      </c>
      <c r="O2550">
        <f t="shared" si="39"/>
        <v>390.08982893422524</v>
      </c>
    </row>
    <row r="2551" spans="1:15" x14ac:dyDescent="0.25">
      <c r="A2551" s="251">
        <v>48119</v>
      </c>
      <c r="B2551" s="251" t="s">
        <v>2056</v>
      </c>
      <c r="C2551" s="251" t="s">
        <v>735</v>
      </c>
      <c r="D2551" s="251">
        <v>-95.676794700000002</v>
      </c>
      <c r="E2551" s="251">
        <v>33.41601</v>
      </c>
      <c r="O2551">
        <f t="shared" si="39"/>
        <v>256.836204720225</v>
      </c>
    </row>
    <row r="2552" spans="1:15" x14ac:dyDescent="0.25">
      <c r="A2552" s="251">
        <v>48121</v>
      </c>
      <c r="B2552" s="251" t="s">
        <v>2056</v>
      </c>
      <c r="C2552" s="251" t="s">
        <v>2100</v>
      </c>
      <c r="D2552" s="251">
        <v>-97.117621799999995</v>
      </c>
      <c r="E2552" s="251">
        <v>33.203569999999999</v>
      </c>
      <c r="O2552">
        <f t="shared" si="39"/>
        <v>239.33241167602495</v>
      </c>
    </row>
    <row r="2553" spans="1:15" x14ac:dyDescent="0.25">
      <c r="A2553" s="251">
        <v>48123</v>
      </c>
      <c r="B2553" s="251" t="s">
        <v>2056</v>
      </c>
      <c r="C2553" s="251" t="s">
        <v>2101</v>
      </c>
      <c r="D2553" s="251">
        <v>-97.360592800000006</v>
      </c>
      <c r="E2553" s="251">
        <v>29.074860000000001</v>
      </c>
      <c r="O2553">
        <f t="shared" si="39"/>
        <v>-60.521210955899932</v>
      </c>
    </row>
    <row r="2554" spans="1:15" x14ac:dyDescent="0.25">
      <c r="A2554" s="251">
        <v>48125</v>
      </c>
      <c r="B2554" s="251" t="s">
        <v>2056</v>
      </c>
      <c r="C2554" s="251" t="s">
        <v>2102</v>
      </c>
      <c r="D2554" s="251">
        <v>-100.76555</v>
      </c>
      <c r="E2554" s="251">
        <v>33.611980000000003</v>
      </c>
      <c r="O2554">
        <f t="shared" si="39"/>
        <v>273.16304892090022</v>
      </c>
    </row>
    <row r="2555" spans="1:15" x14ac:dyDescent="0.25">
      <c r="A2555" s="251">
        <v>48127</v>
      </c>
      <c r="B2555" s="251" t="s">
        <v>2056</v>
      </c>
      <c r="C2555" s="251" t="s">
        <v>2103</v>
      </c>
      <c r="D2555" s="251">
        <v>-99.761214300000006</v>
      </c>
      <c r="E2555" s="251">
        <v>28.420439999999999</v>
      </c>
      <c r="O2555">
        <f t="shared" si="39"/>
        <v>-101.00652796440004</v>
      </c>
    </row>
    <row r="2556" spans="1:15" x14ac:dyDescent="0.25">
      <c r="A2556" s="251">
        <v>48129</v>
      </c>
      <c r="B2556" s="251" t="s">
        <v>2056</v>
      </c>
      <c r="C2556" s="251" t="s">
        <v>2104</v>
      </c>
      <c r="D2556" s="251">
        <v>-100.811924</v>
      </c>
      <c r="E2556" s="251">
        <v>34.964750000000002</v>
      </c>
      <c r="O2556">
        <f t="shared" si="39"/>
        <v>390.58029576562518</v>
      </c>
    </row>
    <row r="2557" spans="1:15" x14ac:dyDescent="0.25">
      <c r="A2557" s="251">
        <v>48131</v>
      </c>
      <c r="B2557" s="251" t="s">
        <v>2056</v>
      </c>
      <c r="C2557" s="251" t="s">
        <v>802</v>
      </c>
      <c r="D2557" s="251">
        <v>-98.5149282</v>
      </c>
      <c r="E2557" s="251">
        <v>27.6813</v>
      </c>
      <c r="O2557">
        <f t="shared" si="39"/>
        <v>-144.41541819749997</v>
      </c>
    </row>
    <row r="2558" spans="1:15" x14ac:dyDescent="0.25">
      <c r="A2558" s="251">
        <v>48133</v>
      </c>
      <c r="B2558" s="251" t="s">
        <v>2056</v>
      </c>
      <c r="C2558" s="251" t="s">
        <v>2105</v>
      </c>
      <c r="D2558" s="251">
        <v>-98.827671800000005</v>
      </c>
      <c r="E2558" s="251">
        <v>32.328919999999997</v>
      </c>
      <c r="O2558">
        <f t="shared" si="39"/>
        <v>169.40580382439973</v>
      </c>
    </row>
    <row r="2559" spans="1:15" x14ac:dyDescent="0.25">
      <c r="A2559" s="251">
        <v>48135</v>
      </c>
      <c r="B2559" s="251" t="s">
        <v>2056</v>
      </c>
      <c r="C2559" s="251" t="s">
        <v>2106</v>
      </c>
      <c r="D2559" s="251">
        <v>-102.54879699999999</v>
      </c>
      <c r="E2559" s="251">
        <v>31.864049999999999</v>
      </c>
      <c r="O2559">
        <f t="shared" si="39"/>
        <v>133.64141040562492</v>
      </c>
    </row>
    <row r="2560" spans="1:15" x14ac:dyDescent="0.25">
      <c r="A2560" s="251">
        <v>48137</v>
      </c>
      <c r="B2560" s="251" t="s">
        <v>2056</v>
      </c>
      <c r="C2560" s="251" t="s">
        <v>1003</v>
      </c>
      <c r="D2560" s="251">
        <v>-100.314026</v>
      </c>
      <c r="E2560" s="251">
        <v>29.95908</v>
      </c>
      <c r="O2560">
        <f t="shared" si="39"/>
        <v>-2.7583324955999893</v>
      </c>
    </row>
    <row r="2561" spans="1:15" x14ac:dyDescent="0.25">
      <c r="A2561" s="251">
        <v>48139</v>
      </c>
      <c r="B2561" s="251" t="s">
        <v>2056</v>
      </c>
      <c r="C2561" s="251" t="s">
        <v>1146</v>
      </c>
      <c r="D2561" s="251">
        <v>-96.796694799999997</v>
      </c>
      <c r="E2561" s="251">
        <v>32.347679999999997</v>
      </c>
      <c r="O2561">
        <f t="shared" si="39"/>
        <v>170.86950311039973</v>
      </c>
    </row>
    <row r="2562" spans="1:15" x14ac:dyDescent="0.25">
      <c r="A2562" s="251">
        <v>48141</v>
      </c>
      <c r="B2562" s="251" t="s">
        <v>2056</v>
      </c>
      <c r="C2562" s="251" t="s">
        <v>741</v>
      </c>
      <c r="D2562" s="251">
        <v>-106.235056</v>
      </c>
      <c r="E2562" s="251">
        <v>31.758150000000001</v>
      </c>
      <c r="O2562">
        <f t="shared" si="39"/>
        <v>125.63008070062504</v>
      </c>
    </row>
    <row r="2563" spans="1:15" x14ac:dyDescent="0.25">
      <c r="A2563" s="251">
        <v>48143</v>
      </c>
      <c r="B2563" s="251" t="s">
        <v>2056</v>
      </c>
      <c r="C2563" s="251" t="s">
        <v>2107</v>
      </c>
      <c r="D2563" s="251">
        <v>-98.206411700000004</v>
      </c>
      <c r="E2563" s="251">
        <v>32.240780000000001</v>
      </c>
      <c r="O2563">
        <f t="shared" si="39"/>
        <v>162.55011376890005</v>
      </c>
    </row>
    <row r="2564" spans="1:15" x14ac:dyDescent="0.25">
      <c r="A2564" s="251">
        <v>48145</v>
      </c>
      <c r="B2564" s="251" t="s">
        <v>2056</v>
      </c>
      <c r="C2564" s="251" t="s">
        <v>2108</v>
      </c>
      <c r="D2564" s="251">
        <v>-96.933721599999998</v>
      </c>
      <c r="E2564" s="251">
        <v>31.252800000000001</v>
      </c>
      <c r="O2564">
        <f t="shared" ref="O2564:O2627" si="40">E2564*1.5^2*(E2564-30)</f>
        <v>88.095392640000043</v>
      </c>
    </row>
    <row r="2565" spans="1:15" x14ac:dyDescent="0.25">
      <c r="A2565" s="251">
        <v>48147</v>
      </c>
      <c r="B2565" s="251" t="s">
        <v>2056</v>
      </c>
      <c r="C2565" s="251" t="s">
        <v>881</v>
      </c>
      <c r="D2565" s="251">
        <v>-96.111080799999996</v>
      </c>
      <c r="E2565" s="251">
        <v>33.596780000000003</v>
      </c>
      <c r="O2565">
        <f t="shared" si="40"/>
        <v>271.89050932890024</v>
      </c>
    </row>
    <row r="2566" spans="1:15" x14ac:dyDescent="0.25">
      <c r="A2566" s="251">
        <v>48149</v>
      </c>
      <c r="B2566" s="251" t="s">
        <v>2056</v>
      </c>
      <c r="C2566" s="251" t="s">
        <v>549</v>
      </c>
      <c r="D2566" s="251">
        <v>-96.915582099999995</v>
      </c>
      <c r="E2566" s="251">
        <v>29.882860000000001</v>
      </c>
      <c r="O2566">
        <f t="shared" si="40"/>
        <v>-7.8760759958999413</v>
      </c>
    </row>
    <row r="2567" spans="1:15" x14ac:dyDescent="0.25">
      <c r="A2567" s="251">
        <v>48151</v>
      </c>
      <c r="B2567" s="251" t="s">
        <v>2056</v>
      </c>
      <c r="C2567" s="251" t="s">
        <v>2109</v>
      </c>
      <c r="D2567" s="251">
        <v>-100.401043</v>
      </c>
      <c r="E2567" s="251">
        <v>32.738999999999997</v>
      </c>
      <c r="O2567">
        <f t="shared" si="40"/>
        <v>201.76227224999977</v>
      </c>
    </row>
    <row r="2568" spans="1:15" x14ac:dyDescent="0.25">
      <c r="A2568" s="251">
        <v>48153</v>
      </c>
      <c r="B2568" s="251" t="s">
        <v>2056</v>
      </c>
      <c r="C2568" s="251" t="s">
        <v>882</v>
      </c>
      <c r="D2568" s="251">
        <v>-101.293736</v>
      </c>
      <c r="E2568" s="251">
        <v>34.072360000000003</v>
      </c>
      <c r="O2568">
        <f t="shared" si="40"/>
        <v>312.1985609316003</v>
      </c>
    </row>
    <row r="2569" spans="1:15" x14ac:dyDescent="0.25">
      <c r="A2569" s="251">
        <v>48155</v>
      </c>
      <c r="B2569" s="251" t="s">
        <v>2056</v>
      </c>
      <c r="C2569" s="251" t="s">
        <v>2110</v>
      </c>
      <c r="D2569" s="251">
        <v>-99.770889699999998</v>
      </c>
      <c r="E2569" s="251">
        <v>33.983919999999998</v>
      </c>
      <c r="O2569">
        <f t="shared" si="40"/>
        <v>304.62574177439984</v>
      </c>
    </row>
    <row r="2570" spans="1:15" x14ac:dyDescent="0.25">
      <c r="A2570" s="251">
        <v>48157</v>
      </c>
      <c r="B2570" s="251" t="s">
        <v>2056</v>
      </c>
      <c r="C2570" s="251" t="s">
        <v>2111</v>
      </c>
      <c r="D2570" s="251">
        <v>-95.783379199999999</v>
      </c>
      <c r="E2570" s="251">
        <v>29.53593</v>
      </c>
      <c r="O2570">
        <f t="shared" si="40"/>
        <v>-30.840162828974972</v>
      </c>
    </row>
    <row r="2571" spans="1:15" x14ac:dyDescent="0.25">
      <c r="A2571" s="251">
        <v>48159</v>
      </c>
      <c r="B2571" s="251" t="s">
        <v>2056</v>
      </c>
      <c r="C2571" s="251" t="s">
        <v>550</v>
      </c>
      <c r="D2571" s="251">
        <v>-95.223505700000004</v>
      </c>
      <c r="E2571" s="251">
        <v>33.1965</v>
      </c>
      <c r="O2571">
        <f t="shared" si="40"/>
        <v>238.75337756250005</v>
      </c>
    </row>
    <row r="2572" spans="1:15" x14ac:dyDescent="0.25">
      <c r="A2572" s="251">
        <v>48161</v>
      </c>
      <c r="B2572" s="251" t="s">
        <v>2056</v>
      </c>
      <c r="C2572" s="251" t="s">
        <v>2112</v>
      </c>
      <c r="D2572" s="251">
        <v>-96.154280999999997</v>
      </c>
      <c r="E2572" s="251">
        <v>31.71576</v>
      </c>
      <c r="O2572">
        <f t="shared" si="40"/>
        <v>122.43742284959997</v>
      </c>
    </row>
    <row r="2573" spans="1:15" x14ac:dyDescent="0.25">
      <c r="A2573" s="251">
        <v>48163</v>
      </c>
      <c r="B2573" s="251" t="s">
        <v>2056</v>
      </c>
      <c r="C2573" s="251" t="s">
        <v>2113</v>
      </c>
      <c r="D2573" s="251">
        <v>-99.113105599999997</v>
      </c>
      <c r="E2573" s="251">
        <v>28.86561</v>
      </c>
      <c r="O2573">
        <f t="shared" si="40"/>
        <v>-73.675933487774984</v>
      </c>
    </row>
    <row r="2574" spans="1:15" x14ac:dyDescent="0.25">
      <c r="A2574" s="251">
        <v>48165</v>
      </c>
      <c r="B2574" s="251" t="s">
        <v>2056</v>
      </c>
      <c r="C2574" s="251" t="s">
        <v>2114</v>
      </c>
      <c r="D2574" s="251">
        <v>-102.640978</v>
      </c>
      <c r="E2574" s="251">
        <v>32.734099999999998</v>
      </c>
      <c r="O2574">
        <f t="shared" si="40"/>
        <v>201.37118132249984</v>
      </c>
    </row>
    <row r="2575" spans="1:15" x14ac:dyDescent="0.25">
      <c r="A2575" s="251">
        <v>48167</v>
      </c>
      <c r="B2575" s="251" t="s">
        <v>2056</v>
      </c>
      <c r="C2575" s="251" t="s">
        <v>2115</v>
      </c>
      <c r="D2575" s="251">
        <v>-95.066524799999996</v>
      </c>
      <c r="E2575" s="251">
        <v>29.423410000000001</v>
      </c>
      <c r="O2575">
        <f t="shared" si="40"/>
        <v>-38.171798936774969</v>
      </c>
    </row>
    <row r="2576" spans="1:15" x14ac:dyDescent="0.25">
      <c r="A2576" s="251">
        <v>48169</v>
      </c>
      <c r="B2576" s="251" t="s">
        <v>2056</v>
      </c>
      <c r="C2576" s="251" t="s">
        <v>2116</v>
      </c>
      <c r="D2576" s="251">
        <v>-101.280652</v>
      </c>
      <c r="E2576" s="251">
        <v>33.170310000000001</v>
      </c>
      <c r="O2576">
        <f t="shared" si="40"/>
        <v>236.61037236622502</v>
      </c>
    </row>
    <row r="2577" spans="1:15" x14ac:dyDescent="0.25">
      <c r="A2577" s="251">
        <v>48171</v>
      </c>
      <c r="B2577" s="251" t="s">
        <v>2056</v>
      </c>
      <c r="C2577" s="251" t="s">
        <v>2117</v>
      </c>
      <c r="D2577" s="251">
        <v>-98.937327300000007</v>
      </c>
      <c r="E2577" s="251">
        <v>30.30097</v>
      </c>
      <c r="O2577">
        <f t="shared" si="40"/>
        <v>20.519286617024967</v>
      </c>
    </row>
    <row r="2578" spans="1:15" x14ac:dyDescent="0.25">
      <c r="A2578" s="251">
        <v>48173</v>
      </c>
      <c r="B2578" s="251" t="s">
        <v>2056</v>
      </c>
      <c r="C2578" s="251" t="s">
        <v>2118</v>
      </c>
      <c r="D2578" s="251">
        <v>-101.515199</v>
      </c>
      <c r="E2578" s="251">
        <v>31.863620000000001</v>
      </c>
      <c r="O2578">
        <f t="shared" si="40"/>
        <v>133.60877888490006</v>
      </c>
    </row>
    <row r="2579" spans="1:15" x14ac:dyDescent="0.25">
      <c r="A2579" s="251">
        <v>48175</v>
      </c>
      <c r="B2579" s="251" t="s">
        <v>2056</v>
      </c>
      <c r="C2579" s="251" t="s">
        <v>2119</v>
      </c>
      <c r="D2579" s="251">
        <v>-97.427605099999994</v>
      </c>
      <c r="E2579" s="251">
        <v>28.657319999999999</v>
      </c>
      <c r="O2579">
        <f t="shared" si="40"/>
        <v>-86.574623439600103</v>
      </c>
    </row>
    <row r="2580" spans="1:15" x14ac:dyDescent="0.25">
      <c r="A2580" s="251">
        <v>48177</v>
      </c>
      <c r="B2580" s="251" t="s">
        <v>2056</v>
      </c>
      <c r="C2580" s="251" t="s">
        <v>2120</v>
      </c>
      <c r="D2580" s="251">
        <v>-97.498001900000006</v>
      </c>
      <c r="E2580" s="251">
        <v>29.45523</v>
      </c>
      <c r="O2580">
        <f t="shared" si="40"/>
        <v>-36.104232705974987</v>
      </c>
    </row>
    <row r="2581" spans="1:15" x14ac:dyDescent="0.25">
      <c r="A2581" s="251">
        <v>48179</v>
      </c>
      <c r="B2581" s="251" t="s">
        <v>2056</v>
      </c>
      <c r="C2581" s="251" t="s">
        <v>1151</v>
      </c>
      <c r="D2581" s="251">
        <v>-100.809059</v>
      </c>
      <c r="E2581" s="251">
        <v>35.397329999999997</v>
      </c>
      <c r="O2581">
        <f t="shared" si="40"/>
        <v>429.86491004002471</v>
      </c>
    </row>
    <row r="2582" spans="1:15" x14ac:dyDescent="0.25">
      <c r="A2582" s="251">
        <v>48181</v>
      </c>
      <c r="B2582" s="251" t="s">
        <v>2056</v>
      </c>
      <c r="C2582" s="251" t="s">
        <v>1223</v>
      </c>
      <c r="D2582" s="251">
        <v>-96.683077999999995</v>
      </c>
      <c r="E2582" s="251">
        <v>33.626379999999997</v>
      </c>
      <c r="O2582">
        <f t="shared" si="40"/>
        <v>274.36957178489979</v>
      </c>
    </row>
    <row r="2583" spans="1:15" x14ac:dyDescent="0.25">
      <c r="A2583" s="251">
        <v>48183</v>
      </c>
      <c r="B2583" s="251" t="s">
        <v>2056</v>
      </c>
      <c r="C2583" s="251" t="s">
        <v>2121</v>
      </c>
      <c r="D2583" s="251">
        <v>-94.824949099999998</v>
      </c>
      <c r="E2583" s="251">
        <v>32.50488</v>
      </c>
      <c r="O2583">
        <f t="shared" si="40"/>
        <v>183.1968535824</v>
      </c>
    </row>
    <row r="2584" spans="1:15" x14ac:dyDescent="0.25">
      <c r="A2584" s="251">
        <v>48185</v>
      </c>
      <c r="B2584" s="251" t="s">
        <v>2056</v>
      </c>
      <c r="C2584" s="251" t="s">
        <v>2122</v>
      </c>
      <c r="D2584" s="251">
        <v>-95.995474599999994</v>
      </c>
      <c r="E2584" s="251">
        <v>30.54419</v>
      </c>
      <c r="O2584">
        <f t="shared" si="40"/>
        <v>37.39914620122503</v>
      </c>
    </row>
    <row r="2585" spans="1:15" x14ac:dyDescent="0.25">
      <c r="A2585" s="251">
        <v>48187</v>
      </c>
      <c r="B2585" s="251" t="s">
        <v>2056</v>
      </c>
      <c r="C2585" s="251" t="s">
        <v>1684</v>
      </c>
      <c r="D2585" s="251">
        <v>-97.954103399999994</v>
      </c>
      <c r="E2585" s="251">
        <v>29.587109999999999</v>
      </c>
      <c r="O2585">
        <f t="shared" si="40"/>
        <v>-27.486499157775061</v>
      </c>
    </row>
    <row r="2586" spans="1:15" x14ac:dyDescent="0.25">
      <c r="A2586" s="251">
        <v>48189</v>
      </c>
      <c r="B2586" s="251" t="s">
        <v>2056</v>
      </c>
      <c r="C2586" s="251" t="s">
        <v>553</v>
      </c>
      <c r="D2586" s="251">
        <v>-101.806905</v>
      </c>
      <c r="E2586" s="251">
        <v>34.069859999999998</v>
      </c>
      <c r="O2586">
        <f t="shared" si="40"/>
        <v>311.98401094409985</v>
      </c>
    </row>
    <row r="2587" spans="1:15" x14ac:dyDescent="0.25">
      <c r="A2587" s="251">
        <v>48191</v>
      </c>
      <c r="B2587" s="251" t="s">
        <v>2056</v>
      </c>
      <c r="C2587" s="251" t="s">
        <v>891</v>
      </c>
      <c r="D2587" s="251">
        <v>-100.67935799999999</v>
      </c>
      <c r="E2587" s="251">
        <v>34.531390000000002</v>
      </c>
      <c r="O2587">
        <f t="shared" si="40"/>
        <v>352.06918949722512</v>
      </c>
    </row>
    <row r="2588" spans="1:15" x14ac:dyDescent="0.25">
      <c r="A2588" s="251">
        <v>48193</v>
      </c>
      <c r="B2588" s="251" t="s">
        <v>2056</v>
      </c>
      <c r="C2588" s="251" t="s">
        <v>808</v>
      </c>
      <c r="D2588" s="251">
        <v>-98.123054100000004</v>
      </c>
      <c r="E2588" s="251">
        <v>31.700410000000002</v>
      </c>
      <c r="O2588">
        <f t="shared" si="40"/>
        <v>121.28331187822512</v>
      </c>
    </row>
    <row r="2589" spans="1:15" x14ac:dyDescent="0.25">
      <c r="A2589" s="251">
        <v>48195</v>
      </c>
      <c r="B2589" s="251" t="s">
        <v>2056</v>
      </c>
      <c r="C2589" s="251" t="s">
        <v>2123</v>
      </c>
      <c r="D2589" s="251">
        <v>-101.351105</v>
      </c>
      <c r="E2589" s="251">
        <v>36.269660000000002</v>
      </c>
      <c r="O2589">
        <f t="shared" si="40"/>
        <v>511.64648216010016</v>
      </c>
    </row>
    <row r="2590" spans="1:15" x14ac:dyDescent="0.25">
      <c r="A2590" s="251">
        <v>48197</v>
      </c>
      <c r="B2590" s="251" t="s">
        <v>2056</v>
      </c>
      <c r="C2590" s="251" t="s">
        <v>2041</v>
      </c>
      <c r="D2590" s="251">
        <v>-99.738526300000004</v>
      </c>
      <c r="E2590" s="251">
        <v>34.298690000000001</v>
      </c>
      <c r="O2590">
        <f t="shared" si="40"/>
        <v>331.73873036122507</v>
      </c>
    </row>
    <row r="2591" spans="1:15" x14ac:dyDescent="0.25">
      <c r="A2591" s="251">
        <v>48199</v>
      </c>
      <c r="B2591" s="251" t="s">
        <v>2056</v>
      </c>
      <c r="C2591" s="251" t="s">
        <v>1007</v>
      </c>
      <c r="D2591" s="251">
        <v>-94.3986716</v>
      </c>
      <c r="E2591" s="251">
        <v>30.347249999999999</v>
      </c>
      <c r="O2591">
        <f t="shared" si="40"/>
        <v>23.710685765624927</v>
      </c>
    </row>
    <row r="2592" spans="1:15" x14ac:dyDescent="0.25">
      <c r="A2592" s="251">
        <v>48201</v>
      </c>
      <c r="B2592" s="251" t="s">
        <v>2056</v>
      </c>
      <c r="C2592" s="251" t="s">
        <v>894</v>
      </c>
      <c r="D2592" s="251">
        <v>-95.401056999999994</v>
      </c>
      <c r="E2592" s="251">
        <v>29.872170000000001</v>
      </c>
      <c r="O2592">
        <f t="shared" si="40"/>
        <v>-8.5917588549749624</v>
      </c>
    </row>
    <row r="2593" spans="1:15" x14ac:dyDescent="0.25">
      <c r="A2593" s="251">
        <v>48203</v>
      </c>
      <c r="B2593" s="251" t="s">
        <v>2056</v>
      </c>
      <c r="C2593" s="251" t="s">
        <v>1055</v>
      </c>
      <c r="D2593" s="251">
        <v>-94.380426999999997</v>
      </c>
      <c r="E2593" s="251">
        <v>32.57996</v>
      </c>
      <c r="O2593">
        <f t="shared" si="40"/>
        <v>189.12373560360001</v>
      </c>
    </row>
    <row r="2594" spans="1:15" x14ac:dyDescent="0.25">
      <c r="A2594" s="251">
        <v>48205</v>
      </c>
      <c r="B2594" s="251" t="s">
        <v>2056</v>
      </c>
      <c r="C2594" s="251" t="s">
        <v>2124</v>
      </c>
      <c r="D2594" s="251">
        <v>-102.604321</v>
      </c>
      <c r="E2594" s="251">
        <v>35.831359999999997</v>
      </c>
      <c r="O2594">
        <f t="shared" si="40"/>
        <v>470.1275087615997</v>
      </c>
    </row>
    <row r="2595" spans="1:15" x14ac:dyDescent="0.25">
      <c r="A2595" s="251">
        <v>48207</v>
      </c>
      <c r="B2595" s="251" t="s">
        <v>2056</v>
      </c>
      <c r="C2595" s="251" t="s">
        <v>1156</v>
      </c>
      <c r="D2595" s="251">
        <v>-99.728803900000003</v>
      </c>
      <c r="E2595" s="251">
        <v>33.172820000000002</v>
      </c>
      <c r="O2595">
        <f t="shared" si="40"/>
        <v>236.81562019290013</v>
      </c>
    </row>
    <row r="2596" spans="1:15" x14ac:dyDescent="0.25">
      <c r="A2596" s="251">
        <v>48209</v>
      </c>
      <c r="B2596" s="251" t="s">
        <v>2056</v>
      </c>
      <c r="C2596" s="251" t="s">
        <v>2125</v>
      </c>
      <c r="D2596" s="251">
        <v>-98.029509399999995</v>
      </c>
      <c r="E2596" s="251">
        <v>30.053450000000002</v>
      </c>
      <c r="O2596">
        <f t="shared" si="40"/>
        <v>3.6143030306251056</v>
      </c>
    </row>
    <row r="2597" spans="1:15" x14ac:dyDescent="0.25">
      <c r="A2597" s="251">
        <v>48211</v>
      </c>
      <c r="B2597" s="251" t="s">
        <v>2056</v>
      </c>
      <c r="C2597" s="251" t="s">
        <v>2126</v>
      </c>
      <c r="D2597" s="251">
        <v>-100.27278699999999</v>
      </c>
      <c r="E2597" s="251">
        <v>35.830719999999999</v>
      </c>
      <c r="O2597">
        <f t="shared" si="40"/>
        <v>470.0675153663999</v>
      </c>
    </row>
    <row r="2598" spans="1:15" x14ac:dyDescent="0.25">
      <c r="A2598" s="251">
        <v>48213</v>
      </c>
      <c r="B2598" s="251" t="s">
        <v>2056</v>
      </c>
      <c r="C2598" s="251" t="s">
        <v>1008</v>
      </c>
      <c r="D2598" s="251">
        <v>-95.865319999999997</v>
      </c>
      <c r="E2598" s="251">
        <v>32.228450000000002</v>
      </c>
      <c r="O2598">
        <f t="shared" si="40"/>
        <v>161.59385115562517</v>
      </c>
    </row>
    <row r="2599" spans="1:15" x14ac:dyDescent="0.25">
      <c r="A2599" s="251">
        <v>48215</v>
      </c>
      <c r="B2599" s="251" t="s">
        <v>2056</v>
      </c>
      <c r="C2599" s="251" t="s">
        <v>1686</v>
      </c>
      <c r="D2599" s="251">
        <v>-98.186342100000005</v>
      </c>
      <c r="E2599" s="251">
        <v>26.40314</v>
      </c>
      <c r="O2599">
        <f t="shared" si="40"/>
        <v>-213.67889581589998</v>
      </c>
    </row>
    <row r="2600" spans="1:15" x14ac:dyDescent="0.25">
      <c r="A2600" s="251">
        <v>48217</v>
      </c>
      <c r="B2600" s="251" t="s">
        <v>2056</v>
      </c>
      <c r="C2600" s="251" t="s">
        <v>1580</v>
      </c>
      <c r="D2600" s="251">
        <v>-97.130030000000005</v>
      </c>
      <c r="E2600" s="251">
        <v>31.994009999999999</v>
      </c>
      <c r="O2600">
        <f t="shared" si="40"/>
        <v>143.54184573022494</v>
      </c>
    </row>
    <row r="2601" spans="1:15" x14ac:dyDescent="0.25">
      <c r="A2601" s="251">
        <v>48219</v>
      </c>
      <c r="B2601" s="251" t="s">
        <v>2056</v>
      </c>
      <c r="C2601" s="251" t="s">
        <v>2127</v>
      </c>
      <c r="D2601" s="251">
        <v>-102.331113</v>
      </c>
      <c r="E2601" s="251">
        <v>33.612290000000002</v>
      </c>
      <c r="O2601">
        <f t="shared" si="40"/>
        <v>273.18901284922515</v>
      </c>
    </row>
    <row r="2602" spans="1:15" x14ac:dyDescent="0.25">
      <c r="A2602" s="251">
        <v>48221</v>
      </c>
      <c r="B2602" s="251" t="s">
        <v>2056</v>
      </c>
      <c r="C2602" s="251" t="s">
        <v>2128</v>
      </c>
      <c r="D2602" s="251">
        <v>-97.827280599999995</v>
      </c>
      <c r="E2602" s="251">
        <v>32.433079999999997</v>
      </c>
      <c r="O2602">
        <f t="shared" si="40"/>
        <v>177.55262614439977</v>
      </c>
    </row>
    <row r="2603" spans="1:15" x14ac:dyDescent="0.25">
      <c r="A2603" s="251">
        <v>48223</v>
      </c>
      <c r="B2603" s="251" t="s">
        <v>2056</v>
      </c>
      <c r="C2603" s="251" t="s">
        <v>1228</v>
      </c>
      <c r="D2603" s="251">
        <v>-95.567048099999994</v>
      </c>
      <c r="E2603" s="251">
        <v>33.172829999999998</v>
      </c>
      <c r="O2603">
        <f t="shared" si="40"/>
        <v>236.81643797002479</v>
      </c>
    </row>
    <row r="2604" spans="1:15" x14ac:dyDescent="0.25">
      <c r="A2604" s="251">
        <v>48225</v>
      </c>
      <c r="B2604" s="251" t="s">
        <v>2056</v>
      </c>
      <c r="C2604" s="251" t="s">
        <v>555</v>
      </c>
      <c r="D2604" s="251">
        <v>-95.4280957</v>
      </c>
      <c r="E2604" s="251">
        <v>31.33304</v>
      </c>
      <c r="O2604">
        <f t="shared" si="40"/>
        <v>93.978440193600036</v>
      </c>
    </row>
    <row r="2605" spans="1:15" x14ac:dyDescent="0.25">
      <c r="A2605" s="251">
        <v>48227</v>
      </c>
      <c r="B2605" s="251" t="s">
        <v>2056</v>
      </c>
      <c r="C2605" s="251" t="s">
        <v>629</v>
      </c>
      <c r="D2605" s="251">
        <v>-101.442381</v>
      </c>
      <c r="E2605" s="251">
        <v>32.299630000000001</v>
      </c>
      <c r="O2605">
        <f t="shared" si="40"/>
        <v>167.12369580802502</v>
      </c>
    </row>
    <row r="2606" spans="1:15" x14ac:dyDescent="0.25">
      <c r="A2606" s="251">
        <v>48229</v>
      </c>
      <c r="B2606" s="251" t="s">
        <v>2056</v>
      </c>
      <c r="C2606" s="251" t="s">
        <v>2129</v>
      </c>
      <c r="D2606" s="251">
        <v>-105.383814</v>
      </c>
      <c r="E2606" s="251">
        <v>31.443719999999999</v>
      </c>
      <c r="O2606">
        <f t="shared" si="40"/>
        <v>102.14083673639992</v>
      </c>
    </row>
    <row r="2607" spans="1:15" x14ac:dyDescent="0.25">
      <c r="A2607" s="251">
        <v>48231</v>
      </c>
      <c r="B2607" s="251" t="s">
        <v>2056</v>
      </c>
      <c r="C2607" s="251" t="s">
        <v>2130</v>
      </c>
      <c r="D2607" s="251">
        <v>-96.083178500000002</v>
      </c>
      <c r="E2607" s="251">
        <v>33.1342</v>
      </c>
      <c r="O2607">
        <f t="shared" si="40"/>
        <v>233.66072169</v>
      </c>
    </row>
    <row r="2608" spans="1:15" x14ac:dyDescent="0.25">
      <c r="A2608" s="251">
        <v>48233</v>
      </c>
      <c r="B2608" s="251" t="s">
        <v>2056</v>
      </c>
      <c r="C2608" s="251" t="s">
        <v>2010</v>
      </c>
      <c r="D2608" s="251">
        <v>-101.350506</v>
      </c>
      <c r="E2608" s="251">
        <v>35.833539999999999</v>
      </c>
      <c r="O2608">
        <f t="shared" si="40"/>
        <v>470.33187509609991</v>
      </c>
    </row>
    <row r="2609" spans="1:15" x14ac:dyDescent="0.25">
      <c r="A2609" s="251">
        <v>48235</v>
      </c>
      <c r="B2609" s="251" t="s">
        <v>2056</v>
      </c>
      <c r="C2609" s="251" t="s">
        <v>2131</v>
      </c>
      <c r="D2609" s="251">
        <v>-100.98664599999999</v>
      </c>
      <c r="E2609" s="251">
        <v>31.29955</v>
      </c>
      <c r="O2609">
        <f t="shared" si="40"/>
        <v>91.519492955624997</v>
      </c>
    </row>
    <row r="2610" spans="1:15" x14ac:dyDescent="0.25">
      <c r="A2610" s="251">
        <v>48237</v>
      </c>
      <c r="B2610" s="251" t="s">
        <v>2056</v>
      </c>
      <c r="C2610" s="251" t="s">
        <v>2132</v>
      </c>
      <c r="D2610" s="251">
        <v>-98.173350600000006</v>
      </c>
      <c r="E2610" s="251">
        <v>33.224899999999998</v>
      </c>
      <c r="O2610">
        <f t="shared" si="40"/>
        <v>241.08070502249984</v>
      </c>
    </row>
    <row r="2611" spans="1:15" x14ac:dyDescent="0.25">
      <c r="A2611" s="251">
        <v>48239</v>
      </c>
      <c r="B2611" s="251" t="s">
        <v>2056</v>
      </c>
      <c r="C2611" s="251" t="s">
        <v>556</v>
      </c>
      <c r="D2611" s="251">
        <v>-96.575772799999996</v>
      </c>
      <c r="E2611" s="251">
        <v>28.930029999999999</v>
      </c>
      <c r="O2611">
        <f t="shared" si="40"/>
        <v>-69.647094447975093</v>
      </c>
    </row>
    <row r="2612" spans="1:15" x14ac:dyDescent="0.25">
      <c r="A2612" s="251">
        <v>48241</v>
      </c>
      <c r="B2612" s="251" t="s">
        <v>2056</v>
      </c>
      <c r="C2612" s="251" t="s">
        <v>898</v>
      </c>
      <c r="D2612" s="251">
        <v>-94.025648200000006</v>
      </c>
      <c r="E2612" s="251">
        <v>30.754169999999998</v>
      </c>
      <c r="O2612">
        <f t="shared" si="40"/>
        <v>52.186212875024893</v>
      </c>
    </row>
    <row r="2613" spans="1:15" x14ac:dyDescent="0.25">
      <c r="A2613" s="251">
        <v>48243</v>
      </c>
      <c r="B2613" s="251" t="s">
        <v>2056</v>
      </c>
      <c r="C2613" s="251" t="s">
        <v>899</v>
      </c>
      <c r="D2613" s="251">
        <v>-104.141583</v>
      </c>
      <c r="E2613" s="251">
        <v>30.7012</v>
      </c>
      <c r="O2613">
        <f t="shared" si="40"/>
        <v>48.437283239999999</v>
      </c>
    </row>
    <row r="2614" spans="1:15" x14ac:dyDescent="0.25">
      <c r="A2614" s="251">
        <v>48245</v>
      </c>
      <c r="B2614" s="251" t="s">
        <v>2056</v>
      </c>
      <c r="C2614" s="251" t="s">
        <v>557</v>
      </c>
      <c r="D2614" s="251">
        <v>-94.167768600000002</v>
      </c>
      <c r="E2614" s="251">
        <v>29.910689999999999</v>
      </c>
      <c r="O2614">
        <f t="shared" si="40"/>
        <v>-6.0104783787750753</v>
      </c>
    </row>
    <row r="2615" spans="1:15" x14ac:dyDescent="0.25">
      <c r="A2615" s="251">
        <v>48247</v>
      </c>
      <c r="B2615" s="251" t="s">
        <v>2056</v>
      </c>
      <c r="C2615" s="251" t="s">
        <v>2133</v>
      </c>
      <c r="D2615" s="251">
        <v>-98.705933700000003</v>
      </c>
      <c r="E2615" s="251">
        <v>27.052779999999998</v>
      </c>
      <c r="O2615">
        <f t="shared" si="40"/>
        <v>-179.39361211110008</v>
      </c>
    </row>
    <row r="2616" spans="1:15" x14ac:dyDescent="0.25">
      <c r="A2616" s="251">
        <v>48249</v>
      </c>
      <c r="B2616" s="251" t="s">
        <v>2056</v>
      </c>
      <c r="C2616" s="251" t="s">
        <v>2134</v>
      </c>
      <c r="D2616" s="251">
        <v>-98.096047799999994</v>
      </c>
      <c r="E2616" s="251">
        <v>27.72683</v>
      </c>
      <c r="O2616">
        <f t="shared" si="40"/>
        <v>-141.81254583997503</v>
      </c>
    </row>
    <row r="2617" spans="1:15" x14ac:dyDescent="0.25">
      <c r="A2617" s="251">
        <v>48251</v>
      </c>
      <c r="B2617" s="251" t="s">
        <v>2056</v>
      </c>
      <c r="C2617" s="251" t="s">
        <v>632</v>
      </c>
      <c r="D2617" s="251">
        <v>-97.370309700000007</v>
      </c>
      <c r="E2617" s="251">
        <v>32.377949999999998</v>
      </c>
      <c r="O2617">
        <f t="shared" si="40"/>
        <v>173.23457895562487</v>
      </c>
    </row>
    <row r="2618" spans="1:15" x14ac:dyDescent="0.25">
      <c r="A2618" s="251">
        <v>48253</v>
      </c>
      <c r="B2618" s="251" t="s">
        <v>2056</v>
      </c>
      <c r="C2618" s="251" t="s">
        <v>901</v>
      </c>
      <c r="D2618" s="251">
        <v>-99.886844199999999</v>
      </c>
      <c r="E2618" s="251">
        <v>32.741050000000001</v>
      </c>
      <c r="O2618">
        <f t="shared" si="40"/>
        <v>201.92592398062507</v>
      </c>
    </row>
    <row r="2619" spans="1:15" x14ac:dyDescent="0.25">
      <c r="A2619" s="251">
        <v>48255</v>
      </c>
      <c r="B2619" s="251" t="s">
        <v>2056</v>
      </c>
      <c r="C2619" s="251" t="s">
        <v>2135</v>
      </c>
      <c r="D2619" s="251">
        <v>-97.859016999999994</v>
      </c>
      <c r="E2619" s="251">
        <v>28.90399</v>
      </c>
      <c r="O2619">
        <f t="shared" si="40"/>
        <v>-71.277889679774987</v>
      </c>
    </row>
    <row r="2620" spans="1:15" x14ac:dyDescent="0.25">
      <c r="A2620" s="251">
        <v>48257</v>
      </c>
      <c r="B2620" s="251" t="s">
        <v>2056</v>
      </c>
      <c r="C2620" s="251" t="s">
        <v>2136</v>
      </c>
      <c r="D2620" s="251">
        <v>-96.294595700000002</v>
      </c>
      <c r="E2620" s="251">
        <v>32.610669999999999</v>
      </c>
      <c r="O2620">
        <f t="shared" si="40"/>
        <v>191.55532016002493</v>
      </c>
    </row>
    <row r="2621" spans="1:15" x14ac:dyDescent="0.25">
      <c r="A2621" s="251">
        <v>48259</v>
      </c>
      <c r="B2621" s="251" t="s">
        <v>2056</v>
      </c>
      <c r="C2621" s="251" t="s">
        <v>1014</v>
      </c>
      <c r="D2621" s="251">
        <v>-98.711121199999994</v>
      </c>
      <c r="E2621" s="251">
        <v>29.926490000000001</v>
      </c>
      <c r="O2621">
        <f t="shared" si="40"/>
        <v>-4.9497666297749232</v>
      </c>
    </row>
    <row r="2622" spans="1:15" x14ac:dyDescent="0.25">
      <c r="A2622" s="251">
        <v>48261</v>
      </c>
      <c r="B2622" s="251" t="s">
        <v>2056</v>
      </c>
      <c r="C2622" s="251" t="s">
        <v>2137</v>
      </c>
      <c r="D2622" s="251">
        <v>-97.747742400000007</v>
      </c>
      <c r="E2622" s="251">
        <v>26.93197</v>
      </c>
      <c r="O2622">
        <f t="shared" si="40"/>
        <v>-185.91320681797501</v>
      </c>
    </row>
    <row r="2623" spans="1:15" x14ac:dyDescent="0.25">
      <c r="A2623" s="251">
        <v>48263</v>
      </c>
      <c r="B2623" s="251" t="s">
        <v>2056</v>
      </c>
      <c r="C2623" s="251" t="s">
        <v>785</v>
      </c>
      <c r="D2623" s="251">
        <v>-100.764197</v>
      </c>
      <c r="E2623" s="251">
        <v>33.169580000000003</v>
      </c>
      <c r="O2623">
        <f t="shared" si="40"/>
        <v>236.55068409690028</v>
      </c>
    </row>
    <row r="2624" spans="1:15" x14ac:dyDescent="0.25">
      <c r="A2624" s="251">
        <v>48265</v>
      </c>
      <c r="B2624" s="251" t="s">
        <v>2056</v>
      </c>
      <c r="C2624" s="251" t="s">
        <v>2138</v>
      </c>
      <c r="D2624" s="251">
        <v>-99.356415200000001</v>
      </c>
      <c r="E2624" s="251">
        <v>30.038879999999999</v>
      </c>
      <c r="O2624">
        <f t="shared" si="40"/>
        <v>2.6278012223999268</v>
      </c>
    </row>
    <row r="2625" spans="1:15" x14ac:dyDescent="0.25">
      <c r="A2625" s="251">
        <v>48267</v>
      </c>
      <c r="B2625" s="251" t="s">
        <v>2056</v>
      </c>
      <c r="C2625" s="251" t="s">
        <v>2139</v>
      </c>
      <c r="D2625" s="251">
        <v>-99.744237999999996</v>
      </c>
      <c r="E2625" s="251">
        <v>30.457930000000001</v>
      </c>
      <c r="O2625">
        <f t="shared" si="40"/>
        <v>31.382099741025073</v>
      </c>
    </row>
    <row r="2626" spans="1:15" x14ac:dyDescent="0.25">
      <c r="A2626" s="251">
        <v>48269</v>
      </c>
      <c r="B2626" s="251" t="s">
        <v>2056</v>
      </c>
      <c r="C2626" s="251" t="s">
        <v>2140</v>
      </c>
      <c r="D2626" s="251">
        <v>-100.248261</v>
      </c>
      <c r="E2626" s="251">
        <v>33.610990000000001</v>
      </c>
      <c r="O2626">
        <f t="shared" si="40"/>
        <v>273.08013475522512</v>
      </c>
    </row>
    <row r="2627" spans="1:15" x14ac:dyDescent="0.25">
      <c r="A2627" s="251">
        <v>48271</v>
      </c>
      <c r="B2627" s="251" t="s">
        <v>2056</v>
      </c>
      <c r="C2627" s="251" t="s">
        <v>2141</v>
      </c>
      <c r="D2627" s="251">
        <v>-100.42521499999999</v>
      </c>
      <c r="E2627" s="251">
        <v>29.338920000000002</v>
      </c>
      <c r="O2627">
        <f t="shared" si="40"/>
        <v>-43.639589775599894</v>
      </c>
    </row>
    <row r="2628" spans="1:15" x14ac:dyDescent="0.25">
      <c r="A2628" s="251">
        <v>48273</v>
      </c>
      <c r="B2628" s="251" t="s">
        <v>2056</v>
      </c>
      <c r="C2628" s="251" t="s">
        <v>2142</v>
      </c>
      <c r="D2628" s="251">
        <v>-97.766520299999996</v>
      </c>
      <c r="E2628" s="251">
        <v>27.44342</v>
      </c>
      <c r="O2628">
        <f t="shared" ref="O2628:O2691" si="41">E2628*1.5^2*(E2628-30)</f>
        <v>-157.86292208310002</v>
      </c>
    </row>
    <row r="2629" spans="1:15" x14ac:dyDescent="0.25">
      <c r="A2629" s="251">
        <v>48275</v>
      </c>
      <c r="B2629" s="251" t="s">
        <v>2056</v>
      </c>
      <c r="C2629" s="251" t="s">
        <v>1015</v>
      </c>
      <c r="D2629" s="251">
        <v>-99.737994200000003</v>
      </c>
      <c r="E2629" s="251">
        <v>33.600299999999997</v>
      </c>
      <c r="O2629">
        <f t="shared" si="41"/>
        <v>272.18511020249974</v>
      </c>
    </row>
    <row r="2630" spans="1:15" x14ac:dyDescent="0.25">
      <c r="A2630" s="251">
        <v>48277</v>
      </c>
      <c r="B2630" s="251" t="s">
        <v>2056</v>
      </c>
      <c r="C2630" s="251" t="s">
        <v>558</v>
      </c>
      <c r="D2630" s="251">
        <v>-95.5744708</v>
      </c>
      <c r="E2630" s="251">
        <v>33.692320000000002</v>
      </c>
      <c r="O2630">
        <f t="shared" si="41"/>
        <v>279.90636071040018</v>
      </c>
    </row>
    <row r="2631" spans="1:15" x14ac:dyDescent="0.25">
      <c r="A2631" s="251">
        <v>48279</v>
      </c>
      <c r="B2631" s="251" t="s">
        <v>2056</v>
      </c>
      <c r="C2631" s="251" t="s">
        <v>2143</v>
      </c>
      <c r="D2631" s="251">
        <v>-102.337971</v>
      </c>
      <c r="E2631" s="251">
        <v>34.066220000000001</v>
      </c>
      <c r="O2631">
        <f t="shared" si="41"/>
        <v>311.67167644890009</v>
      </c>
    </row>
    <row r="2632" spans="1:15" x14ac:dyDescent="0.25">
      <c r="A2632" s="251">
        <v>48281</v>
      </c>
      <c r="B2632" s="251" t="s">
        <v>2056</v>
      </c>
      <c r="C2632" s="251" t="s">
        <v>2144</v>
      </c>
      <c r="D2632" s="251">
        <v>-98.247014399999998</v>
      </c>
      <c r="E2632" s="251">
        <v>31.19293</v>
      </c>
      <c r="O2632">
        <f t="shared" si="41"/>
        <v>83.724709466025047</v>
      </c>
    </row>
    <row r="2633" spans="1:15" x14ac:dyDescent="0.25">
      <c r="A2633" s="251">
        <v>48283</v>
      </c>
      <c r="B2633" s="251" t="s">
        <v>2056</v>
      </c>
      <c r="C2633" s="251" t="s">
        <v>2145</v>
      </c>
      <c r="D2633" s="251">
        <v>-99.110720700000002</v>
      </c>
      <c r="E2633" s="251">
        <v>28.346609999999998</v>
      </c>
      <c r="O2633">
        <f t="shared" si="41"/>
        <v>-105.4530033927751</v>
      </c>
    </row>
    <row r="2634" spans="1:15" x14ac:dyDescent="0.25">
      <c r="A2634" s="251">
        <v>48285</v>
      </c>
      <c r="B2634" s="251" t="s">
        <v>2056</v>
      </c>
      <c r="C2634" s="251" t="s">
        <v>2146</v>
      </c>
      <c r="D2634" s="251">
        <v>-96.937363700000006</v>
      </c>
      <c r="E2634" s="251">
        <v>29.37481</v>
      </c>
      <c r="O2634">
        <f t="shared" si="41"/>
        <v>-41.320884293774995</v>
      </c>
    </row>
    <row r="2635" spans="1:15" x14ac:dyDescent="0.25">
      <c r="A2635" s="251">
        <v>48287</v>
      </c>
      <c r="B2635" s="251" t="s">
        <v>2056</v>
      </c>
      <c r="C2635" s="251" t="s">
        <v>561</v>
      </c>
      <c r="D2635" s="251">
        <v>-96.976191099999994</v>
      </c>
      <c r="E2635" s="251">
        <v>30.31213</v>
      </c>
      <c r="O2635">
        <f t="shared" si="41"/>
        <v>21.287981558024985</v>
      </c>
    </row>
    <row r="2636" spans="1:15" x14ac:dyDescent="0.25">
      <c r="A2636" s="251">
        <v>48289</v>
      </c>
      <c r="B2636" s="251" t="s">
        <v>2056</v>
      </c>
      <c r="C2636" s="251" t="s">
        <v>816</v>
      </c>
      <c r="D2636" s="251">
        <v>-96.010004300000006</v>
      </c>
      <c r="E2636" s="251">
        <v>31.31015</v>
      </c>
      <c r="O2636">
        <f t="shared" si="41"/>
        <v>92.297234300625021</v>
      </c>
    </row>
    <row r="2637" spans="1:15" x14ac:dyDescent="0.25">
      <c r="A2637" s="251">
        <v>48291</v>
      </c>
      <c r="B2637" s="251" t="s">
        <v>2056</v>
      </c>
      <c r="C2637" s="251" t="s">
        <v>818</v>
      </c>
      <c r="D2637" s="251">
        <v>-94.813887199999996</v>
      </c>
      <c r="E2637" s="251">
        <v>30.159130000000001</v>
      </c>
      <c r="O2637">
        <f t="shared" si="41"/>
        <v>10.798250303025075</v>
      </c>
    </row>
    <row r="2638" spans="1:15" x14ac:dyDescent="0.25">
      <c r="A2638" s="251">
        <v>48293</v>
      </c>
      <c r="B2638" s="251" t="s">
        <v>2056</v>
      </c>
      <c r="C2638" s="251" t="s">
        <v>562</v>
      </c>
      <c r="D2638" s="251">
        <v>-96.579057800000001</v>
      </c>
      <c r="E2638" s="251">
        <v>31.54984</v>
      </c>
      <c r="O2638">
        <f t="shared" si="41"/>
        <v>110.01870905759998</v>
      </c>
    </row>
    <row r="2639" spans="1:15" x14ac:dyDescent="0.25">
      <c r="A2639" s="251">
        <v>48295</v>
      </c>
      <c r="B2639" s="251" t="s">
        <v>2056</v>
      </c>
      <c r="C2639" s="251" t="s">
        <v>2147</v>
      </c>
      <c r="D2639" s="251">
        <v>-100.273342</v>
      </c>
      <c r="E2639" s="251">
        <v>36.268230000000003</v>
      </c>
      <c r="O2639">
        <f t="shared" si="41"/>
        <v>511.5096164990253</v>
      </c>
    </row>
    <row r="2640" spans="1:15" x14ac:dyDescent="0.25">
      <c r="A2640" s="251">
        <v>48297</v>
      </c>
      <c r="B2640" s="251" t="s">
        <v>2056</v>
      </c>
      <c r="C2640" s="251" t="s">
        <v>2148</v>
      </c>
      <c r="D2640" s="251">
        <v>-98.128557900000004</v>
      </c>
      <c r="E2640" s="251">
        <v>28.34938</v>
      </c>
      <c r="O2640">
        <f t="shared" si="41"/>
        <v>-105.28662063509999</v>
      </c>
    </row>
    <row r="2641" spans="1:15" x14ac:dyDescent="0.25">
      <c r="A2641" s="251">
        <v>48299</v>
      </c>
      <c r="B2641" s="251" t="s">
        <v>2056</v>
      </c>
      <c r="C2641" s="251" t="s">
        <v>2149</v>
      </c>
      <c r="D2641" s="251">
        <v>-98.689973899999998</v>
      </c>
      <c r="E2641" s="251">
        <v>30.700589999999998</v>
      </c>
      <c r="O2641">
        <f t="shared" si="41"/>
        <v>48.394184283224874</v>
      </c>
    </row>
    <row r="2642" spans="1:15" x14ac:dyDescent="0.25">
      <c r="A2642" s="251">
        <v>48301</v>
      </c>
      <c r="B2642" s="251" t="s">
        <v>2056</v>
      </c>
      <c r="C2642" s="251" t="s">
        <v>2150</v>
      </c>
      <c r="D2642" s="251">
        <v>-103.59324700000001</v>
      </c>
      <c r="E2642" s="251">
        <v>31.84891</v>
      </c>
      <c r="O2642">
        <f t="shared" si="41"/>
        <v>132.49297842322503</v>
      </c>
    </row>
    <row r="2643" spans="1:15" x14ac:dyDescent="0.25">
      <c r="A2643" s="251">
        <v>48303</v>
      </c>
      <c r="B2643" s="251" t="s">
        <v>2056</v>
      </c>
      <c r="C2643" s="251" t="s">
        <v>2151</v>
      </c>
      <c r="D2643" s="251">
        <v>-101.802599</v>
      </c>
      <c r="E2643" s="251">
        <v>33.610300000000002</v>
      </c>
      <c r="O2643">
        <f t="shared" si="41"/>
        <v>273.02234870250021</v>
      </c>
    </row>
    <row r="2644" spans="1:15" x14ac:dyDescent="0.25">
      <c r="A2644" s="251">
        <v>48305</v>
      </c>
      <c r="B2644" s="251" t="s">
        <v>2056</v>
      </c>
      <c r="C2644" s="251" t="s">
        <v>2152</v>
      </c>
      <c r="D2644" s="251">
        <v>-101.80349200000001</v>
      </c>
      <c r="E2644" s="251">
        <v>33.173470000000002</v>
      </c>
      <c r="O2644">
        <f t="shared" si="41"/>
        <v>236.86877664202515</v>
      </c>
    </row>
    <row r="2645" spans="1:15" x14ac:dyDescent="0.25">
      <c r="A2645" s="251">
        <v>48307</v>
      </c>
      <c r="B2645" s="251" t="s">
        <v>2056</v>
      </c>
      <c r="C2645" s="251" t="s">
        <v>2153</v>
      </c>
      <c r="D2645" s="251">
        <v>-99.365763900000005</v>
      </c>
      <c r="E2645" s="251">
        <v>31.202110000000001</v>
      </c>
      <c r="O2645">
        <f t="shared" si="41"/>
        <v>84.393829017225073</v>
      </c>
    </row>
    <row r="2646" spans="1:15" x14ac:dyDescent="0.25">
      <c r="A2646" s="251">
        <v>48309</v>
      </c>
      <c r="B2646" s="251" t="s">
        <v>2056</v>
      </c>
      <c r="C2646" s="251" t="s">
        <v>2154</v>
      </c>
      <c r="D2646" s="251">
        <v>-97.201685999999995</v>
      </c>
      <c r="E2646" s="251">
        <v>31.558070000000001</v>
      </c>
      <c r="O2646">
        <f t="shared" si="41"/>
        <v>110.63178478102505</v>
      </c>
    </row>
    <row r="2647" spans="1:15" x14ac:dyDescent="0.25">
      <c r="A2647" s="251">
        <v>48311</v>
      </c>
      <c r="B2647" s="251" t="s">
        <v>2056</v>
      </c>
      <c r="C2647" s="251" t="s">
        <v>2155</v>
      </c>
      <c r="D2647" s="251">
        <v>-98.575924700000002</v>
      </c>
      <c r="E2647" s="251">
        <v>28.351369999999999</v>
      </c>
      <c r="O2647">
        <f t="shared" si="41"/>
        <v>-105.16706802697504</v>
      </c>
    </row>
    <row r="2648" spans="1:15" x14ac:dyDescent="0.25">
      <c r="A2648" s="251">
        <v>48313</v>
      </c>
      <c r="B2648" s="251" t="s">
        <v>2056</v>
      </c>
      <c r="C2648" s="251" t="s">
        <v>565</v>
      </c>
      <c r="D2648" s="251">
        <v>-95.942546800000002</v>
      </c>
      <c r="E2648" s="251">
        <v>30.97336</v>
      </c>
      <c r="O2648">
        <f t="shared" si="41"/>
        <v>67.83351680159997</v>
      </c>
    </row>
    <row r="2649" spans="1:15" x14ac:dyDescent="0.25">
      <c r="A2649" s="251">
        <v>48315</v>
      </c>
      <c r="B2649" s="251" t="s">
        <v>2056</v>
      </c>
      <c r="C2649" s="251" t="s">
        <v>567</v>
      </c>
      <c r="D2649" s="251">
        <v>-94.368424700000006</v>
      </c>
      <c r="E2649" s="251">
        <v>32.827469999999998</v>
      </c>
      <c r="O2649">
        <f t="shared" si="41"/>
        <v>208.84204485202486</v>
      </c>
    </row>
    <row r="2650" spans="1:15" x14ac:dyDescent="0.25">
      <c r="A2650" s="251">
        <v>48317</v>
      </c>
      <c r="B2650" s="251" t="s">
        <v>2056</v>
      </c>
      <c r="C2650" s="251" t="s">
        <v>820</v>
      </c>
      <c r="D2650" s="251">
        <v>-101.95415199999999</v>
      </c>
      <c r="E2650" s="251">
        <v>32.30133</v>
      </c>
      <c r="O2650">
        <f t="shared" si="41"/>
        <v>167.25604448002503</v>
      </c>
    </row>
    <row r="2651" spans="1:15" x14ac:dyDescent="0.25">
      <c r="A2651" s="251">
        <v>48319</v>
      </c>
      <c r="B2651" s="251" t="s">
        <v>2056</v>
      </c>
      <c r="C2651" s="251" t="s">
        <v>1022</v>
      </c>
      <c r="D2651" s="251">
        <v>-99.242290600000004</v>
      </c>
      <c r="E2651" s="251">
        <v>30.712890000000002</v>
      </c>
      <c r="O2651">
        <f t="shared" si="41"/>
        <v>49.263552342225111</v>
      </c>
    </row>
    <row r="2652" spans="1:15" x14ac:dyDescent="0.25">
      <c r="A2652" s="251">
        <v>48321</v>
      </c>
      <c r="B2652" s="251" t="s">
        <v>2056</v>
      </c>
      <c r="C2652" s="251" t="s">
        <v>2156</v>
      </c>
      <c r="D2652" s="251">
        <v>-95.9962673</v>
      </c>
      <c r="E2652" s="251">
        <v>28.877140000000001</v>
      </c>
      <c r="O2652">
        <f t="shared" si="41"/>
        <v>-72.956217195899967</v>
      </c>
    </row>
    <row r="2653" spans="1:15" x14ac:dyDescent="0.25">
      <c r="A2653" s="251">
        <v>48323</v>
      </c>
      <c r="B2653" s="251" t="s">
        <v>2056</v>
      </c>
      <c r="C2653" s="251" t="s">
        <v>2157</v>
      </c>
      <c r="D2653" s="251">
        <v>-100.322906</v>
      </c>
      <c r="E2653" s="251">
        <v>28.734529999999999</v>
      </c>
      <c r="O2653">
        <f t="shared" si="41"/>
        <v>-81.816042777975042</v>
      </c>
    </row>
    <row r="2654" spans="1:15" x14ac:dyDescent="0.25">
      <c r="A2654" s="251">
        <v>48325</v>
      </c>
      <c r="B2654" s="251" t="s">
        <v>2056</v>
      </c>
      <c r="C2654" s="251" t="s">
        <v>1849</v>
      </c>
      <c r="D2654" s="251">
        <v>-99.114528000000007</v>
      </c>
      <c r="E2654" s="251">
        <v>29.351669999999999</v>
      </c>
      <c r="O2654">
        <f t="shared" si="41"/>
        <v>-42.816528474975094</v>
      </c>
    </row>
    <row r="2655" spans="1:15" x14ac:dyDescent="0.25">
      <c r="A2655" s="251">
        <v>48327</v>
      </c>
      <c r="B2655" s="251" t="s">
        <v>2056</v>
      </c>
      <c r="C2655" s="251" t="s">
        <v>1024</v>
      </c>
      <c r="D2655" s="251">
        <v>-99.833497399999999</v>
      </c>
      <c r="E2655" s="251">
        <v>30.878820000000001</v>
      </c>
      <c r="O2655">
        <f t="shared" si="41"/>
        <v>61.058080332900076</v>
      </c>
    </row>
    <row r="2656" spans="1:15" x14ac:dyDescent="0.25">
      <c r="A2656" s="251">
        <v>48329</v>
      </c>
      <c r="B2656" s="251" t="s">
        <v>2056</v>
      </c>
      <c r="C2656" s="251" t="s">
        <v>1403</v>
      </c>
      <c r="D2656" s="251">
        <v>-102.024444</v>
      </c>
      <c r="E2656" s="251">
        <v>31.863250000000001</v>
      </c>
      <c r="O2656">
        <f t="shared" si="41"/>
        <v>133.58070126562507</v>
      </c>
    </row>
    <row r="2657" spans="1:15" x14ac:dyDescent="0.25">
      <c r="A2657" s="251">
        <v>48331</v>
      </c>
      <c r="B2657" s="251" t="s">
        <v>2056</v>
      </c>
      <c r="C2657" s="251" t="s">
        <v>2158</v>
      </c>
      <c r="D2657" s="251">
        <v>-96.983288599999995</v>
      </c>
      <c r="E2657" s="251">
        <v>30.783480000000001</v>
      </c>
      <c r="O2657">
        <f t="shared" si="41"/>
        <v>54.266042048400067</v>
      </c>
    </row>
    <row r="2658" spans="1:15" x14ac:dyDescent="0.25">
      <c r="A2658" s="251">
        <v>48333</v>
      </c>
      <c r="B2658" s="251" t="s">
        <v>2056</v>
      </c>
      <c r="C2658" s="251" t="s">
        <v>1113</v>
      </c>
      <c r="D2658" s="251">
        <v>-98.607098199999996</v>
      </c>
      <c r="E2658" s="251">
        <v>31.498010000000001</v>
      </c>
      <c r="O2658">
        <f t="shared" si="41"/>
        <v>106.16475141022507</v>
      </c>
    </row>
    <row r="2659" spans="1:15" x14ac:dyDescent="0.25">
      <c r="A2659" s="251">
        <v>48335</v>
      </c>
      <c r="B2659" s="251" t="s">
        <v>2056</v>
      </c>
      <c r="C2659" s="251" t="s">
        <v>909</v>
      </c>
      <c r="D2659" s="251">
        <v>-100.92019500000001</v>
      </c>
      <c r="E2659" s="251">
        <v>32.29813</v>
      </c>
      <c r="O2659">
        <f t="shared" si="41"/>
        <v>167.00692836802503</v>
      </c>
    </row>
    <row r="2660" spans="1:15" x14ac:dyDescent="0.25">
      <c r="A2660" s="251">
        <v>48337</v>
      </c>
      <c r="B2660" s="251" t="s">
        <v>2056</v>
      </c>
      <c r="C2660" s="251" t="s">
        <v>2159</v>
      </c>
      <c r="D2660" s="251">
        <v>-97.7241863</v>
      </c>
      <c r="E2660" s="251">
        <v>33.674889999999998</v>
      </c>
      <c r="O2660">
        <f t="shared" si="41"/>
        <v>278.44091215222483</v>
      </c>
    </row>
    <row r="2661" spans="1:15" x14ac:dyDescent="0.25">
      <c r="A2661" s="251">
        <v>48339</v>
      </c>
      <c r="B2661" s="251" t="s">
        <v>2056</v>
      </c>
      <c r="C2661" s="251" t="s">
        <v>571</v>
      </c>
      <c r="D2661" s="251">
        <v>-95.513741499999995</v>
      </c>
      <c r="E2661" s="251">
        <v>30.31794</v>
      </c>
      <c r="O2661">
        <f t="shared" si="41"/>
        <v>21.688393148100008</v>
      </c>
    </row>
    <row r="2662" spans="1:15" x14ac:dyDescent="0.25">
      <c r="A2662" s="251">
        <v>48341</v>
      </c>
      <c r="B2662" s="251" t="s">
        <v>2056</v>
      </c>
      <c r="C2662" s="251" t="s">
        <v>1772</v>
      </c>
      <c r="D2662" s="251">
        <v>-101.893975</v>
      </c>
      <c r="E2662" s="251">
        <v>35.833829999999999</v>
      </c>
      <c r="O2662">
        <f t="shared" si="41"/>
        <v>470.35906305502488</v>
      </c>
    </row>
    <row r="2663" spans="1:15" x14ac:dyDescent="0.25">
      <c r="A2663" s="251">
        <v>48343</v>
      </c>
      <c r="B2663" s="251" t="s">
        <v>2056</v>
      </c>
      <c r="C2663" s="251" t="s">
        <v>1166</v>
      </c>
      <c r="D2663" s="251">
        <v>-94.732228800000001</v>
      </c>
      <c r="E2663" s="251">
        <v>33.139830000000003</v>
      </c>
      <c r="O2663">
        <f t="shared" si="41"/>
        <v>234.12022296502531</v>
      </c>
    </row>
    <row r="2664" spans="1:15" x14ac:dyDescent="0.25">
      <c r="A2664" s="251">
        <v>48345</v>
      </c>
      <c r="B2664" s="251" t="s">
        <v>2056</v>
      </c>
      <c r="C2664" s="251" t="s">
        <v>2160</v>
      </c>
      <c r="D2664" s="251">
        <v>-100.771226</v>
      </c>
      <c r="E2664" s="251">
        <v>34.07499</v>
      </c>
      <c r="O2664">
        <f t="shared" si="41"/>
        <v>312.42429787522497</v>
      </c>
    </row>
    <row r="2665" spans="1:15" x14ac:dyDescent="0.25">
      <c r="A2665" s="251">
        <v>48347</v>
      </c>
      <c r="B2665" s="251" t="s">
        <v>2056</v>
      </c>
      <c r="C2665" s="251" t="s">
        <v>2161</v>
      </c>
      <c r="D2665" s="251">
        <v>-94.629809499999993</v>
      </c>
      <c r="E2665" s="251">
        <v>31.64377</v>
      </c>
      <c r="O2665">
        <f t="shared" si="41"/>
        <v>117.033929579025</v>
      </c>
    </row>
    <row r="2666" spans="1:15" x14ac:dyDescent="0.25">
      <c r="A2666" s="251">
        <v>48349</v>
      </c>
      <c r="B2666" s="251" t="s">
        <v>2056</v>
      </c>
      <c r="C2666" s="251" t="s">
        <v>2162</v>
      </c>
      <c r="D2666" s="251">
        <v>-96.475107800000004</v>
      </c>
      <c r="E2666" s="251">
        <v>32.050269999999998</v>
      </c>
      <c r="O2666">
        <f t="shared" si="41"/>
        <v>147.85134091402483</v>
      </c>
    </row>
    <row r="2667" spans="1:15" x14ac:dyDescent="0.25">
      <c r="A2667" s="251">
        <v>48351</v>
      </c>
      <c r="B2667" s="251" t="s">
        <v>2056</v>
      </c>
      <c r="C2667" s="251" t="s">
        <v>641</v>
      </c>
      <c r="D2667" s="251">
        <v>-93.751262800000006</v>
      </c>
      <c r="E2667" s="251">
        <v>30.803789999999999</v>
      </c>
      <c r="O2667">
        <f t="shared" si="41"/>
        <v>55.709501319224948</v>
      </c>
    </row>
    <row r="2668" spans="1:15" x14ac:dyDescent="0.25">
      <c r="A2668" s="251">
        <v>48353</v>
      </c>
      <c r="B2668" s="251" t="s">
        <v>2056</v>
      </c>
      <c r="C2668" s="251" t="s">
        <v>2163</v>
      </c>
      <c r="D2668" s="251">
        <v>-100.398161</v>
      </c>
      <c r="E2668" s="251">
        <v>32.300820000000002</v>
      </c>
      <c r="O2668">
        <f t="shared" si="41"/>
        <v>167.21633851290011</v>
      </c>
    </row>
    <row r="2669" spans="1:15" x14ac:dyDescent="0.25">
      <c r="A2669" s="251">
        <v>48355</v>
      </c>
      <c r="B2669" s="251" t="s">
        <v>2056</v>
      </c>
      <c r="C2669" s="251" t="s">
        <v>2164</v>
      </c>
      <c r="D2669" s="251">
        <v>-97.670024900000001</v>
      </c>
      <c r="E2669" s="251">
        <v>27.733409999999999</v>
      </c>
      <c r="O2669">
        <f t="shared" si="41"/>
        <v>-141.43560698677504</v>
      </c>
    </row>
    <row r="2670" spans="1:15" x14ac:dyDescent="0.25">
      <c r="A2670" s="251">
        <v>48357</v>
      </c>
      <c r="B2670" s="251" t="s">
        <v>2056</v>
      </c>
      <c r="C2670" s="251" t="s">
        <v>2165</v>
      </c>
      <c r="D2670" s="251">
        <v>-100.80813000000001</v>
      </c>
      <c r="E2670" s="251">
        <v>36.269309999999997</v>
      </c>
      <c r="O2670">
        <f t="shared" si="41"/>
        <v>511.6129827212248</v>
      </c>
    </row>
    <row r="2671" spans="1:15" x14ac:dyDescent="0.25">
      <c r="A2671" s="251">
        <v>48359</v>
      </c>
      <c r="B2671" s="251" t="s">
        <v>2056</v>
      </c>
      <c r="C2671" s="251" t="s">
        <v>1244</v>
      </c>
      <c r="D2671" s="251">
        <v>-102.605283</v>
      </c>
      <c r="E2671" s="251">
        <v>35.394469999999998</v>
      </c>
      <c r="O2671">
        <f t="shared" si="41"/>
        <v>429.60241480702484</v>
      </c>
    </row>
    <row r="2672" spans="1:15" x14ac:dyDescent="0.25">
      <c r="A2672" s="251">
        <v>48361</v>
      </c>
      <c r="B2672" s="251" t="s">
        <v>2056</v>
      </c>
      <c r="C2672" s="251" t="s">
        <v>691</v>
      </c>
      <c r="D2672" s="251">
        <v>-93.890098399999999</v>
      </c>
      <c r="E2672" s="251">
        <v>30.140989999999999</v>
      </c>
      <c r="O2672">
        <f t="shared" si="41"/>
        <v>9.561550905224907</v>
      </c>
    </row>
    <row r="2673" spans="1:15" x14ac:dyDescent="0.25">
      <c r="A2673" s="251">
        <v>48363</v>
      </c>
      <c r="B2673" s="251" t="s">
        <v>2056</v>
      </c>
      <c r="C2673" s="251" t="s">
        <v>2166</v>
      </c>
      <c r="D2673" s="251">
        <v>-98.314861100000002</v>
      </c>
      <c r="E2673" s="251">
        <v>32.752310000000001</v>
      </c>
      <c r="O2673">
        <f t="shared" si="41"/>
        <v>202.82514825622513</v>
      </c>
    </row>
    <row r="2674" spans="1:15" x14ac:dyDescent="0.25">
      <c r="A2674" s="251">
        <v>48365</v>
      </c>
      <c r="B2674" s="251" t="s">
        <v>2056</v>
      </c>
      <c r="C2674" s="251" t="s">
        <v>1508</v>
      </c>
      <c r="D2674" s="251">
        <v>-94.319484399999993</v>
      </c>
      <c r="E2674" s="251">
        <v>32.185949999999998</v>
      </c>
      <c r="O2674">
        <f t="shared" si="41"/>
        <v>158.30297415562487</v>
      </c>
    </row>
    <row r="2675" spans="1:15" x14ac:dyDescent="0.25">
      <c r="A2675" s="251">
        <v>48367</v>
      </c>
      <c r="B2675" s="251" t="s">
        <v>2056</v>
      </c>
      <c r="C2675" s="251" t="s">
        <v>2167</v>
      </c>
      <c r="D2675" s="251">
        <v>-97.805346200000002</v>
      </c>
      <c r="E2675" s="251">
        <v>32.773809999999997</v>
      </c>
      <c r="O2675">
        <f t="shared" si="41"/>
        <v>204.54372431122482</v>
      </c>
    </row>
    <row r="2676" spans="1:15" x14ac:dyDescent="0.25">
      <c r="A2676" s="251">
        <v>48369</v>
      </c>
      <c r="B2676" s="251" t="s">
        <v>2056</v>
      </c>
      <c r="C2676" s="251" t="s">
        <v>2168</v>
      </c>
      <c r="D2676" s="251">
        <v>-102.785304</v>
      </c>
      <c r="E2676" s="251">
        <v>34.519509999999997</v>
      </c>
      <c r="O2676">
        <f t="shared" si="41"/>
        <v>351.02535894022469</v>
      </c>
    </row>
    <row r="2677" spans="1:15" x14ac:dyDescent="0.25">
      <c r="A2677" s="251">
        <v>48371</v>
      </c>
      <c r="B2677" s="251" t="s">
        <v>2056</v>
      </c>
      <c r="C2677" s="251" t="s">
        <v>2169</v>
      </c>
      <c r="D2677" s="251">
        <v>-102.72325499999999</v>
      </c>
      <c r="E2677" s="251">
        <v>30.776389999999999</v>
      </c>
      <c r="O2677">
        <f t="shared" si="41"/>
        <v>53.762583222224947</v>
      </c>
    </row>
    <row r="2678" spans="1:15" x14ac:dyDescent="0.25">
      <c r="A2678" s="251">
        <v>48373</v>
      </c>
      <c r="B2678" s="251" t="s">
        <v>2056</v>
      </c>
      <c r="C2678" s="251" t="s">
        <v>645</v>
      </c>
      <c r="D2678" s="251">
        <v>-94.840035999999998</v>
      </c>
      <c r="E2678" s="251">
        <v>30.810960000000001</v>
      </c>
      <c r="O2678">
        <f t="shared" si="41"/>
        <v>56.21952627360011</v>
      </c>
    </row>
    <row r="2679" spans="1:15" x14ac:dyDescent="0.25">
      <c r="A2679" s="251">
        <v>48375</v>
      </c>
      <c r="B2679" s="251" t="s">
        <v>2056</v>
      </c>
      <c r="C2679" s="251" t="s">
        <v>1953</v>
      </c>
      <c r="D2679" s="251">
        <v>-101.89255300000001</v>
      </c>
      <c r="E2679" s="251">
        <v>35.398760000000003</v>
      </c>
      <c r="O2679">
        <f t="shared" si="41"/>
        <v>429.99617145960025</v>
      </c>
    </row>
    <row r="2680" spans="1:15" x14ac:dyDescent="0.25">
      <c r="A2680" s="251">
        <v>48377</v>
      </c>
      <c r="B2680" s="251" t="s">
        <v>2056</v>
      </c>
      <c r="C2680" s="251" t="s">
        <v>2170</v>
      </c>
      <c r="D2680" s="251">
        <v>-104.240263</v>
      </c>
      <c r="E2680" s="251">
        <v>29.985019999999999</v>
      </c>
      <c r="O2680">
        <f t="shared" si="41"/>
        <v>-1.0106450991000895</v>
      </c>
    </row>
    <row r="2681" spans="1:15" x14ac:dyDescent="0.25">
      <c r="A2681" s="251">
        <v>48379</v>
      </c>
      <c r="B2681" s="251" t="s">
        <v>2056</v>
      </c>
      <c r="C2681" s="251" t="s">
        <v>2171</v>
      </c>
      <c r="D2681" s="251">
        <v>-95.791826999999998</v>
      </c>
      <c r="E2681" s="251">
        <v>32.884239999999998</v>
      </c>
      <c r="O2681">
        <f t="shared" si="41"/>
        <v>213.40359084959985</v>
      </c>
    </row>
    <row r="2682" spans="1:15" x14ac:dyDescent="0.25">
      <c r="A2682" s="251">
        <v>48381</v>
      </c>
      <c r="B2682" s="251" t="s">
        <v>2056</v>
      </c>
      <c r="C2682" s="251" t="s">
        <v>2172</v>
      </c>
      <c r="D2682" s="251">
        <v>-101.891352</v>
      </c>
      <c r="E2682" s="251">
        <v>34.966189999999997</v>
      </c>
      <c r="O2682">
        <f t="shared" si="41"/>
        <v>390.70967201122477</v>
      </c>
    </row>
    <row r="2683" spans="1:15" x14ac:dyDescent="0.25">
      <c r="A2683" s="251">
        <v>48383</v>
      </c>
      <c r="B2683" s="251" t="s">
        <v>2056</v>
      </c>
      <c r="C2683" s="251" t="s">
        <v>2173</v>
      </c>
      <c r="D2683" s="251">
        <v>-101.51713700000001</v>
      </c>
      <c r="E2683" s="251">
        <v>31.360279999999999</v>
      </c>
      <c r="O2683">
        <f t="shared" si="41"/>
        <v>95.982213776399973</v>
      </c>
    </row>
    <row r="2684" spans="1:15" x14ac:dyDescent="0.25">
      <c r="A2684" s="251">
        <v>48385</v>
      </c>
      <c r="B2684" s="251" t="s">
        <v>2056</v>
      </c>
      <c r="C2684" s="251" t="s">
        <v>2174</v>
      </c>
      <c r="D2684" s="251">
        <v>-99.828669899999994</v>
      </c>
      <c r="E2684" s="251">
        <v>29.8203</v>
      </c>
      <c r="O2684">
        <f t="shared" si="41"/>
        <v>-12.057092797500028</v>
      </c>
    </row>
    <row r="2685" spans="1:15" x14ac:dyDescent="0.25">
      <c r="A2685" s="251">
        <v>48387</v>
      </c>
      <c r="B2685" s="251" t="s">
        <v>2056</v>
      </c>
      <c r="C2685" s="251" t="s">
        <v>2175</v>
      </c>
      <c r="D2685" s="251">
        <v>-95.058142200000006</v>
      </c>
      <c r="E2685" s="251">
        <v>33.648650000000004</v>
      </c>
      <c r="O2685">
        <f t="shared" si="41"/>
        <v>276.23733035062526</v>
      </c>
    </row>
    <row r="2686" spans="1:15" x14ac:dyDescent="0.25">
      <c r="A2686" s="251">
        <v>48389</v>
      </c>
      <c r="B2686" s="251" t="s">
        <v>2056</v>
      </c>
      <c r="C2686" s="251" t="s">
        <v>2176</v>
      </c>
      <c r="D2686" s="251">
        <v>-103.69041</v>
      </c>
      <c r="E2686" s="251">
        <v>31.316410000000001</v>
      </c>
      <c r="O2686">
        <f t="shared" si="41"/>
        <v>92.756779398225078</v>
      </c>
    </row>
    <row r="2687" spans="1:15" x14ac:dyDescent="0.25">
      <c r="A2687" s="251">
        <v>48391</v>
      </c>
      <c r="B2687" s="251" t="s">
        <v>2056</v>
      </c>
      <c r="C2687" s="251" t="s">
        <v>2177</v>
      </c>
      <c r="D2687" s="251">
        <v>-97.16619</v>
      </c>
      <c r="E2687" s="251">
        <v>28.33792</v>
      </c>
      <c r="O2687">
        <f t="shared" si="41"/>
        <v>-105.97475266559996</v>
      </c>
    </row>
    <row r="2688" spans="1:15" x14ac:dyDescent="0.25">
      <c r="A2688" s="251">
        <v>48393</v>
      </c>
      <c r="B2688" s="251" t="s">
        <v>2056</v>
      </c>
      <c r="C2688" s="251" t="s">
        <v>2020</v>
      </c>
      <c r="D2688" s="251">
        <v>-100.80965999999999</v>
      </c>
      <c r="E2688" s="251">
        <v>35.830579999999998</v>
      </c>
      <c r="O2688">
        <f t="shared" si="41"/>
        <v>470.05439205689976</v>
      </c>
    </row>
    <row r="2689" spans="1:15" x14ac:dyDescent="0.25">
      <c r="A2689" s="251">
        <v>48395</v>
      </c>
      <c r="B2689" s="251" t="s">
        <v>2056</v>
      </c>
      <c r="C2689" s="251" t="s">
        <v>1248</v>
      </c>
      <c r="D2689" s="251">
        <v>-96.520344100000003</v>
      </c>
      <c r="E2689" s="251">
        <v>31.02458</v>
      </c>
      <c r="O2689">
        <f t="shared" si="41"/>
        <v>71.521119396900019</v>
      </c>
    </row>
    <row r="2690" spans="1:15" x14ac:dyDescent="0.25">
      <c r="A2690" s="251">
        <v>48397</v>
      </c>
      <c r="B2690" s="251" t="s">
        <v>2056</v>
      </c>
      <c r="C2690" s="251" t="s">
        <v>2178</v>
      </c>
      <c r="D2690" s="251">
        <v>-96.409817700000005</v>
      </c>
      <c r="E2690" s="251">
        <v>32.903860000000002</v>
      </c>
      <c r="O2690">
        <f t="shared" si="41"/>
        <v>214.98345652410015</v>
      </c>
    </row>
    <row r="2691" spans="1:15" x14ac:dyDescent="0.25">
      <c r="A2691" s="251">
        <v>48399</v>
      </c>
      <c r="B2691" s="251" t="s">
        <v>2056</v>
      </c>
      <c r="C2691" s="251" t="s">
        <v>2179</v>
      </c>
      <c r="D2691" s="251">
        <v>-99.979961900000006</v>
      </c>
      <c r="E2691" s="251">
        <v>31.823029999999999</v>
      </c>
      <c r="O2691">
        <f t="shared" si="41"/>
        <v>130.53226135702494</v>
      </c>
    </row>
    <row r="2692" spans="1:15" x14ac:dyDescent="0.25">
      <c r="A2692" s="251">
        <v>48401</v>
      </c>
      <c r="B2692" s="251" t="s">
        <v>2056</v>
      </c>
      <c r="C2692" s="251" t="s">
        <v>2180</v>
      </c>
      <c r="D2692" s="251">
        <v>-94.7720719</v>
      </c>
      <c r="E2692" s="251">
        <v>32.130679999999998</v>
      </c>
      <c r="O2692">
        <f t="shared" ref="O2692:O2755" si="42">E2692*1.5^2*(E2692-30)</f>
        <v>154.03544384039984</v>
      </c>
    </row>
    <row r="2693" spans="1:15" x14ac:dyDescent="0.25">
      <c r="A2693" s="251">
        <v>48403</v>
      </c>
      <c r="B2693" s="251" t="s">
        <v>2056</v>
      </c>
      <c r="C2693" s="251" t="s">
        <v>2181</v>
      </c>
      <c r="D2693" s="251">
        <v>-93.8669826</v>
      </c>
      <c r="E2693" s="251">
        <v>31.357140000000001</v>
      </c>
      <c r="O2693">
        <f t="shared" si="42"/>
        <v>95.751065204100087</v>
      </c>
    </row>
    <row r="2694" spans="1:15" x14ac:dyDescent="0.25">
      <c r="A2694" s="251">
        <v>48405</v>
      </c>
      <c r="B2694" s="251" t="s">
        <v>2056</v>
      </c>
      <c r="C2694" s="251" t="s">
        <v>2182</v>
      </c>
      <c r="D2694" s="251">
        <v>-94.182655400000002</v>
      </c>
      <c r="E2694" s="251">
        <v>31.423249999999999</v>
      </c>
      <c r="O2694">
        <f t="shared" si="42"/>
        <v>100.62706626562498</v>
      </c>
    </row>
    <row r="2695" spans="1:15" x14ac:dyDescent="0.25">
      <c r="A2695" s="251">
        <v>48407</v>
      </c>
      <c r="B2695" s="251" t="s">
        <v>2056</v>
      </c>
      <c r="C2695" s="251" t="s">
        <v>2183</v>
      </c>
      <c r="D2695" s="251">
        <v>-95.183754199999996</v>
      </c>
      <c r="E2695" s="251">
        <v>30.602139999999999</v>
      </c>
      <c r="O2695">
        <f t="shared" si="42"/>
        <v>41.460238304099903</v>
      </c>
    </row>
    <row r="2696" spans="1:15" x14ac:dyDescent="0.25">
      <c r="A2696" s="251">
        <v>48409</v>
      </c>
      <c r="B2696" s="251" t="s">
        <v>2056</v>
      </c>
      <c r="C2696" s="251" t="s">
        <v>2184</v>
      </c>
      <c r="D2696" s="251">
        <v>-97.522663600000001</v>
      </c>
      <c r="E2696" s="251">
        <v>28.019469999999998</v>
      </c>
      <c r="O2696">
        <f t="shared" si="42"/>
        <v>-124.86015206797511</v>
      </c>
    </row>
    <row r="2697" spans="1:15" x14ac:dyDescent="0.25">
      <c r="A2697" s="251">
        <v>48411</v>
      </c>
      <c r="B2697" s="251" t="s">
        <v>2056</v>
      </c>
      <c r="C2697" s="251" t="s">
        <v>2185</v>
      </c>
      <c r="D2697" s="251">
        <v>-98.818540200000001</v>
      </c>
      <c r="E2697" s="251">
        <v>31.153479999999998</v>
      </c>
      <c r="O2697">
        <f t="shared" si="42"/>
        <v>80.85356124839987</v>
      </c>
    </row>
    <row r="2698" spans="1:15" x14ac:dyDescent="0.25">
      <c r="A2698" s="251">
        <v>48413</v>
      </c>
      <c r="B2698" s="251" t="s">
        <v>2056</v>
      </c>
      <c r="C2698" s="251" t="s">
        <v>2186</v>
      </c>
      <c r="D2698" s="251">
        <v>-100.544219</v>
      </c>
      <c r="E2698" s="251">
        <v>30.885570000000001</v>
      </c>
      <c r="O2698">
        <f t="shared" si="42"/>
        <v>61.5405020060251</v>
      </c>
    </row>
    <row r="2699" spans="1:15" x14ac:dyDescent="0.25">
      <c r="A2699" s="251">
        <v>48415</v>
      </c>
      <c r="B2699" s="251" t="s">
        <v>2056</v>
      </c>
      <c r="C2699" s="251" t="s">
        <v>2187</v>
      </c>
      <c r="D2699" s="251">
        <v>-100.917074</v>
      </c>
      <c r="E2699" s="251">
        <v>32.737969999999997</v>
      </c>
      <c r="O2699">
        <f t="shared" si="42"/>
        <v>201.68005437202478</v>
      </c>
    </row>
    <row r="2700" spans="1:15" x14ac:dyDescent="0.25">
      <c r="A2700" s="251">
        <v>48417</v>
      </c>
      <c r="B2700" s="251" t="s">
        <v>2056</v>
      </c>
      <c r="C2700" s="251" t="s">
        <v>2188</v>
      </c>
      <c r="D2700" s="251">
        <v>-99.359076200000004</v>
      </c>
      <c r="E2700" s="251">
        <v>32.741259999999997</v>
      </c>
      <c r="O2700">
        <f t="shared" si="42"/>
        <v>201.94268937209975</v>
      </c>
    </row>
    <row r="2701" spans="1:15" x14ac:dyDescent="0.25">
      <c r="A2701" s="251">
        <v>48419</v>
      </c>
      <c r="B2701" s="251" t="s">
        <v>2056</v>
      </c>
      <c r="C2701" s="251" t="s">
        <v>579</v>
      </c>
      <c r="D2701" s="251">
        <v>-94.150985599999998</v>
      </c>
      <c r="E2701" s="251">
        <v>31.81016</v>
      </c>
      <c r="O2701">
        <f t="shared" si="42"/>
        <v>129.55832825759998</v>
      </c>
    </row>
    <row r="2702" spans="1:15" x14ac:dyDescent="0.25">
      <c r="A2702" s="251">
        <v>48421</v>
      </c>
      <c r="B2702" s="251" t="s">
        <v>2056</v>
      </c>
      <c r="C2702" s="251" t="s">
        <v>1187</v>
      </c>
      <c r="D2702" s="251">
        <v>-101.892805</v>
      </c>
      <c r="E2702" s="251">
        <v>36.272129999999997</v>
      </c>
      <c r="O2702">
        <f t="shared" si="42"/>
        <v>511.88290815802475</v>
      </c>
    </row>
    <row r="2703" spans="1:15" x14ac:dyDescent="0.25">
      <c r="A2703" s="251">
        <v>48423</v>
      </c>
      <c r="B2703" s="251" t="s">
        <v>2056</v>
      </c>
      <c r="C2703" s="251" t="s">
        <v>1188</v>
      </c>
      <c r="D2703" s="251">
        <v>-95.277675299999999</v>
      </c>
      <c r="E2703" s="251">
        <v>32.395359999999997</v>
      </c>
      <c r="O2703">
        <f t="shared" si="42"/>
        <v>174.59673644159972</v>
      </c>
    </row>
    <row r="2704" spans="1:15" x14ac:dyDescent="0.25">
      <c r="A2704" s="251">
        <v>48425</v>
      </c>
      <c r="B2704" s="251" t="s">
        <v>2056</v>
      </c>
      <c r="C2704" s="251" t="s">
        <v>2189</v>
      </c>
      <c r="D2704" s="251">
        <v>-97.770523699999998</v>
      </c>
      <c r="E2704" s="251">
        <v>32.229799999999997</v>
      </c>
      <c r="O2704">
        <f t="shared" si="42"/>
        <v>161.69851808999979</v>
      </c>
    </row>
    <row r="2705" spans="1:15" x14ac:dyDescent="0.25">
      <c r="A2705" s="251">
        <v>48427</v>
      </c>
      <c r="B2705" s="251" t="s">
        <v>2056</v>
      </c>
      <c r="C2705" s="251" t="s">
        <v>2190</v>
      </c>
      <c r="D2705" s="251">
        <v>-98.744762899999998</v>
      </c>
      <c r="E2705" s="251">
        <v>26.569179999999999</v>
      </c>
      <c r="O2705">
        <f t="shared" si="42"/>
        <v>-205.09666678710002</v>
      </c>
    </row>
    <row r="2706" spans="1:15" x14ac:dyDescent="0.25">
      <c r="A2706" s="251">
        <v>48429</v>
      </c>
      <c r="B2706" s="251" t="s">
        <v>2056</v>
      </c>
      <c r="C2706" s="251" t="s">
        <v>924</v>
      </c>
      <c r="D2706" s="251">
        <v>-98.834834099999995</v>
      </c>
      <c r="E2706" s="251">
        <v>32.744129999999998</v>
      </c>
      <c r="O2706">
        <f t="shared" si="42"/>
        <v>202.17183627802487</v>
      </c>
    </row>
    <row r="2707" spans="1:15" x14ac:dyDescent="0.25">
      <c r="A2707" s="251">
        <v>48431</v>
      </c>
      <c r="B2707" s="251" t="s">
        <v>2056</v>
      </c>
      <c r="C2707" s="251" t="s">
        <v>2191</v>
      </c>
      <c r="D2707" s="251">
        <v>-101.051559</v>
      </c>
      <c r="E2707" s="251">
        <v>31.822099999999999</v>
      </c>
      <c r="O2707">
        <f t="shared" si="42"/>
        <v>130.46185892249991</v>
      </c>
    </row>
    <row r="2708" spans="1:15" x14ac:dyDescent="0.25">
      <c r="A2708" s="251">
        <v>48433</v>
      </c>
      <c r="B2708" s="251" t="s">
        <v>2056</v>
      </c>
      <c r="C2708" s="251" t="s">
        <v>2192</v>
      </c>
      <c r="D2708" s="251">
        <v>-100.24533700000001</v>
      </c>
      <c r="E2708" s="251">
        <v>33.171790000000001</v>
      </c>
      <c r="O2708">
        <f t="shared" si="42"/>
        <v>236.7313915592251</v>
      </c>
    </row>
    <row r="2709" spans="1:15" x14ac:dyDescent="0.25">
      <c r="A2709" s="251">
        <v>48435</v>
      </c>
      <c r="B2709" s="251" t="s">
        <v>2056</v>
      </c>
      <c r="C2709" s="251" t="s">
        <v>2193</v>
      </c>
      <c r="D2709" s="251">
        <v>-100.542962</v>
      </c>
      <c r="E2709" s="251">
        <v>30.471329999999998</v>
      </c>
      <c r="O2709">
        <f t="shared" si="42"/>
        <v>32.314616930024876</v>
      </c>
    </row>
    <row r="2710" spans="1:15" x14ac:dyDescent="0.25">
      <c r="A2710" s="251">
        <v>48437</v>
      </c>
      <c r="B2710" s="251" t="s">
        <v>2056</v>
      </c>
      <c r="C2710" s="251" t="s">
        <v>2194</v>
      </c>
      <c r="D2710" s="251">
        <v>-101.764011</v>
      </c>
      <c r="E2710" s="251">
        <v>34.527700000000003</v>
      </c>
      <c r="O2710">
        <f t="shared" si="42"/>
        <v>351.74490140250026</v>
      </c>
    </row>
    <row r="2711" spans="1:15" x14ac:dyDescent="0.25">
      <c r="A2711" s="251">
        <v>48439</v>
      </c>
      <c r="B2711" s="251" t="s">
        <v>2056</v>
      </c>
      <c r="C2711" s="251" t="s">
        <v>2195</v>
      </c>
      <c r="D2711" s="251">
        <v>-97.291324399999993</v>
      </c>
      <c r="E2711" s="251">
        <v>32.766689999999997</v>
      </c>
      <c r="O2711">
        <f t="shared" si="42"/>
        <v>203.97436550122475</v>
      </c>
    </row>
    <row r="2712" spans="1:15" x14ac:dyDescent="0.25">
      <c r="A2712" s="251">
        <v>48441</v>
      </c>
      <c r="B2712" s="251" t="s">
        <v>2056</v>
      </c>
      <c r="C2712" s="251" t="s">
        <v>836</v>
      </c>
      <c r="D2712" s="251">
        <v>-99.886598599999999</v>
      </c>
      <c r="E2712" s="251">
        <v>32.297629999999998</v>
      </c>
      <c r="O2712">
        <f t="shared" si="42"/>
        <v>166.96800813802486</v>
      </c>
    </row>
    <row r="2713" spans="1:15" x14ac:dyDescent="0.25">
      <c r="A2713" s="251">
        <v>48443</v>
      </c>
      <c r="B2713" s="251" t="s">
        <v>2056</v>
      </c>
      <c r="C2713" s="251" t="s">
        <v>930</v>
      </c>
      <c r="D2713" s="251">
        <v>-102.073972</v>
      </c>
      <c r="E2713" s="251">
        <v>30.213080000000001</v>
      </c>
      <c r="O2713">
        <f t="shared" si="42"/>
        <v>14.485056944400103</v>
      </c>
    </row>
    <row r="2714" spans="1:15" x14ac:dyDescent="0.25">
      <c r="A2714" s="251">
        <v>48445</v>
      </c>
      <c r="B2714" s="251" t="s">
        <v>2056</v>
      </c>
      <c r="C2714" s="251" t="s">
        <v>2196</v>
      </c>
      <c r="D2714" s="251">
        <v>-102.329235</v>
      </c>
      <c r="E2714" s="251">
        <v>33.175829999999998</v>
      </c>
      <c r="O2714">
        <f t="shared" si="42"/>
        <v>237.06179142502484</v>
      </c>
    </row>
    <row r="2715" spans="1:15" x14ac:dyDescent="0.25">
      <c r="A2715" s="251">
        <v>48447</v>
      </c>
      <c r="B2715" s="251" t="s">
        <v>2056</v>
      </c>
      <c r="C2715" s="251" t="s">
        <v>2197</v>
      </c>
      <c r="D2715" s="251">
        <v>-99.209466199999994</v>
      </c>
      <c r="E2715" s="251">
        <v>33.17427</v>
      </c>
      <c r="O2715">
        <f t="shared" si="42"/>
        <v>236.93420257402497</v>
      </c>
    </row>
    <row r="2716" spans="1:15" x14ac:dyDescent="0.25">
      <c r="A2716" s="251">
        <v>48449</v>
      </c>
      <c r="B2716" s="251" t="s">
        <v>2056</v>
      </c>
      <c r="C2716" s="251" t="s">
        <v>2198</v>
      </c>
      <c r="D2716" s="251">
        <v>-94.9695052</v>
      </c>
      <c r="E2716" s="251">
        <v>33.245370000000001</v>
      </c>
      <c r="O2716">
        <f t="shared" si="42"/>
        <v>242.76043448302508</v>
      </c>
    </row>
    <row r="2717" spans="1:15" x14ac:dyDescent="0.25">
      <c r="A2717" s="251">
        <v>48451</v>
      </c>
      <c r="B2717" s="251" t="s">
        <v>2056</v>
      </c>
      <c r="C2717" s="251" t="s">
        <v>2199</v>
      </c>
      <c r="D2717" s="251">
        <v>-100.46859499999999</v>
      </c>
      <c r="E2717" s="251">
        <v>31.401319999999998</v>
      </c>
      <c r="O2717">
        <f t="shared" si="42"/>
        <v>99.007419920399883</v>
      </c>
    </row>
    <row r="2718" spans="1:15" x14ac:dyDescent="0.25">
      <c r="A2718" s="251">
        <v>48453</v>
      </c>
      <c r="B2718" s="251" t="s">
        <v>2056</v>
      </c>
      <c r="C2718" s="251" t="s">
        <v>2200</v>
      </c>
      <c r="D2718" s="251">
        <v>-97.776996800000006</v>
      </c>
      <c r="E2718" s="251">
        <v>30.328679999999999</v>
      </c>
      <c r="O2718">
        <f t="shared" si="42"/>
        <v>22.428968720399901</v>
      </c>
    </row>
    <row r="2719" spans="1:15" x14ac:dyDescent="0.25">
      <c r="A2719" s="251">
        <v>48455</v>
      </c>
      <c r="B2719" s="251" t="s">
        <v>2056</v>
      </c>
      <c r="C2719" s="251" t="s">
        <v>713</v>
      </c>
      <c r="D2719" s="251">
        <v>-95.142481900000007</v>
      </c>
      <c r="E2719" s="251">
        <v>31.10341</v>
      </c>
      <c r="O2719">
        <f t="shared" si="42"/>
        <v>77.219580663225017</v>
      </c>
    </row>
    <row r="2720" spans="1:15" x14ac:dyDescent="0.25">
      <c r="A2720" s="251">
        <v>48457</v>
      </c>
      <c r="B2720" s="251" t="s">
        <v>2056</v>
      </c>
      <c r="C2720" s="251" t="s">
        <v>2201</v>
      </c>
      <c r="D2720" s="251">
        <v>-94.386832799999993</v>
      </c>
      <c r="E2720" s="251">
        <v>30.79083</v>
      </c>
      <c r="O2720">
        <f t="shared" si="42"/>
        <v>54.788202200024983</v>
      </c>
    </row>
    <row r="2721" spans="1:15" x14ac:dyDescent="0.25">
      <c r="A2721" s="251">
        <v>48459</v>
      </c>
      <c r="B2721" s="251" t="s">
        <v>2056</v>
      </c>
      <c r="C2721" s="251" t="s">
        <v>2202</v>
      </c>
      <c r="D2721" s="251">
        <v>-94.946638699999994</v>
      </c>
      <c r="E2721" s="251">
        <v>32.764679999999998</v>
      </c>
      <c r="O2721">
        <f t="shared" si="42"/>
        <v>203.81367488039987</v>
      </c>
    </row>
    <row r="2722" spans="1:15" x14ac:dyDescent="0.25">
      <c r="A2722" s="251">
        <v>48461</v>
      </c>
      <c r="B2722" s="251" t="s">
        <v>2056</v>
      </c>
      <c r="C2722" s="251" t="s">
        <v>2203</v>
      </c>
      <c r="D2722" s="251">
        <v>-102.034223</v>
      </c>
      <c r="E2722" s="251">
        <v>31.359960000000001</v>
      </c>
      <c r="O2722">
        <f t="shared" si="42"/>
        <v>95.958655203600074</v>
      </c>
    </row>
    <row r="2723" spans="1:15" x14ac:dyDescent="0.25">
      <c r="A2723" s="251">
        <v>48463</v>
      </c>
      <c r="B2723" s="251" t="s">
        <v>2056</v>
      </c>
      <c r="C2723" s="251" t="s">
        <v>2204</v>
      </c>
      <c r="D2723" s="251">
        <v>-99.764672399999995</v>
      </c>
      <c r="E2723" s="251">
        <v>29.346889999999998</v>
      </c>
      <c r="O2723">
        <f t="shared" si="42"/>
        <v>-43.125181487775109</v>
      </c>
    </row>
    <row r="2724" spans="1:15" x14ac:dyDescent="0.25">
      <c r="A2724" s="251">
        <v>48465</v>
      </c>
      <c r="B2724" s="251" t="s">
        <v>2056</v>
      </c>
      <c r="C2724" s="251" t="s">
        <v>2205</v>
      </c>
      <c r="D2724" s="251">
        <v>-101.150628</v>
      </c>
      <c r="E2724" s="251">
        <v>29.875070000000001</v>
      </c>
      <c r="O2724">
        <f t="shared" si="42"/>
        <v>-8.3976581139749396</v>
      </c>
    </row>
    <row r="2725" spans="1:15" x14ac:dyDescent="0.25">
      <c r="A2725" s="251">
        <v>48467</v>
      </c>
      <c r="B2725" s="251" t="s">
        <v>2056</v>
      </c>
      <c r="C2725" s="251" t="s">
        <v>2206</v>
      </c>
      <c r="D2725" s="251">
        <v>-95.846742399999997</v>
      </c>
      <c r="E2725" s="251">
        <v>32.584409999999998</v>
      </c>
      <c r="O2725">
        <f t="shared" si="42"/>
        <v>189.47581885822487</v>
      </c>
    </row>
    <row r="2726" spans="1:15" x14ac:dyDescent="0.25">
      <c r="A2726" s="251">
        <v>48469</v>
      </c>
      <c r="B2726" s="251" t="s">
        <v>2056</v>
      </c>
      <c r="C2726" s="251" t="s">
        <v>2207</v>
      </c>
      <c r="D2726" s="251">
        <v>-96.977435700000001</v>
      </c>
      <c r="E2726" s="251">
        <v>28.79016</v>
      </c>
      <c r="O2726">
        <f t="shared" si="42"/>
        <v>-78.370846142399998</v>
      </c>
    </row>
    <row r="2727" spans="1:15" x14ac:dyDescent="0.25">
      <c r="A2727" s="251">
        <v>48471</v>
      </c>
      <c r="B2727" s="251" t="s">
        <v>2056</v>
      </c>
      <c r="C2727" s="251" t="s">
        <v>584</v>
      </c>
      <c r="D2727" s="251">
        <v>-95.592668599999996</v>
      </c>
      <c r="E2727" s="251">
        <v>30.7545</v>
      </c>
      <c r="O2727">
        <f t="shared" si="42"/>
        <v>52.209608062500017</v>
      </c>
    </row>
    <row r="2728" spans="1:15" x14ac:dyDescent="0.25">
      <c r="A2728" s="251">
        <v>48473</v>
      </c>
      <c r="B2728" s="251" t="s">
        <v>2056</v>
      </c>
      <c r="C2728" s="251" t="s">
        <v>2208</v>
      </c>
      <c r="D2728" s="251">
        <v>-95.991703099999995</v>
      </c>
      <c r="E2728" s="251">
        <v>30.00816</v>
      </c>
      <c r="O2728">
        <f t="shared" si="42"/>
        <v>0.55094981760001127</v>
      </c>
    </row>
    <row r="2729" spans="1:15" x14ac:dyDescent="0.25">
      <c r="A2729" s="251">
        <v>48475</v>
      </c>
      <c r="B2729" s="251" t="s">
        <v>2056</v>
      </c>
      <c r="C2729" s="251" t="s">
        <v>1827</v>
      </c>
      <c r="D2729" s="251">
        <v>-103.111953</v>
      </c>
      <c r="E2729" s="251">
        <v>31.5137</v>
      </c>
      <c r="O2729">
        <f t="shared" si="42"/>
        <v>107.3301473025</v>
      </c>
    </row>
    <row r="2730" spans="1:15" x14ac:dyDescent="0.25">
      <c r="A2730" s="251">
        <v>48477</v>
      </c>
      <c r="B2730" s="251" t="s">
        <v>2056</v>
      </c>
      <c r="C2730" s="251" t="s">
        <v>585</v>
      </c>
      <c r="D2730" s="251">
        <v>-96.402188800000005</v>
      </c>
      <c r="E2730" s="251">
        <v>30.218699999999998</v>
      </c>
      <c r="O2730">
        <f t="shared" si="42"/>
        <v>14.869866802499887</v>
      </c>
    </row>
    <row r="2731" spans="1:15" x14ac:dyDescent="0.25">
      <c r="A2731" s="251">
        <v>48479</v>
      </c>
      <c r="B2731" s="251" t="s">
        <v>2056</v>
      </c>
      <c r="C2731" s="251" t="s">
        <v>2209</v>
      </c>
      <c r="D2731" s="251">
        <v>-99.345161399999995</v>
      </c>
      <c r="E2731" s="251">
        <v>27.763500000000001</v>
      </c>
      <c r="O2731">
        <f t="shared" si="42"/>
        <v>-139.70940243749996</v>
      </c>
    </row>
    <row r="2732" spans="1:15" x14ac:dyDescent="0.25">
      <c r="A2732" s="251">
        <v>48481</v>
      </c>
      <c r="B2732" s="251" t="s">
        <v>2056</v>
      </c>
      <c r="C2732" s="251" t="s">
        <v>2210</v>
      </c>
      <c r="D2732" s="251">
        <v>-96.242168500000005</v>
      </c>
      <c r="E2732" s="251">
        <v>29.278670000000002</v>
      </c>
      <c r="O2732">
        <f t="shared" si="42"/>
        <v>-47.519061819974887</v>
      </c>
    </row>
    <row r="2733" spans="1:15" x14ac:dyDescent="0.25">
      <c r="A2733" s="251">
        <v>48483</v>
      </c>
      <c r="B2733" s="251" t="s">
        <v>2056</v>
      </c>
      <c r="C2733" s="251" t="s">
        <v>944</v>
      </c>
      <c r="D2733" s="251">
        <v>-100.271907</v>
      </c>
      <c r="E2733" s="251">
        <v>35.397359999999999</v>
      </c>
      <c r="O2733">
        <f t="shared" si="42"/>
        <v>429.86766368159988</v>
      </c>
    </row>
    <row r="2734" spans="1:15" x14ac:dyDescent="0.25">
      <c r="A2734" s="251">
        <v>48485</v>
      </c>
      <c r="B2734" s="251" t="s">
        <v>2056</v>
      </c>
      <c r="C2734" s="251" t="s">
        <v>1196</v>
      </c>
      <c r="D2734" s="251">
        <v>-98.699529999999996</v>
      </c>
      <c r="E2734" s="251">
        <v>33.989409999999999</v>
      </c>
      <c r="O2734">
        <f t="shared" si="42"/>
        <v>305.09480733322499</v>
      </c>
    </row>
    <row r="2735" spans="1:15" x14ac:dyDescent="0.25">
      <c r="A2735" s="251">
        <v>48487</v>
      </c>
      <c r="B2735" s="251" t="s">
        <v>2056</v>
      </c>
      <c r="C2735" s="251" t="s">
        <v>2211</v>
      </c>
      <c r="D2735" s="251">
        <v>-99.237075399999995</v>
      </c>
      <c r="E2735" s="251">
        <v>34.080179999999999</v>
      </c>
      <c r="O2735">
        <f t="shared" si="42"/>
        <v>312.86985487289985</v>
      </c>
    </row>
    <row r="2736" spans="1:15" x14ac:dyDescent="0.25">
      <c r="A2736" s="251">
        <v>48489</v>
      </c>
      <c r="B2736" s="251" t="s">
        <v>2056</v>
      </c>
      <c r="C2736" s="251" t="s">
        <v>2212</v>
      </c>
      <c r="D2736" s="251">
        <v>-97.695546199999995</v>
      </c>
      <c r="E2736" s="251">
        <v>26.481470000000002</v>
      </c>
      <c r="O2736">
        <f t="shared" si="42"/>
        <v>-209.64565493797491</v>
      </c>
    </row>
    <row r="2737" spans="1:15" x14ac:dyDescent="0.25">
      <c r="A2737" s="251">
        <v>48491</v>
      </c>
      <c r="B2737" s="251" t="s">
        <v>2056</v>
      </c>
      <c r="C2737" s="251" t="s">
        <v>1041</v>
      </c>
      <c r="D2737" s="251">
        <v>-97.605384700000002</v>
      </c>
      <c r="E2737" s="251">
        <v>30.6493</v>
      </c>
      <c r="O2737">
        <f t="shared" si="42"/>
        <v>44.776328602500016</v>
      </c>
    </row>
    <row r="2738" spans="1:15" x14ac:dyDescent="0.25">
      <c r="A2738" s="251">
        <v>48493</v>
      </c>
      <c r="B2738" s="251" t="s">
        <v>2056</v>
      </c>
      <c r="C2738" s="251" t="s">
        <v>1197</v>
      </c>
      <c r="D2738" s="251">
        <v>-98.083596</v>
      </c>
      <c r="E2738" s="251">
        <v>29.178619999999999</v>
      </c>
      <c r="O2738">
        <f t="shared" si="42"/>
        <v>-53.925153515100085</v>
      </c>
    </row>
    <row r="2739" spans="1:15" x14ac:dyDescent="0.25">
      <c r="A2739" s="251">
        <v>48495</v>
      </c>
      <c r="B2739" s="251" t="s">
        <v>2056</v>
      </c>
      <c r="C2739" s="251" t="s">
        <v>2213</v>
      </c>
      <c r="D2739" s="251">
        <v>-103.07016299999999</v>
      </c>
      <c r="E2739" s="251">
        <v>31.845890000000001</v>
      </c>
      <c r="O2739">
        <f t="shared" si="42"/>
        <v>132.26402225722507</v>
      </c>
    </row>
    <row r="2740" spans="1:15" x14ac:dyDescent="0.25">
      <c r="A2740" s="251">
        <v>48497</v>
      </c>
      <c r="B2740" s="251" t="s">
        <v>2056</v>
      </c>
      <c r="C2740" s="251" t="s">
        <v>2214</v>
      </c>
      <c r="D2740" s="251">
        <v>-97.657154199999994</v>
      </c>
      <c r="E2740" s="251">
        <v>33.212479999999999</v>
      </c>
      <c r="O2740">
        <f t="shared" si="42"/>
        <v>240.06246243839996</v>
      </c>
    </row>
    <row r="2741" spans="1:15" x14ac:dyDescent="0.25">
      <c r="A2741" s="251">
        <v>48499</v>
      </c>
      <c r="B2741" s="251" t="s">
        <v>2056</v>
      </c>
      <c r="C2741" s="251" t="s">
        <v>1863</v>
      </c>
      <c r="D2741" s="251">
        <v>-95.382785499999997</v>
      </c>
      <c r="E2741" s="251">
        <v>32.80894</v>
      </c>
      <c r="O2741">
        <f t="shared" si="42"/>
        <v>207.35627382809997</v>
      </c>
    </row>
    <row r="2742" spans="1:15" x14ac:dyDescent="0.25">
      <c r="A2742" s="251">
        <v>48501</v>
      </c>
      <c r="B2742" s="251" t="s">
        <v>2056</v>
      </c>
      <c r="C2742" s="251" t="s">
        <v>2215</v>
      </c>
      <c r="D2742" s="251">
        <v>-102.830647</v>
      </c>
      <c r="E2742" s="251">
        <v>33.168619999999997</v>
      </c>
      <c r="O2742">
        <f t="shared" si="42"/>
        <v>236.47219358489974</v>
      </c>
    </row>
    <row r="2743" spans="1:15" x14ac:dyDescent="0.25">
      <c r="A2743" s="251">
        <v>48503</v>
      </c>
      <c r="B2743" s="251" t="s">
        <v>2056</v>
      </c>
      <c r="C2743" s="251" t="s">
        <v>2216</v>
      </c>
      <c r="D2743" s="251">
        <v>-98.684747400000006</v>
      </c>
      <c r="E2743" s="251">
        <v>33.17944</v>
      </c>
      <c r="O2743">
        <f t="shared" si="42"/>
        <v>237.35708710559996</v>
      </c>
    </row>
    <row r="2744" spans="1:15" x14ac:dyDescent="0.25">
      <c r="A2744" s="251">
        <v>48505</v>
      </c>
      <c r="B2744" s="251" t="s">
        <v>2056</v>
      </c>
      <c r="C2744" s="251" t="s">
        <v>2217</v>
      </c>
      <c r="D2744" s="251">
        <v>-99.177587399999993</v>
      </c>
      <c r="E2744" s="251">
        <v>27.008289999999999</v>
      </c>
      <c r="O2744">
        <f t="shared" si="42"/>
        <v>-181.80218537077505</v>
      </c>
    </row>
    <row r="2745" spans="1:15" x14ac:dyDescent="0.25">
      <c r="A2745" s="251">
        <v>48507</v>
      </c>
      <c r="B2745" s="251" t="s">
        <v>2056</v>
      </c>
      <c r="C2745" s="251" t="s">
        <v>2218</v>
      </c>
      <c r="D2745" s="251">
        <v>-99.762638300000006</v>
      </c>
      <c r="E2745" s="251">
        <v>28.858460000000001</v>
      </c>
      <c r="O2745">
        <f t="shared" si="42"/>
        <v>-74.121944463899936</v>
      </c>
    </row>
    <row r="2746" spans="1:15" x14ac:dyDescent="0.25">
      <c r="A2746" s="251">
        <v>49001</v>
      </c>
      <c r="B2746" s="251" t="s">
        <v>2219</v>
      </c>
      <c r="C2746" s="251" t="s">
        <v>1868</v>
      </c>
      <c r="D2746" s="251">
        <v>-113.234195</v>
      </c>
      <c r="E2746" s="251">
        <v>38.36777</v>
      </c>
      <c r="O2746">
        <f t="shared" si="42"/>
        <v>722.36851823902498</v>
      </c>
    </row>
    <row r="2747" spans="1:15" x14ac:dyDescent="0.25">
      <c r="A2747" s="251">
        <v>49003</v>
      </c>
      <c r="B2747" s="251" t="s">
        <v>2219</v>
      </c>
      <c r="C2747" s="251" t="s">
        <v>2220</v>
      </c>
      <c r="D2747" s="251">
        <v>-113.093853</v>
      </c>
      <c r="E2747" s="251">
        <v>41.525260000000003</v>
      </c>
      <c r="O2747">
        <f t="shared" si="42"/>
        <v>1076.8261906521004</v>
      </c>
    </row>
    <row r="2748" spans="1:15" x14ac:dyDescent="0.25">
      <c r="A2748" s="251">
        <v>49005</v>
      </c>
      <c r="B2748" s="251" t="s">
        <v>2219</v>
      </c>
      <c r="C2748" s="251" t="s">
        <v>2221</v>
      </c>
      <c r="D2748" s="251">
        <v>-111.753142</v>
      </c>
      <c r="E2748" s="251">
        <v>41.726880000000001</v>
      </c>
      <c r="O2748">
        <f t="shared" si="42"/>
        <v>1100.9837577024002</v>
      </c>
    </row>
    <row r="2749" spans="1:15" x14ac:dyDescent="0.25">
      <c r="A2749" s="251">
        <v>49007</v>
      </c>
      <c r="B2749" s="251" t="s">
        <v>2219</v>
      </c>
      <c r="C2749" s="251" t="s">
        <v>1569</v>
      </c>
      <c r="D2749" s="251">
        <v>-110.593289</v>
      </c>
      <c r="E2749" s="251">
        <v>39.650260000000003</v>
      </c>
      <c r="O2749">
        <f t="shared" si="42"/>
        <v>860.92946565210036</v>
      </c>
    </row>
    <row r="2750" spans="1:15" x14ac:dyDescent="0.25">
      <c r="A2750" s="251">
        <v>49009</v>
      </c>
      <c r="B2750" s="251" t="s">
        <v>2219</v>
      </c>
      <c r="C2750" s="251" t="s">
        <v>2222</v>
      </c>
      <c r="D2750" s="251">
        <v>-109.512456</v>
      </c>
      <c r="E2750" s="251">
        <v>40.880839999999999</v>
      </c>
      <c r="O2750">
        <f t="shared" si="42"/>
        <v>1000.8402279875999</v>
      </c>
    </row>
    <row r="2751" spans="1:15" x14ac:dyDescent="0.25">
      <c r="A2751" s="251">
        <v>49011</v>
      </c>
      <c r="B2751" s="251" t="s">
        <v>2219</v>
      </c>
      <c r="C2751" s="251" t="s">
        <v>1098</v>
      </c>
      <c r="D2751" s="251">
        <v>-112.118028</v>
      </c>
      <c r="E2751" s="251">
        <v>40.99427</v>
      </c>
      <c r="O2751">
        <f t="shared" si="42"/>
        <v>1014.0796638740251</v>
      </c>
    </row>
    <row r="2752" spans="1:15" x14ac:dyDescent="0.25">
      <c r="A2752" s="251">
        <v>49013</v>
      </c>
      <c r="B2752" s="251" t="s">
        <v>2219</v>
      </c>
      <c r="C2752" s="251" t="s">
        <v>2223</v>
      </c>
      <c r="D2752" s="251">
        <v>-110.435152</v>
      </c>
      <c r="E2752" s="251">
        <v>40.301380000000002</v>
      </c>
      <c r="O2752">
        <f t="shared" si="42"/>
        <v>934.1096172849002</v>
      </c>
    </row>
    <row r="2753" spans="1:15" x14ac:dyDescent="0.25">
      <c r="A2753" s="251">
        <v>49015</v>
      </c>
      <c r="B2753" s="251" t="s">
        <v>2219</v>
      </c>
      <c r="C2753" s="251" t="s">
        <v>2224</v>
      </c>
      <c r="D2753" s="251">
        <v>-110.69973400000001</v>
      </c>
      <c r="E2753" s="251">
        <v>38.995539999999998</v>
      </c>
      <c r="O2753">
        <f t="shared" si="42"/>
        <v>789.2683647560998</v>
      </c>
    </row>
    <row r="2754" spans="1:15" x14ac:dyDescent="0.25">
      <c r="A2754" s="251">
        <v>49017</v>
      </c>
      <c r="B2754" s="251" t="s">
        <v>2219</v>
      </c>
      <c r="C2754" s="251" t="s">
        <v>743</v>
      </c>
      <c r="D2754" s="251">
        <v>-111.43268</v>
      </c>
      <c r="E2754" s="251">
        <v>37.856760000000001</v>
      </c>
      <c r="O2754">
        <f t="shared" si="42"/>
        <v>669.22082481960013</v>
      </c>
    </row>
    <row r="2755" spans="1:15" x14ac:dyDescent="0.25">
      <c r="A2755" s="251">
        <v>49019</v>
      </c>
      <c r="B2755" s="251" t="s">
        <v>2219</v>
      </c>
      <c r="C2755" s="251" t="s">
        <v>745</v>
      </c>
      <c r="D2755" s="251">
        <v>-109.573543</v>
      </c>
      <c r="E2755" s="251">
        <v>38.987670000000001</v>
      </c>
      <c r="O2755">
        <f t="shared" si="42"/>
        <v>788.41870206502506</v>
      </c>
    </row>
    <row r="2756" spans="1:15" x14ac:dyDescent="0.25">
      <c r="A2756" s="251">
        <v>49021</v>
      </c>
      <c r="B2756" s="251" t="s">
        <v>2219</v>
      </c>
      <c r="C2756" s="251" t="s">
        <v>1388</v>
      </c>
      <c r="D2756" s="251">
        <v>-113.290085</v>
      </c>
      <c r="E2756" s="251">
        <v>37.863939999999999</v>
      </c>
      <c r="O2756">
        <f t="shared" ref="O2756:O2819" si="43">E2756*1.5^2*(E2756-30)</f>
        <v>669.95944272809993</v>
      </c>
    </row>
    <row r="2757" spans="1:15" x14ac:dyDescent="0.25">
      <c r="A2757" s="251">
        <v>49023</v>
      </c>
      <c r="B2757" s="251" t="s">
        <v>2219</v>
      </c>
      <c r="C2757" s="251" t="s">
        <v>2225</v>
      </c>
      <c r="D2757" s="251">
        <v>-112.785314</v>
      </c>
      <c r="E2757" s="251">
        <v>39.702129999999997</v>
      </c>
      <c r="O2757">
        <f t="shared" si="43"/>
        <v>866.68925970802468</v>
      </c>
    </row>
    <row r="2758" spans="1:15" x14ac:dyDescent="0.25">
      <c r="A2758" s="251">
        <v>49025</v>
      </c>
      <c r="B2758" s="251" t="s">
        <v>2219</v>
      </c>
      <c r="C2758" s="251" t="s">
        <v>1012</v>
      </c>
      <c r="D2758" s="251">
        <v>-111.887112</v>
      </c>
      <c r="E2758" s="251">
        <v>37.283079999999998</v>
      </c>
      <c r="O2758">
        <f t="shared" si="43"/>
        <v>610.95522214439984</v>
      </c>
    </row>
    <row r="2759" spans="1:15" x14ac:dyDescent="0.25">
      <c r="A2759" s="251">
        <v>49027</v>
      </c>
      <c r="B2759" s="251" t="s">
        <v>2219</v>
      </c>
      <c r="C2759" s="251" t="s">
        <v>2226</v>
      </c>
      <c r="D2759" s="251">
        <v>-113.099401</v>
      </c>
      <c r="E2759" s="251">
        <v>39.076140000000002</v>
      </c>
      <c r="O2759">
        <f t="shared" si="43"/>
        <v>797.98616392410031</v>
      </c>
    </row>
    <row r="2760" spans="1:15" x14ac:dyDescent="0.25">
      <c r="A2760" s="251">
        <v>49029</v>
      </c>
      <c r="B2760" s="251" t="s">
        <v>2219</v>
      </c>
      <c r="C2760" s="251" t="s">
        <v>572</v>
      </c>
      <c r="D2760" s="251">
        <v>-111.587566</v>
      </c>
      <c r="E2760" s="251">
        <v>41.088880000000003</v>
      </c>
      <c r="O2760">
        <f t="shared" si="43"/>
        <v>1025.1667342224005</v>
      </c>
    </row>
    <row r="2761" spans="1:15" x14ac:dyDescent="0.25">
      <c r="A2761" s="251">
        <v>49031</v>
      </c>
      <c r="B2761" s="251" t="s">
        <v>2219</v>
      </c>
      <c r="C2761" s="251" t="s">
        <v>2227</v>
      </c>
      <c r="D2761" s="251">
        <v>-112.122506</v>
      </c>
      <c r="E2761" s="251">
        <v>38.339880000000001</v>
      </c>
      <c r="O2761">
        <f t="shared" si="43"/>
        <v>719.43749643240005</v>
      </c>
    </row>
    <row r="2762" spans="1:15" x14ac:dyDescent="0.25">
      <c r="A2762" s="251">
        <v>49033</v>
      </c>
      <c r="B2762" s="251" t="s">
        <v>2219</v>
      </c>
      <c r="C2762" s="251" t="s">
        <v>2228</v>
      </c>
      <c r="D2762" s="251">
        <v>-111.25327299999999</v>
      </c>
      <c r="E2762" s="251">
        <v>41.633139999999997</v>
      </c>
      <c r="O2762">
        <f t="shared" si="43"/>
        <v>1089.7293290840998</v>
      </c>
    </row>
    <row r="2763" spans="1:15" x14ac:dyDescent="0.25">
      <c r="A2763" s="251">
        <v>49035</v>
      </c>
      <c r="B2763" s="251" t="s">
        <v>2219</v>
      </c>
      <c r="C2763" s="251" t="s">
        <v>2229</v>
      </c>
      <c r="D2763" s="251">
        <v>-111.927198</v>
      </c>
      <c r="E2763" s="251">
        <v>40.677410000000002</v>
      </c>
      <c r="O2763">
        <f t="shared" si="43"/>
        <v>977.2411146932252</v>
      </c>
    </row>
    <row r="2764" spans="1:15" x14ac:dyDescent="0.25">
      <c r="A2764" s="251">
        <v>49037</v>
      </c>
      <c r="B2764" s="251" t="s">
        <v>2219</v>
      </c>
      <c r="C2764" s="251" t="s">
        <v>769</v>
      </c>
      <c r="D2764" s="251">
        <v>-109.79697400000001</v>
      </c>
      <c r="E2764" s="251">
        <v>37.625459999999997</v>
      </c>
      <c r="O2764">
        <f t="shared" si="43"/>
        <v>645.55074047609958</v>
      </c>
    </row>
    <row r="2765" spans="1:15" x14ac:dyDescent="0.25">
      <c r="A2765" s="251">
        <v>49039</v>
      </c>
      <c r="B2765" s="251" t="s">
        <v>2219</v>
      </c>
      <c r="C2765" s="251" t="s">
        <v>2230</v>
      </c>
      <c r="D2765" s="251">
        <v>-111.57840400000001</v>
      </c>
      <c r="E2765" s="251">
        <v>39.38138</v>
      </c>
      <c r="O2765">
        <f t="shared" si="43"/>
        <v>831.26630408489996</v>
      </c>
    </row>
    <row r="2766" spans="1:15" x14ac:dyDescent="0.25">
      <c r="A2766" s="251">
        <v>49041</v>
      </c>
      <c r="B2766" s="251" t="s">
        <v>2219</v>
      </c>
      <c r="C2766" s="251" t="s">
        <v>654</v>
      </c>
      <c r="D2766" s="251">
        <v>-111.80673</v>
      </c>
      <c r="E2766" s="251">
        <v>38.74868</v>
      </c>
      <c r="O2766">
        <f t="shared" si="43"/>
        <v>762.74955392039999</v>
      </c>
    </row>
    <row r="2767" spans="1:15" x14ac:dyDescent="0.25">
      <c r="A2767" s="251">
        <v>49043</v>
      </c>
      <c r="B2767" s="251" t="s">
        <v>2219</v>
      </c>
      <c r="C2767" s="251" t="s">
        <v>772</v>
      </c>
      <c r="D2767" s="251">
        <v>-110.961371</v>
      </c>
      <c r="E2767" s="251">
        <v>40.871659999999999</v>
      </c>
      <c r="O2767">
        <f t="shared" si="43"/>
        <v>999.77128010009994</v>
      </c>
    </row>
    <row r="2768" spans="1:15" x14ac:dyDescent="0.25">
      <c r="A2768" s="251">
        <v>49045</v>
      </c>
      <c r="B2768" s="251" t="s">
        <v>2219</v>
      </c>
      <c r="C2768" s="251" t="s">
        <v>2231</v>
      </c>
      <c r="D2768" s="251">
        <v>-113.128254</v>
      </c>
      <c r="E2768" s="251">
        <v>40.451799999999999</v>
      </c>
      <c r="O2768">
        <f t="shared" si="43"/>
        <v>951.2867772899998</v>
      </c>
    </row>
    <row r="2769" spans="1:15" x14ac:dyDescent="0.25">
      <c r="A2769" s="251">
        <v>49047</v>
      </c>
      <c r="B2769" s="251" t="s">
        <v>2219</v>
      </c>
      <c r="C2769" s="251" t="s">
        <v>2232</v>
      </c>
      <c r="D2769" s="251">
        <v>-109.527039</v>
      </c>
      <c r="E2769" s="251">
        <v>40.12323</v>
      </c>
      <c r="O2769">
        <f t="shared" si="43"/>
        <v>913.89754267402486</v>
      </c>
    </row>
    <row r="2770" spans="1:15" x14ac:dyDescent="0.25">
      <c r="A2770" s="251">
        <v>49049</v>
      </c>
      <c r="B2770" s="251" t="s">
        <v>2219</v>
      </c>
      <c r="C2770" s="251" t="s">
        <v>2233</v>
      </c>
      <c r="D2770" s="251">
        <v>-111.675982</v>
      </c>
      <c r="E2770" s="251">
        <v>40.125369999999997</v>
      </c>
      <c r="O2770">
        <f t="shared" si="43"/>
        <v>914.13948968302452</v>
      </c>
    </row>
    <row r="2771" spans="1:15" x14ac:dyDescent="0.25">
      <c r="A2771" s="251">
        <v>49051</v>
      </c>
      <c r="B2771" s="251" t="s">
        <v>2219</v>
      </c>
      <c r="C2771" s="251" t="s">
        <v>2234</v>
      </c>
      <c r="D2771" s="251">
        <v>-111.180651</v>
      </c>
      <c r="E2771" s="251">
        <v>40.331339999999997</v>
      </c>
      <c r="O2771">
        <f t="shared" si="43"/>
        <v>937.5227689400997</v>
      </c>
    </row>
    <row r="2772" spans="1:15" x14ac:dyDescent="0.25">
      <c r="A2772" s="251">
        <v>49053</v>
      </c>
      <c r="B2772" s="251" t="s">
        <v>2219</v>
      </c>
      <c r="C2772" s="251" t="s">
        <v>585</v>
      </c>
      <c r="D2772" s="251">
        <v>-113.501802</v>
      </c>
      <c r="E2772" s="251">
        <v>37.281849999999999</v>
      </c>
      <c r="O2772">
        <f t="shared" si="43"/>
        <v>610.83188870062486</v>
      </c>
    </row>
    <row r="2773" spans="1:15" x14ac:dyDescent="0.25">
      <c r="A2773" s="251">
        <v>49055</v>
      </c>
      <c r="B2773" s="251" t="s">
        <v>2219</v>
      </c>
      <c r="C2773" s="251" t="s">
        <v>942</v>
      </c>
      <c r="D2773" s="251">
        <v>-110.902582</v>
      </c>
      <c r="E2773" s="251">
        <v>38.3247</v>
      </c>
      <c r="O2773">
        <f t="shared" si="43"/>
        <v>717.84366770250006</v>
      </c>
    </row>
    <row r="2774" spans="1:15" x14ac:dyDescent="0.25">
      <c r="A2774" s="251">
        <v>49057</v>
      </c>
      <c r="B2774" s="251" t="s">
        <v>2219</v>
      </c>
      <c r="C2774" s="251" t="s">
        <v>2235</v>
      </c>
      <c r="D2774" s="251">
        <v>-111.94192200000001</v>
      </c>
      <c r="E2774" s="251">
        <v>41.269379999999998</v>
      </c>
      <c r="O2774">
        <f t="shared" si="43"/>
        <v>1046.4307325648999</v>
      </c>
    </row>
    <row r="2775" spans="1:15" x14ac:dyDescent="0.25">
      <c r="A2775" s="251">
        <v>50001</v>
      </c>
      <c r="B2775" s="251" t="s">
        <v>2236</v>
      </c>
      <c r="C2775" s="251" t="s">
        <v>2237</v>
      </c>
      <c r="D2775" s="251">
        <v>-73.146295100000003</v>
      </c>
      <c r="E2775" s="251">
        <v>44.032060000000001</v>
      </c>
      <c r="O2775">
        <f t="shared" si="43"/>
        <v>1390.1861426481003</v>
      </c>
    </row>
    <row r="2776" spans="1:15" x14ac:dyDescent="0.25">
      <c r="A2776" s="251">
        <v>50003</v>
      </c>
      <c r="B2776" s="251" t="s">
        <v>2236</v>
      </c>
      <c r="C2776" s="251" t="s">
        <v>2238</v>
      </c>
      <c r="D2776" s="251">
        <v>-73.097202499999995</v>
      </c>
      <c r="E2776" s="251">
        <v>43.03698</v>
      </c>
      <c r="O2776">
        <f t="shared" si="43"/>
        <v>1262.4125569209</v>
      </c>
    </row>
    <row r="2777" spans="1:15" x14ac:dyDescent="0.25">
      <c r="A2777" s="251">
        <v>50005</v>
      </c>
      <c r="B2777" s="251" t="s">
        <v>2236</v>
      </c>
      <c r="C2777" s="251" t="s">
        <v>2239</v>
      </c>
      <c r="D2777" s="251">
        <v>-72.095002300000004</v>
      </c>
      <c r="E2777" s="251">
        <v>44.461069999999999</v>
      </c>
      <c r="O2777">
        <f t="shared" si="43"/>
        <v>1446.647952476025</v>
      </c>
    </row>
    <row r="2778" spans="1:15" x14ac:dyDescent="0.25">
      <c r="A2778" s="251">
        <v>50007</v>
      </c>
      <c r="B2778" s="251" t="s">
        <v>2236</v>
      </c>
      <c r="C2778" s="251" t="s">
        <v>2240</v>
      </c>
      <c r="D2778" s="251">
        <v>-73.095156000000003</v>
      </c>
      <c r="E2778" s="251">
        <v>44.461730000000003</v>
      </c>
      <c r="O2778">
        <f t="shared" si="43"/>
        <v>1446.7354528340254</v>
      </c>
    </row>
    <row r="2779" spans="1:15" x14ac:dyDescent="0.25">
      <c r="A2779" s="251">
        <v>50009</v>
      </c>
      <c r="B2779" s="251" t="s">
        <v>2236</v>
      </c>
      <c r="C2779" s="251" t="s">
        <v>1355</v>
      </c>
      <c r="D2779" s="251">
        <v>-71.7405112</v>
      </c>
      <c r="E2779" s="251">
        <v>44.722709999999999</v>
      </c>
      <c r="O2779">
        <f t="shared" si="43"/>
        <v>1481.4888519242249</v>
      </c>
    </row>
    <row r="2780" spans="1:15" x14ac:dyDescent="0.25">
      <c r="A2780" s="251">
        <v>50011</v>
      </c>
      <c r="B2780" s="251" t="s">
        <v>2236</v>
      </c>
      <c r="C2780" s="251" t="s">
        <v>550</v>
      </c>
      <c r="D2780" s="251">
        <v>-72.916203300000006</v>
      </c>
      <c r="E2780" s="251">
        <v>44.854669999999999</v>
      </c>
      <c r="O2780">
        <f t="shared" si="43"/>
        <v>1499.1779718200248</v>
      </c>
    </row>
    <row r="2781" spans="1:15" x14ac:dyDescent="0.25">
      <c r="A2781" s="251">
        <v>50013</v>
      </c>
      <c r="B2781" s="251" t="s">
        <v>2236</v>
      </c>
      <c r="C2781" s="251" t="s">
        <v>2241</v>
      </c>
      <c r="D2781" s="251">
        <v>-73.302884199999994</v>
      </c>
      <c r="E2781" s="251">
        <v>44.803629999999998</v>
      </c>
      <c r="O2781">
        <f t="shared" si="43"/>
        <v>1492.3268126480248</v>
      </c>
    </row>
    <row r="2782" spans="1:15" x14ac:dyDescent="0.25">
      <c r="A2782" s="251">
        <v>50015</v>
      </c>
      <c r="B2782" s="251" t="s">
        <v>2236</v>
      </c>
      <c r="C2782" s="251" t="s">
        <v>2242</v>
      </c>
      <c r="D2782" s="251">
        <v>-72.6414817</v>
      </c>
      <c r="E2782" s="251">
        <v>44.603999999999999</v>
      </c>
      <c r="O2782">
        <f t="shared" si="43"/>
        <v>1465.6428359999998</v>
      </c>
    </row>
    <row r="2783" spans="1:15" x14ac:dyDescent="0.25">
      <c r="A2783" s="251">
        <v>50017</v>
      </c>
      <c r="B2783" s="251" t="s">
        <v>2236</v>
      </c>
      <c r="C2783" s="251" t="s">
        <v>691</v>
      </c>
      <c r="D2783" s="251">
        <v>-72.378953100000004</v>
      </c>
      <c r="E2783" s="251">
        <v>44.009010000000004</v>
      </c>
      <c r="O2783">
        <f t="shared" si="43"/>
        <v>1387.1759876552253</v>
      </c>
    </row>
    <row r="2784" spans="1:15" x14ac:dyDescent="0.25">
      <c r="A2784" s="251">
        <v>50019</v>
      </c>
      <c r="B2784" s="251" t="s">
        <v>2236</v>
      </c>
      <c r="C2784" s="251" t="s">
        <v>1716</v>
      </c>
      <c r="D2784" s="251">
        <v>-72.238336099999998</v>
      </c>
      <c r="E2784" s="251">
        <v>44.837449999999997</v>
      </c>
      <c r="O2784">
        <f t="shared" si="43"/>
        <v>1496.8652006306245</v>
      </c>
    </row>
    <row r="2785" spans="1:15" x14ac:dyDescent="0.25">
      <c r="A2785" s="251">
        <v>50021</v>
      </c>
      <c r="B2785" s="251" t="s">
        <v>2236</v>
      </c>
      <c r="C2785" s="251" t="s">
        <v>2243</v>
      </c>
      <c r="D2785" s="251">
        <v>-73.041935699999996</v>
      </c>
      <c r="E2785" s="251">
        <v>43.579889999999999</v>
      </c>
      <c r="O2785">
        <f t="shared" si="43"/>
        <v>1331.5727529272249</v>
      </c>
    </row>
    <row r="2786" spans="1:15" x14ac:dyDescent="0.25">
      <c r="A2786" s="251">
        <v>50023</v>
      </c>
      <c r="B2786" s="251" t="s">
        <v>2236</v>
      </c>
      <c r="C2786" s="251" t="s">
        <v>585</v>
      </c>
      <c r="D2786" s="251">
        <v>-72.612173900000002</v>
      </c>
      <c r="E2786" s="251">
        <v>44.276739999999997</v>
      </c>
      <c r="O2786">
        <f t="shared" si="43"/>
        <v>1422.2868863120996</v>
      </c>
    </row>
    <row r="2787" spans="1:15" x14ac:dyDescent="0.25">
      <c r="A2787" s="251">
        <v>50025</v>
      </c>
      <c r="B2787" s="251" t="s">
        <v>2236</v>
      </c>
      <c r="C2787" s="251" t="s">
        <v>783</v>
      </c>
      <c r="D2787" s="251">
        <v>-72.717586699999998</v>
      </c>
      <c r="E2787" s="251">
        <v>42.990720000000003</v>
      </c>
      <c r="O2787">
        <f t="shared" si="43"/>
        <v>1256.5809137664005</v>
      </c>
    </row>
    <row r="2788" spans="1:15" x14ac:dyDescent="0.25">
      <c r="A2788" s="251">
        <v>50027</v>
      </c>
      <c r="B2788" s="251" t="s">
        <v>2236</v>
      </c>
      <c r="C2788" s="251" t="s">
        <v>2244</v>
      </c>
      <c r="D2788" s="251">
        <v>-72.584917000000004</v>
      </c>
      <c r="E2788" s="251">
        <v>43.584899999999998</v>
      </c>
      <c r="O2788">
        <f t="shared" si="43"/>
        <v>1332.2171430224996</v>
      </c>
    </row>
    <row r="2789" spans="1:15" x14ac:dyDescent="0.25">
      <c r="A2789" s="251">
        <v>51001</v>
      </c>
      <c r="B2789" s="251" t="s">
        <v>2245</v>
      </c>
      <c r="C2789" s="251" t="s">
        <v>2246</v>
      </c>
      <c r="D2789" s="251">
        <v>-75.308161699999999</v>
      </c>
      <c r="E2789" s="251">
        <v>37.952669999999998</v>
      </c>
      <c r="O2789">
        <f t="shared" si="43"/>
        <v>679.10638529002483</v>
      </c>
    </row>
    <row r="2790" spans="1:15" x14ac:dyDescent="0.25">
      <c r="A2790" s="251">
        <v>51003</v>
      </c>
      <c r="B2790" s="251" t="s">
        <v>2245</v>
      </c>
      <c r="C2790" s="251" t="s">
        <v>2247</v>
      </c>
      <c r="D2790" s="251">
        <v>-78.556827900000002</v>
      </c>
      <c r="E2790" s="251">
        <v>38.023009999999999</v>
      </c>
      <c r="O2790">
        <f t="shared" si="43"/>
        <v>686.38272628522498</v>
      </c>
    </row>
    <row r="2791" spans="1:15" x14ac:dyDescent="0.25">
      <c r="A2791" s="251">
        <v>51005</v>
      </c>
      <c r="B2791" s="251" t="s">
        <v>2245</v>
      </c>
      <c r="C2791" s="251" t="s">
        <v>1734</v>
      </c>
      <c r="D2791" s="251">
        <v>-80.010052999999999</v>
      </c>
      <c r="E2791" s="251">
        <v>37.779870000000003</v>
      </c>
      <c r="O2791">
        <f t="shared" si="43"/>
        <v>661.32557373802524</v>
      </c>
    </row>
    <row r="2792" spans="1:15" x14ac:dyDescent="0.25">
      <c r="A2792" s="251">
        <v>51007</v>
      </c>
      <c r="B2792" s="251" t="s">
        <v>2245</v>
      </c>
      <c r="C2792" s="251" t="s">
        <v>2248</v>
      </c>
      <c r="D2792" s="251">
        <v>-77.9803316</v>
      </c>
      <c r="E2792" s="251">
        <v>37.334000000000003</v>
      </c>
      <c r="O2792">
        <f t="shared" si="43"/>
        <v>616.06700100000035</v>
      </c>
    </row>
    <row r="2793" spans="1:15" x14ac:dyDescent="0.25">
      <c r="A2793" s="251">
        <v>51009</v>
      </c>
      <c r="B2793" s="251" t="s">
        <v>2245</v>
      </c>
      <c r="C2793" s="251" t="s">
        <v>2249</v>
      </c>
      <c r="D2793" s="251">
        <v>-79.145364299999997</v>
      </c>
      <c r="E2793" s="251">
        <v>37.599290000000003</v>
      </c>
      <c r="O2793">
        <f t="shared" si="43"/>
        <v>642.88779413422537</v>
      </c>
    </row>
    <row r="2794" spans="1:15" x14ac:dyDescent="0.25">
      <c r="A2794" s="251">
        <v>51011</v>
      </c>
      <c r="B2794" s="251" t="s">
        <v>2245</v>
      </c>
      <c r="C2794" s="251" t="s">
        <v>2250</v>
      </c>
      <c r="D2794" s="251">
        <v>-78.812000600000005</v>
      </c>
      <c r="E2794" s="251">
        <v>37.36694</v>
      </c>
      <c r="O2794">
        <f t="shared" si="43"/>
        <v>619.38001116809994</v>
      </c>
    </row>
    <row r="2795" spans="1:15" x14ac:dyDescent="0.25">
      <c r="A2795" s="251">
        <v>51013</v>
      </c>
      <c r="B2795" s="251" t="s">
        <v>2245</v>
      </c>
      <c r="C2795" s="251" t="s">
        <v>2251</v>
      </c>
      <c r="D2795" s="251">
        <v>-77.113579200000004</v>
      </c>
      <c r="E2795" s="251">
        <v>38.878540000000001</v>
      </c>
      <c r="O2795">
        <f t="shared" si="43"/>
        <v>776.66551319610005</v>
      </c>
    </row>
    <row r="2796" spans="1:15" x14ac:dyDescent="0.25">
      <c r="A2796" s="251">
        <v>51015</v>
      </c>
      <c r="B2796" s="251" t="s">
        <v>2245</v>
      </c>
      <c r="C2796" s="251" t="s">
        <v>2252</v>
      </c>
      <c r="D2796" s="251">
        <v>-79.131934799999996</v>
      </c>
      <c r="E2796" s="251">
        <v>38.160690000000002</v>
      </c>
      <c r="O2796">
        <f t="shared" si="43"/>
        <v>700.68951287122525</v>
      </c>
    </row>
    <row r="2797" spans="1:15" x14ac:dyDescent="0.25">
      <c r="A2797" s="251">
        <v>51017</v>
      </c>
      <c r="B2797" s="251" t="s">
        <v>2245</v>
      </c>
      <c r="C2797" s="251" t="s">
        <v>1203</v>
      </c>
      <c r="D2797" s="251">
        <v>-79.744017299999996</v>
      </c>
      <c r="E2797" s="251">
        <v>38.057099999999998</v>
      </c>
      <c r="O2797">
        <f t="shared" si="43"/>
        <v>689.91718592249981</v>
      </c>
    </row>
    <row r="2798" spans="1:15" x14ac:dyDescent="0.25">
      <c r="A2798" s="251">
        <v>51019</v>
      </c>
      <c r="B2798" s="251" t="s">
        <v>2245</v>
      </c>
      <c r="C2798" s="251" t="s">
        <v>1928</v>
      </c>
      <c r="D2798" s="251">
        <v>-79.523112600000005</v>
      </c>
      <c r="E2798" s="251">
        <v>37.317639999999997</v>
      </c>
      <c r="O2798">
        <f t="shared" si="43"/>
        <v>614.42337413159964</v>
      </c>
    </row>
    <row r="2799" spans="1:15" x14ac:dyDescent="0.25">
      <c r="A2799" s="251">
        <v>51021</v>
      </c>
      <c r="B2799" s="251" t="s">
        <v>2245</v>
      </c>
      <c r="C2799" s="251" t="s">
        <v>2253</v>
      </c>
      <c r="D2799" s="251">
        <v>-81.129398300000005</v>
      </c>
      <c r="E2799" s="251">
        <v>37.127870000000001</v>
      </c>
      <c r="O2799">
        <f t="shared" si="43"/>
        <v>595.44591915802516</v>
      </c>
    </row>
    <row r="2800" spans="1:15" x14ac:dyDescent="0.25">
      <c r="A2800" s="251">
        <v>51023</v>
      </c>
      <c r="B2800" s="251" t="s">
        <v>2245</v>
      </c>
      <c r="C2800" s="251" t="s">
        <v>2254</v>
      </c>
      <c r="D2800" s="251">
        <v>-79.810605800000005</v>
      </c>
      <c r="E2800" s="251">
        <v>37.552869999999999</v>
      </c>
      <c r="O2800">
        <f t="shared" si="43"/>
        <v>638.1718767830248</v>
      </c>
    </row>
    <row r="2801" spans="1:15" x14ac:dyDescent="0.25">
      <c r="A2801" s="251">
        <v>51025</v>
      </c>
      <c r="B2801" s="251" t="s">
        <v>2245</v>
      </c>
      <c r="C2801" s="251" t="s">
        <v>1741</v>
      </c>
      <c r="D2801" s="251">
        <v>-77.858727299999998</v>
      </c>
      <c r="E2801" s="251">
        <v>36.765729999999998</v>
      </c>
      <c r="O2801">
        <f t="shared" si="43"/>
        <v>559.68075547402486</v>
      </c>
    </row>
    <row r="2802" spans="1:15" x14ac:dyDescent="0.25">
      <c r="A2802" s="251">
        <v>51027</v>
      </c>
      <c r="B2802" s="251" t="s">
        <v>2245</v>
      </c>
      <c r="C2802" s="251" t="s">
        <v>1093</v>
      </c>
      <c r="D2802" s="251">
        <v>-82.039856</v>
      </c>
      <c r="E2802" s="251">
        <v>37.261290000000002</v>
      </c>
      <c r="O2802">
        <f t="shared" si="43"/>
        <v>608.77132304422526</v>
      </c>
    </row>
    <row r="2803" spans="1:15" x14ac:dyDescent="0.25">
      <c r="A2803" s="251">
        <v>51029</v>
      </c>
      <c r="B2803" s="251" t="s">
        <v>2245</v>
      </c>
      <c r="C2803" s="251" t="s">
        <v>2255</v>
      </c>
      <c r="D2803" s="251">
        <v>-78.529572299999998</v>
      </c>
      <c r="E2803" s="251">
        <v>37.56512</v>
      </c>
      <c r="O2803">
        <f t="shared" si="43"/>
        <v>639.41544138239999</v>
      </c>
    </row>
    <row r="2804" spans="1:15" x14ac:dyDescent="0.25">
      <c r="A2804" s="251">
        <v>51031</v>
      </c>
      <c r="B2804" s="251" t="s">
        <v>2245</v>
      </c>
      <c r="C2804" s="251" t="s">
        <v>1213</v>
      </c>
      <c r="D2804" s="251">
        <v>-79.102326000000005</v>
      </c>
      <c r="E2804" s="251">
        <v>37.219929999999998</v>
      </c>
      <c r="O2804">
        <f t="shared" si="43"/>
        <v>604.63190071102474</v>
      </c>
    </row>
    <row r="2805" spans="1:15" x14ac:dyDescent="0.25">
      <c r="A2805" s="251">
        <v>51033</v>
      </c>
      <c r="B2805" s="251" t="s">
        <v>2245</v>
      </c>
      <c r="C2805" s="251" t="s">
        <v>1337</v>
      </c>
      <c r="D2805" s="251">
        <v>-77.348933599999995</v>
      </c>
      <c r="E2805" s="251">
        <v>38.03107</v>
      </c>
      <c r="O2805">
        <f t="shared" si="43"/>
        <v>687.21791702602502</v>
      </c>
    </row>
    <row r="2806" spans="1:15" x14ac:dyDescent="0.25">
      <c r="A2806" s="251">
        <v>51035</v>
      </c>
      <c r="B2806" s="251" t="s">
        <v>2245</v>
      </c>
      <c r="C2806" s="251" t="s">
        <v>611</v>
      </c>
      <c r="D2806" s="251">
        <v>-80.727516699999995</v>
      </c>
      <c r="E2806" s="251">
        <v>36.72457</v>
      </c>
      <c r="O2806">
        <f t="shared" si="43"/>
        <v>555.65311879102489</v>
      </c>
    </row>
    <row r="2807" spans="1:15" x14ac:dyDescent="0.25">
      <c r="A2807" s="251">
        <v>51036</v>
      </c>
      <c r="B2807" s="251" t="s">
        <v>2245</v>
      </c>
      <c r="C2807" s="251" t="s">
        <v>2256</v>
      </c>
      <c r="D2807" s="251">
        <v>-77.075828200000004</v>
      </c>
      <c r="E2807" s="251">
        <v>37.360439999999997</v>
      </c>
      <c r="O2807">
        <f t="shared" si="43"/>
        <v>618.72587323559969</v>
      </c>
    </row>
    <row r="2808" spans="1:15" x14ac:dyDescent="0.25">
      <c r="A2808" s="251">
        <v>51037</v>
      </c>
      <c r="B2808" s="251" t="s">
        <v>2245</v>
      </c>
      <c r="C2808" s="251" t="s">
        <v>797</v>
      </c>
      <c r="D2808" s="251">
        <v>-78.665271599999997</v>
      </c>
      <c r="E2808" s="251">
        <v>37.01267</v>
      </c>
      <c r="O2808">
        <f t="shared" si="43"/>
        <v>584.00469119002503</v>
      </c>
    </row>
    <row r="2809" spans="1:15" x14ac:dyDescent="0.25">
      <c r="A2809" s="251">
        <v>51041</v>
      </c>
      <c r="B2809" s="251" t="s">
        <v>2245</v>
      </c>
      <c r="C2809" s="251" t="s">
        <v>1970</v>
      </c>
      <c r="D2809" s="251">
        <v>-77.576304199999996</v>
      </c>
      <c r="E2809" s="251">
        <v>37.388800000000003</v>
      </c>
      <c r="O2809">
        <f t="shared" si="43"/>
        <v>621.5813222400003</v>
      </c>
    </row>
    <row r="2810" spans="1:15" x14ac:dyDescent="0.25">
      <c r="A2810" s="251">
        <v>51043</v>
      </c>
      <c r="B2810" s="251" t="s">
        <v>2245</v>
      </c>
      <c r="C2810" s="251" t="s">
        <v>533</v>
      </c>
      <c r="D2810" s="251">
        <v>-78.007383399999995</v>
      </c>
      <c r="E2810" s="251">
        <v>39.117019999999997</v>
      </c>
      <c r="O2810">
        <f t="shared" si="43"/>
        <v>802.41897078089971</v>
      </c>
    </row>
    <row r="2811" spans="1:15" x14ac:dyDescent="0.25">
      <c r="A2811" s="251">
        <v>51045</v>
      </c>
      <c r="B2811" s="251" t="s">
        <v>2245</v>
      </c>
      <c r="C2811" s="251" t="s">
        <v>1875</v>
      </c>
      <c r="D2811" s="251">
        <v>-80.212563599999996</v>
      </c>
      <c r="E2811" s="251">
        <v>37.470210000000002</v>
      </c>
      <c r="O2811">
        <f t="shared" si="43"/>
        <v>629.79825924922523</v>
      </c>
    </row>
    <row r="2812" spans="1:15" x14ac:dyDescent="0.25">
      <c r="A2812" s="251">
        <v>51047</v>
      </c>
      <c r="B2812" s="251" t="s">
        <v>2245</v>
      </c>
      <c r="C2812" s="251" t="s">
        <v>2257</v>
      </c>
      <c r="D2812" s="251">
        <v>-77.954718</v>
      </c>
      <c r="E2812" s="251">
        <v>38.490270000000002</v>
      </c>
      <c r="O2812">
        <f t="shared" si="43"/>
        <v>735.28376551402528</v>
      </c>
    </row>
    <row r="2813" spans="1:15" x14ac:dyDescent="0.25">
      <c r="A2813" s="251">
        <v>51049</v>
      </c>
      <c r="B2813" s="251" t="s">
        <v>2245</v>
      </c>
      <c r="C2813" s="251" t="s">
        <v>999</v>
      </c>
      <c r="D2813" s="251">
        <v>-78.245261099999993</v>
      </c>
      <c r="E2813" s="251">
        <v>37.50844</v>
      </c>
      <c r="O2813">
        <f t="shared" si="43"/>
        <v>633.66721027560004</v>
      </c>
    </row>
    <row r="2814" spans="1:15" x14ac:dyDescent="0.25">
      <c r="A2814" s="251">
        <v>51051</v>
      </c>
      <c r="B2814" s="251" t="s">
        <v>2245</v>
      </c>
      <c r="C2814" s="251" t="s">
        <v>2258</v>
      </c>
      <c r="D2814" s="251">
        <v>-82.356057300000003</v>
      </c>
      <c r="E2814" s="251">
        <v>37.119500000000002</v>
      </c>
      <c r="O2814">
        <f t="shared" si="43"/>
        <v>594.61263056250027</v>
      </c>
    </row>
    <row r="2815" spans="1:15" x14ac:dyDescent="0.25">
      <c r="A2815" s="251">
        <v>51053</v>
      </c>
      <c r="B2815" s="251" t="s">
        <v>2245</v>
      </c>
      <c r="C2815" s="251" t="s">
        <v>2259</v>
      </c>
      <c r="D2815" s="251">
        <v>-77.627832799999993</v>
      </c>
      <c r="E2815" s="251">
        <v>37.081110000000002</v>
      </c>
      <c r="O2815">
        <f t="shared" si="43"/>
        <v>590.79469237222531</v>
      </c>
    </row>
    <row r="2816" spans="1:15" x14ac:dyDescent="0.25">
      <c r="A2816" s="251">
        <v>51057</v>
      </c>
      <c r="B2816" s="251" t="s">
        <v>2245</v>
      </c>
      <c r="C2816" s="251" t="s">
        <v>1355</v>
      </c>
      <c r="D2816" s="251">
        <v>-76.955728500000006</v>
      </c>
      <c r="E2816" s="251">
        <v>37.936279999999996</v>
      </c>
      <c r="O2816">
        <f t="shared" si="43"/>
        <v>677.41411553639966</v>
      </c>
    </row>
    <row r="2817" spans="1:15" x14ac:dyDescent="0.25">
      <c r="A2817" s="251">
        <v>51059</v>
      </c>
      <c r="B2817" s="251" t="s">
        <v>2245</v>
      </c>
      <c r="C2817" s="251" t="s">
        <v>2260</v>
      </c>
      <c r="D2817" s="251">
        <v>-77.282962999999995</v>
      </c>
      <c r="E2817" s="251">
        <v>38.835889999999999</v>
      </c>
      <c r="O2817">
        <f t="shared" si="43"/>
        <v>772.08671720722498</v>
      </c>
    </row>
    <row r="2818" spans="1:15" x14ac:dyDescent="0.25">
      <c r="A2818" s="251">
        <v>51061</v>
      </c>
      <c r="B2818" s="251" t="s">
        <v>2245</v>
      </c>
      <c r="C2818" s="251" t="s">
        <v>2261</v>
      </c>
      <c r="D2818" s="251">
        <v>-77.808977600000006</v>
      </c>
      <c r="E2818" s="251">
        <v>38.740229999999997</v>
      </c>
      <c r="O2818">
        <f t="shared" si="43"/>
        <v>761.84667101902471</v>
      </c>
    </row>
    <row r="2819" spans="1:15" x14ac:dyDescent="0.25">
      <c r="A2819" s="251">
        <v>51063</v>
      </c>
      <c r="B2819" s="251" t="s">
        <v>2245</v>
      </c>
      <c r="C2819" s="251" t="s">
        <v>882</v>
      </c>
      <c r="D2819" s="251">
        <v>-80.366635400000007</v>
      </c>
      <c r="E2819" s="251">
        <v>36.928449999999998</v>
      </c>
      <c r="O2819">
        <f t="shared" si="43"/>
        <v>575.67806865562477</v>
      </c>
    </row>
    <row r="2820" spans="1:15" x14ac:dyDescent="0.25">
      <c r="A2820" s="251">
        <v>51065</v>
      </c>
      <c r="B2820" s="251" t="s">
        <v>2245</v>
      </c>
      <c r="C2820" s="251" t="s">
        <v>2262</v>
      </c>
      <c r="D2820" s="251">
        <v>-78.279958800000003</v>
      </c>
      <c r="E2820" s="251">
        <v>37.834629999999997</v>
      </c>
      <c r="O2820">
        <f t="shared" ref="O2820:O2883" si="44">E2820*1.5^2*(E2820-30)</f>
        <v>666.94573628302476</v>
      </c>
    </row>
    <row r="2821" spans="1:15" x14ac:dyDescent="0.25">
      <c r="A2821" s="251">
        <v>51067</v>
      </c>
      <c r="B2821" s="251" t="s">
        <v>2245</v>
      </c>
      <c r="C2821" s="251" t="s">
        <v>550</v>
      </c>
      <c r="D2821" s="251">
        <v>-79.888431800000006</v>
      </c>
      <c r="E2821" s="251">
        <v>36.989420000000003</v>
      </c>
      <c r="O2821">
        <f t="shared" si="44"/>
        <v>581.70283185690027</v>
      </c>
    </row>
    <row r="2822" spans="1:15" x14ac:dyDescent="0.25">
      <c r="A2822" s="251">
        <v>51069</v>
      </c>
      <c r="B2822" s="251" t="s">
        <v>2245</v>
      </c>
      <c r="C2822" s="251" t="s">
        <v>1341</v>
      </c>
      <c r="D2822" s="251">
        <v>-78.275689700000001</v>
      </c>
      <c r="E2822" s="251">
        <v>39.212789999999998</v>
      </c>
      <c r="O2822">
        <f t="shared" si="44"/>
        <v>812.8331990642248</v>
      </c>
    </row>
    <row r="2823" spans="1:15" x14ac:dyDescent="0.25">
      <c r="A2823" s="251">
        <v>51071</v>
      </c>
      <c r="B2823" s="251" t="s">
        <v>2245</v>
      </c>
      <c r="C2823" s="251" t="s">
        <v>2038</v>
      </c>
      <c r="D2823" s="251">
        <v>-80.704923699999995</v>
      </c>
      <c r="E2823" s="251">
        <v>37.308729999999997</v>
      </c>
      <c r="O2823">
        <f t="shared" si="44"/>
        <v>613.52872697902467</v>
      </c>
    </row>
    <row r="2824" spans="1:15" x14ac:dyDescent="0.25">
      <c r="A2824" s="251">
        <v>51073</v>
      </c>
      <c r="B2824" s="251" t="s">
        <v>2245</v>
      </c>
      <c r="C2824" s="251" t="s">
        <v>1668</v>
      </c>
      <c r="D2824" s="251">
        <v>-76.546526499999999</v>
      </c>
      <c r="E2824" s="251">
        <v>37.421320000000001</v>
      </c>
      <c r="O2824">
        <f t="shared" si="44"/>
        <v>624.86007872040011</v>
      </c>
    </row>
    <row r="2825" spans="1:15" x14ac:dyDescent="0.25">
      <c r="A2825" s="251">
        <v>51075</v>
      </c>
      <c r="B2825" s="251" t="s">
        <v>2245</v>
      </c>
      <c r="C2825" s="251" t="s">
        <v>2263</v>
      </c>
      <c r="D2825" s="251">
        <v>-77.920862400000004</v>
      </c>
      <c r="E2825" s="251">
        <v>37.721899999999998</v>
      </c>
      <c r="O2825">
        <f t="shared" si="44"/>
        <v>655.39066412249986</v>
      </c>
    </row>
    <row r="2826" spans="1:15" x14ac:dyDescent="0.25">
      <c r="A2826" s="251">
        <v>51077</v>
      </c>
      <c r="B2826" s="251" t="s">
        <v>2245</v>
      </c>
      <c r="C2826" s="251" t="s">
        <v>1223</v>
      </c>
      <c r="D2826" s="251">
        <v>-81.205989500000001</v>
      </c>
      <c r="E2826" s="251">
        <v>36.651859999999999</v>
      </c>
      <c r="O2826">
        <f t="shared" si="44"/>
        <v>548.55684328409995</v>
      </c>
    </row>
    <row r="2827" spans="1:15" x14ac:dyDescent="0.25">
      <c r="A2827" s="251">
        <v>51079</v>
      </c>
      <c r="B2827" s="251" t="s">
        <v>2245</v>
      </c>
      <c r="C2827" s="251" t="s">
        <v>552</v>
      </c>
      <c r="D2827" s="251">
        <v>-78.467331200000004</v>
      </c>
      <c r="E2827" s="251">
        <v>38.298479999999998</v>
      </c>
      <c r="O2827">
        <f t="shared" si="44"/>
        <v>715.09313319839976</v>
      </c>
    </row>
    <row r="2828" spans="1:15" x14ac:dyDescent="0.25">
      <c r="A2828" s="251">
        <v>51081</v>
      </c>
      <c r="B2828" s="251" t="s">
        <v>2245</v>
      </c>
      <c r="C2828" s="251" t="s">
        <v>2264</v>
      </c>
      <c r="D2828" s="251">
        <v>-77.558765100000002</v>
      </c>
      <c r="E2828" s="251">
        <v>36.678249999999998</v>
      </c>
      <c r="O2828">
        <f t="shared" si="44"/>
        <v>551.12967689062486</v>
      </c>
    </row>
    <row r="2829" spans="1:15" x14ac:dyDescent="0.25">
      <c r="A2829" s="251">
        <v>51083</v>
      </c>
      <c r="B2829" s="251" t="s">
        <v>2245</v>
      </c>
      <c r="C2829" s="251" t="s">
        <v>1761</v>
      </c>
      <c r="D2829" s="251">
        <v>-78.929676900000004</v>
      </c>
      <c r="E2829" s="251">
        <v>36.76155</v>
      </c>
      <c r="O2829">
        <f t="shared" si="44"/>
        <v>559.27138140562499</v>
      </c>
    </row>
    <row r="2830" spans="1:15" x14ac:dyDescent="0.25">
      <c r="A2830" s="251">
        <v>51085</v>
      </c>
      <c r="B2830" s="251" t="s">
        <v>2245</v>
      </c>
      <c r="C2830" s="251" t="s">
        <v>2265</v>
      </c>
      <c r="D2830" s="251">
        <v>-77.486904199999998</v>
      </c>
      <c r="E2830" s="251">
        <v>37.762250000000002</v>
      </c>
      <c r="O2830">
        <f t="shared" si="44"/>
        <v>659.5200563906252</v>
      </c>
    </row>
    <row r="2831" spans="1:15" x14ac:dyDescent="0.25">
      <c r="A2831" s="251">
        <v>51087</v>
      </c>
      <c r="B2831" s="251" t="s">
        <v>2245</v>
      </c>
      <c r="C2831" s="251" t="s">
        <v>2266</v>
      </c>
      <c r="D2831" s="251">
        <v>-77.416209699999996</v>
      </c>
      <c r="E2831" s="251">
        <v>37.54289</v>
      </c>
      <c r="O2831">
        <f t="shared" si="44"/>
        <v>637.15925149222494</v>
      </c>
    </row>
    <row r="2832" spans="1:15" x14ac:dyDescent="0.25">
      <c r="A2832" s="251">
        <v>51089</v>
      </c>
      <c r="B2832" s="251" t="s">
        <v>2245</v>
      </c>
      <c r="C2832" s="251" t="s">
        <v>554</v>
      </c>
      <c r="D2832" s="251">
        <v>-79.892111600000007</v>
      </c>
      <c r="E2832" s="251">
        <v>36.67933</v>
      </c>
      <c r="O2832">
        <f t="shared" si="44"/>
        <v>551.23503581002501</v>
      </c>
    </row>
    <row r="2833" spans="1:15" x14ac:dyDescent="0.25">
      <c r="A2833" s="251">
        <v>51091</v>
      </c>
      <c r="B2833" s="251" t="s">
        <v>2245</v>
      </c>
      <c r="C2833" s="251" t="s">
        <v>1844</v>
      </c>
      <c r="D2833" s="251">
        <v>-79.577882299999999</v>
      </c>
      <c r="E2833" s="251">
        <v>38.365029999999997</v>
      </c>
      <c r="O2833">
        <f t="shared" si="44"/>
        <v>722.0804105270247</v>
      </c>
    </row>
    <row r="2834" spans="1:15" x14ac:dyDescent="0.25">
      <c r="A2834" s="251">
        <v>51093</v>
      </c>
      <c r="B2834" s="251" t="s">
        <v>2245</v>
      </c>
      <c r="C2834" s="251" t="s">
        <v>2267</v>
      </c>
      <c r="D2834" s="251">
        <v>-76.728812700000006</v>
      </c>
      <c r="E2834" s="251">
        <v>36.889310000000002</v>
      </c>
      <c r="O2834">
        <f t="shared" si="44"/>
        <v>571.81925762122523</v>
      </c>
    </row>
    <row r="2835" spans="1:15" x14ac:dyDescent="0.25">
      <c r="A2835" s="251">
        <v>51095</v>
      </c>
      <c r="B2835" s="251" t="s">
        <v>2245</v>
      </c>
      <c r="C2835" s="251" t="s">
        <v>2268</v>
      </c>
      <c r="D2835" s="251">
        <v>-76.776928900000001</v>
      </c>
      <c r="E2835" s="251">
        <v>37.312100000000001</v>
      </c>
      <c r="O2835">
        <f t="shared" si="44"/>
        <v>613.86706442250011</v>
      </c>
    </row>
    <row r="2836" spans="1:15" x14ac:dyDescent="0.25">
      <c r="A2836" s="251">
        <v>51097</v>
      </c>
      <c r="B2836" s="251" t="s">
        <v>2245</v>
      </c>
      <c r="C2836" s="251" t="s">
        <v>2269</v>
      </c>
      <c r="D2836" s="251">
        <v>-76.900371899999996</v>
      </c>
      <c r="E2836" s="251">
        <v>37.722880000000004</v>
      </c>
      <c r="O2836">
        <f t="shared" si="44"/>
        <v>655.49086986240036</v>
      </c>
    </row>
    <row r="2837" spans="1:15" x14ac:dyDescent="0.25">
      <c r="A2837" s="251">
        <v>51099</v>
      </c>
      <c r="B2837" s="251" t="s">
        <v>2245</v>
      </c>
      <c r="C2837" s="251" t="s">
        <v>2270</v>
      </c>
      <c r="D2837" s="251">
        <v>-77.166159300000004</v>
      </c>
      <c r="E2837" s="251">
        <v>38.271349999999998</v>
      </c>
      <c r="O2837">
        <f t="shared" si="44"/>
        <v>712.25039435062479</v>
      </c>
    </row>
    <row r="2838" spans="1:15" x14ac:dyDescent="0.25">
      <c r="A2838" s="251">
        <v>51101</v>
      </c>
      <c r="B2838" s="251" t="s">
        <v>2245</v>
      </c>
      <c r="C2838" s="251" t="s">
        <v>2271</v>
      </c>
      <c r="D2838" s="251">
        <v>-77.087410000000006</v>
      </c>
      <c r="E2838" s="251">
        <v>37.705030000000001</v>
      </c>
      <c r="O2838">
        <f t="shared" si="44"/>
        <v>653.66637142702507</v>
      </c>
    </row>
    <row r="2839" spans="1:15" x14ac:dyDescent="0.25">
      <c r="A2839" s="251">
        <v>51103</v>
      </c>
      <c r="B2839" s="251" t="s">
        <v>2245</v>
      </c>
      <c r="C2839" s="251" t="s">
        <v>1628</v>
      </c>
      <c r="D2839" s="251">
        <v>-76.471369300000006</v>
      </c>
      <c r="E2839" s="251">
        <v>37.738599999999998</v>
      </c>
      <c r="O2839">
        <f t="shared" si="44"/>
        <v>657.09884240999986</v>
      </c>
    </row>
    <row r="2840" spans="1:15" x14ac:dyDescent="0.25">
      <c r="A2840" s="251">
        <v>51105</v>
      </c>
      <c r="B2840" s="251" t="s">
        <v>2245</v>
      </c>
      <c r="C2840" s="251" t="s">
        <v>561</v>
      </c>
      <c r="D2840" s="251">
        <v>-83.117500300000003</v>
      </c>
      <c r="E2840" s="251">
        <v>36.705750000000002</v>
      </c>
      <c r="O2840">
        <f t="shared" si="44"/>
        <v>553.81406189062523</v>
      </c>
    </row>
    <row r="2841" spans="1:15" x14ac:dyDescent="0.25">
      <c r="A2841" s="251">
        <v>51107</v>
      </c>
      <c r="B2841" s="251" t="s">
        <v>2245</v>
      </c>
      <c r="C2841" s="251" t="s">
        <v>2272</v>
      </c>
      <c r="D2841" s="251">
        <v>-77.648812300000003</v>
      </c>
      <c r="E2841" s="251">
        <v>39.094180000000001</v>
      </c>
      <c r="O2841">
        <f t="shared" si="44"/>
        <v>799.94139721290014</v>
      </c>
    </row>
    <row r="2842" spans="1:15" x14ac:dyDescent="0.25">
      <c r="A2842" s="251">
        <v>51109</v>
      </c>
      <c r="B2842" s="251" t="s">
        <v>2245</v>
      </c>
      <c r="C2842" s="251" t="s">
        <v>1109</v>
      </c>
      <c r="D2842" s="251">
        <v>-77.957673600000007</v>
      </c>
      <c r="E2842" s="251">
        <v>37.977710000000002</v>
      </c>
      <c r="O2842">
        <f t="shared" si="44"/>
        <v>681.69410289922519</v>
      </c>
    </row>
    <row r="2843" spans="1:15" x14ac:dyDescent="0.25">
      <c r="A2843" s="251">
        <v>51111</v>
      </c>
      <c r="B2843" s="251" t="s">
        <v>2245</v>
      </c>
      <c r="C2843" s="251" t="s">
        <v>2273</v>
      </c>
      <c r="D2843" s="251">
        <v>-78.241063499999996</v>
      </c>
      <c r="E2843" s="251">
        <v>36.948810000000002</v>
      </c>
      <c r="O2843">
        <f t="shared" si="44"/>
        <v>577.68808593622509</v>
      </c>
    </row>
    <row r="2844" spans="1:15" x14ac:dyDescent="0.25">
      <c r="A2844" s="251">
        <v>51113</v>
      </c>
      <c r="B2844" s="251" t="s">
        <v>2245</v>
      </c>
      <c r="C2844" s="251" t="s">
        <v>565</v>
      </c>
      <c r="D2844" s="251">
        <v>-78.283551500000002</v>
      </c>
      <c r="E2844" s="251">
        <v>38.419379999999997</v>
      </c>
      <c r="O2844">
        <f t="shared" si="44"/>
        <v>727.80155906489961</v>
      </c>
    </row>
    <row r="2845" spans="1:15" x14ac:dyDescent="0.25">
      <c r="A2845" s="251">
        <v>51115</v>
      </c>
      <c r="B2845" s="251" t="s">
        <v>2245</v>
      </c>
      <c r="C2845" s="251" t="s">
        <v>2274</v>
      </c>
      <c r="D2845" s="251">
        <v>-76.351394200000001</v>
      </c>
      <c r="E2845" s="251">
        <v>37.426110000000001</v>
      </c>
      <c r="O2845">
        <f t="shared" si="44"/>
        <v>625.34342189722508</v>
      </c>
    </row>
    <row r="2846" spans="1:15" x14ac:dyDescent="0.25">
      <c r="A2846" s="251">
        <v>51117</v>
      </c>
      <c r="B2846" s="251" t="s">
        <v>2245</v>
      </c>
      <c r="C2846" s="251" t="s">
        <v>1771</v>
      </c>
      <c r="D2846" s="251">
        <v>-78.349528300000003</v>
      </c>
      <c r="E2846" s="251">
        <v>36.682259999999999</v>
      </c>
      <c r="O2846">
        <f t="shared" si="44"/>
        <v>551.52089709209997</v>
      </c>
    </row>
    <row r="2847" spans="1:15" x14ac:dyDescent="0.25">
      <c r="A2847" s="251">
        <v>51119</v>
      </c>
      <c r="B2847" s="251" t="s">
        <v>2245</v>
      </c>
      <c r="C2847" s="251" t="s">
        <v>779</v>
      </c>
      <c r="D2847" s="251">
        <v>-76.572977199999997</v>
      </c>
      <c r="E2847" s="251">
        <v>37.62426</v>
      </c>
      <c r="O2847">
        <f t="shared" si="44"/>
        <v>645.42856623209991</v>
      </c>
    </row>
    <row r="2848" spans="1:15" x14ac:dyDescent="0.25">
      <c r="A2848" s="251">
        <v>51121</v>
      </c>
      <c r="B2848" s="251" t="s">
        <v>2245</v>
      </c>
      <c r="C2848" s="251" t="s">
        <v>571</v>
      </c>
      <c r="D2848" s="251">
        <v>-80.387927700000006</v>
      </c>
      <c r="E2848" s="251">
        <v>37.167670000000001</v>
      </c>
      <c r="O2848">
        <f t="shared" si="44"/>
        <v>599.41258476502503</v>
      </c>
    </row>
    <row r="2849" spans="1:15" x14ac:dyDescent="0.25">
      <c r="A2849" s="251">
        <v>51125</v>
      </c>
      <c r="B2849" s="251" t="s">
        <v>2245</v>
      </c>
      <c r="C2849" s="251" t="s">
        <v>1242</v>
      </c>
      <c r="D2849" s="251">
        <v>-78.889763700000003</v>
      </c>
      <c r="E2849" s="251">
        <v>37.784799999999997</v>
      </c>
      <c r="O2849">
        <f t="shared" si="44"/>
        <v>661.83099983999978</v>
      </c>
    </row>
    <row r="2850" spans="1:15" x14ac:dyDescent="0.25">
      <c r="A2850" s="251">
        <v>51127</v>
      </c>
      <c r="B2850" s="251" t="s">
        <v>2245</v>
      </c>
      <c r="C2850" s="251" t="s">
        <v>2275</v>
      </c>
      <c r="D2850" s="251">
        <v>-77.005419500000002</v>
      </c>
      <c r="E2850" s="251">
        <v>37.502630000000003</v>
      </c>
      <c r="O2850">
        <f t="shared" si="44"/>
        <v>633.07880306302536</v>
      </c>
    </row>
    <row r="2851" spans="1:15" x14ac:dyDescent="0.25">
      <c r="A2851" s="251">
        <v>51131</v>
      </c>
      <c r="B2851" s="251" t="s">
        <v>2245</v>
      </c>
      <c r="C2851" s="251" t="s">
        <v>1775</v>
      </c>
      <c r="D2851" s="251">
        <v>-75.906353100000004</v>
      </c>
      <c r="E2851" s="251">
        <v>37.368270000000003</v>
      </c>
      <c r="O2851">
        <f t="shared" si="44"/>
        <v>619.51388128402527</v>
      </c>
    </row>
    <row r="2852" spans="1:15" x14ac:dyDescent="0.25">
      <c r="A2852" s="251">
        <v>51133</v>
      </c>
      <c r="B2852" s="251" t="s">
        <v>2245</v>
      </c>
      <c r="C2852" s="251" t="s">
        <v>1951</v>
      </c>
      <c r="D2852" s="251">
        <v>-76.425094400000006</v>
      </c>
      <c r="E2852" s="251">
        <v>37.88899</v>
      </c>
      <c r="O2852">
        <f t="shared" si="44"/>
        <v>672.53819224522488</v>
      </c>
    </row>
    <row r="2853" spans="1:15" x14ac:dyDescent="0.25">
      <c r="A2853" s="251">
        <v>51135</v>
      </c>
      <c r="B2853" s="251" t="s">
        <v>2245</v>
      </c>
      <c r="C2853" s="251" t="s">
        <v>2276</v>
      </c>
      <c r="D2853" s="251">
        <v>-78.054316900000003</v>
      </c>
      <c r="E2853" s="251">
        <v>37.140889999999999</v>
      </c>
      <c r="O2853">
        <f t="shared" si="44"/>
        <v>596.74277248222495</v>
      </c>
    </row>
    <row r="2854" spans="1:15" x14ac:dyDescent="0.25">
      <c r="A2854" s="251">
        <v>51137</v>
      </c>
      <c r="B2854" s="251" t="s">
        <v>2245</v>
      </c>
      <c r="C2854" s="251" t="s">
        <v>691</v>
      </c>
      <c r="D2854" s="251">
        <v>-78.009286700000004</v>
      </c>
      <c r="E2854" s="251">
        <v>38.251510000000003</v>
      </c>
      <c r="O2854">
        <f t="shared" si="44"/>
        <v>710.17361388022528</v>
      </c>
    </row>
    <row r="2855" spans="1:15" x14ac:dyDescent="0.25">
      <c r="A2855" s="251">
        <v>51139</v>
      </c>
      <c r="B2855" s="251" t="s">
        <v>2245</v>
      </c>
      <c r="C2855" s="251" t="s">
        <v>1117</v>
      </c>
      <c r="D2855" s="251">
        <v>-78.488773899999998</v>
      </c>
      <c r="E2855" s="251">
        <v>38.623199999999997</v>
      </c>
      <c r="O2855">
        <f t="shared" si="44"/>
        <v>749.37505103999968</v>
      </c>
    </row>
    <row r="2856" spans="1:15" x14ac:dyDescent="0.25">
      <c r="A2856" s="251">
        <v>51141</v>
      </c>
      <c r="B2856" s="251" t="s">
        <v>2245</v>
      </c>
      <c r="C2856" s="251" t="s">
        <v>2277</v>
      </c>
      <c r="D2856" s="251">
        <v>-80.301596099999998</v>
      </c>
      <c r="E2856" s="251">
        <v>36.684379999999997</v>
      </c>
      <c r="O2856">
        <f t="shared" si="44"/>
        <v>551.72775596489976</v>
      </c>
    </row>
    <row r="2857" spans="1:15" x14ac:dyDescent="0.25">
      <c r="A2857" s="251">
        <v>51143</v>
      </c>
      <c r="B2857" s="251" t="s">
        <v>2245</v>
      </c>
      <c r="C2857" s="251" t="s">
        <v>2278</v>
      </c>
      <c r="D2857" s="251">
        <v>-79.397653599999998</v>
      </c>
      <c r="E2857" s="251">
        <v>36.817219999999999</v>
      </c>
      <c r="O2857">
        <f t="shared" si="44"/>
        <v>564.72994918889992</v>
      </c>
    </row>
    <row r="2858" spans="1:15" x14ac:dyDescent="0.25">
      <c r="A2858" s="251">
        <v>51145</v>
      </c>
      <c r="B2858" s="251" t="s">
        <v>2245</v>
      </c>
      <c r="C2858" s="251" t="s">
        <v>2279</v>
      </c>
      <c r="D2858" s="251">
        <v>-77.910921200000004</v>
      </c>
      <c r="E2858" s="251">
        <v>37.551560000000002</v>
      </c>
      <c r="O2858">
        <f t="shared" si="44"/>
        <v>638.03893147560018</v>
      </c>
    </row>
    <row r="2859" spans="1:15" x14ac:dyDescent="0.25">
      <c r="A2859" s="251">
        <v>51147</v>
      </c>
      <c r="B2859" s="251" t="s">
        <v>2245</v>
      </c>
      <c r="C2859" s="251" t="s">
        <v>2280</v>
      </c>
      <c r="D2859" s="251">
        <v>-78.442709300000004</v>
      </c>
      <c r="E2859" s="251">
        <v>37.222239999999999</v>
      </c>
      <c r="O2859">
        <f t="shared" si="44"/>
        <v>604.86288888959996</v>
      </c>
    </row>
    <row r="2860" spans="1:15" x14ac:dyDescent="0.25">
      <c r="A2860" s="251">
        <v>51149</v>
      </c>
      <c r="B2860" s="251" t="s">
        <v>2245</v>
      </c>
      <c r="C2860" s="251" t="s">
        <v>2281</v>
      </c>
      <c r="D2860" s="251">
        <v>-77.2410079</v>
      </c>
      <c r="E2860" s="251">
        <v>37.190449999999998</v>
      </c>
      <c r="O2860">
        <f t="shared" si="44"/>
        <v>601.6861602056249</v>
      </c>
    </row>
    <row r="2861" spans="1:15" x14ac:dyDescent="0.25">
      <c r="A2861" s="251">
        <v>51153</v>
      </c>
      <c r="B2861" s="251" t="s">
        <v>2245</v>
      </c>
      <c r="C2861" s="251" t="s">
        <v>2282</v>
      </c>
      <c r="D2861" s="251">
        <v>-77.483936799999995</v>
      </c>
      <c r="E2861" s="251">
        <v>38.708219999999997</v>
      </c>
      <c r="O2861">
        <f t="shared" si="44"/>
        <v>758.42931502889962</v>
      </c>
    </row>
    <row r="2862" spans="1:15" x14ac:dyDescent="0.25">
      <c r="A2862" s="251">
        <v>51155</v>
      </c>
      <c r="B2862" s="251" t="s">
        <v>2245</v>
      </c>
      <c r="C2862" s="251" t="s">
        <v>648</v>
      </c>
      <c r="D2862" s="251">
        <v>-80.708758399999994</v>
      </c>
      <c r="E2862" s="251">
        <v>37.054560000000002</v>
      </c>
      <c r="O2862">
        <f t="shared" si="44"/>
        <v>588.15813778560016</v>
      </c>
    </row>
    <row r="2863" spans="1:15" x14ac:dyDescent="0.25">
      <c r="A2863" s="251">
        <v>51157</v>
      </c>
      <c r="B2863" s="251" t="s">
        <v>2245</v>
      </c>
      <c r="C2863" s="251" t="s">
        <v>2283</v>
      </c>
      <c r="D2863" s="251">
        <v>-78.160150000000002</v>
      </c>
      <c r="E2863" s="251">
        <v>38.689459999999997</v>
      </c>
      <c r="O2863">
        <f t="shared" si="44"/>
        <v>756.42865895609964</v>
      </c>
    </row>
    <row r="2864" spans="1:15" x14ac:dyDescent="0.25">
      <c r="A2864" s="251">
        <v>51159</v>
      </c>
      <c r="B2864" s="251" t="s">
        <v>2245</v>
      </c>
      <c r="C2864" s="251" t="s">
        <v>919</v>
      </c>
      <c r="D2864" s="251">
        <v>-76.728122299999995</v>
      </c>
      <c r="E2864" s="251">
        <v>37.941070000000003</v>
      </c>
      <c r="O2864">
        <f t="shared" si="44"/>
        <v>677.90855867602545</v>
      </c>
    </row>
    <row r="2865" spans="1:15" x14ac:dyDescent="0.25">
      <c r="A2865" s="251">
        <v>51161</v>
      </c>
      <c r="B2865" s="251" t="s">
        <v>2245</v>
      </c>
      <c r="C2865" s="251" t="s">
        <v>2284</v>
      </c>
      <c r="D2865" s="251">
        <v>-80.0547301</v>
      </c>
      <c r="E2865" s="251">
        <v>37.264699999999998</v>
      </c>
      <c r="O2865">
        <f t="shared" si="44"/>
        <v>609.11294870249981</v>
      </c>
    </row>
    <row r="2866" spans="1:15" x14ac:dyDescent="0.25">
      <c r="A2866" s="251">
        <v>51163</v>
      </c>
      <c r="B2866" s="251" t="s">
        <v>2245</v>
      </c>
      <c r="C2866" s="251" t="s">
        <v>2285</v>
      </c>
      <c r="D2866" s="251">
        <v>-79.450305099999994</v>
      </c>
      <c r="E2866" s="251">
        <v>37.809109999999997</v>
      </c>
      <c r="O2866">
        <f t="shared" si="44"/>
        <v>664.32487273222466</v>
      </c>
    </row>
    <row r="2867" spans="1:15" x14ac:dyDescent="0.25">
      <c r="A2867" s="251">
        <v>51165</v>
      </c>
      <c r="B2867" s="251" t="s">
        <v>2245</v>
      </c>
      <c r="C2867" s="251" t="s">
        <v>1661</v>
      </c>
      <c r="D2867" s="251">
        <v>-78.884766099999993</v>
      </c>
      <c r="E2867" s="251">
        <v>38.516590000000001</v>
      </c>
      <c r="O2867">
        <f t="shared" si="44"/>
        <v>738.06751176322507</v>
      </c>
    </row>
    <row r="2868" spans="1:15" x14ac:dyDescent="0.25">
      <c r="A2868" s="251">
        <v>51167</v>
      </c>
      <c r="B2868" s="251" t="s">
        <v>2245</v>
      </c>
      <c r="C2868" s="251" t="s">
        <v>577</v>
      </c>
      <c r="D2868" s="251">
        <v>-82.093137999999996</v>
      </c>
      <c r="E2868" s="251">
        <v>36.929389999999998</v>
      </c>
      <c r="O2868">
        <f t="shared" si="44"/>
        <v>575.77082798722483</v>
      </c>
    </row>
    <row r="2869" spans="1:15" x14ac:dyDescent="0.25">
      <c r="A2869" s="251">
        <v>51169</v>
      </c>
      <c r="B2869" s="251" t="s">
        <v>2245</v>
      </c>
      <c r="C2869" s="251" t="s">
        <v>651</v>
      </c>
      <c r="D2869" s="251">
        <v>-82.609351200000006</v>
      </c>
      <c r="E2869" s="251">
        <v>36.70928</v>
      </c>
      <c r="O2869">
        <f t="shared" si="44"/>
        <v>554.15888576639998</v>
      </c>
    </row>
    <row r="2870" spans="1:15" x14ac:dyDescent="0.25">
      <c r="A2870" s="251">
        <v>51171</v>
      </c>
      <c r="B2870" s="251" t="s">
        <v>2245</v>
      </c>
      <c r="C2870" s="251" t="s">
        <v>2286</v>
      </c>
      <c r="D2870" s="251">
        <v>-78.574132399999996</v>
      </c>
      <c r="E2870" s="251">
        <v>38.864809999999999</v>
      </c>
      <c r="O2870">
        <f t="shared" si="44"/>
        <v>775.19060175622485</v>
      </c>
    </row>
    <row r="2871" spans="1:15" x14ac:dyDescent="0.25">
      <c r="A2871" s="251">
        <v>51173</v>
      </c>
      <c r="B2871" s="251" t="s">
        <v>2245</v>
      </c>
      <c r="C2871" s="251" t="s">
        <v>2287</v>
      </c>
      <c r="D2871" s="251">
        <v>-81.523480199999995</v>
      </c>
      <c r="E2871" s="251">
        <v>36.831479999999999</v>
      </c>
      <c r="O2871">
        <f t="shared" si="44"/>
        <v>566.13041772839995</v>
      </c>
    </row>
    <row r="2872" spans="1:15" x14ac:dyDescent="0.25">
      <c r="A2872" s="251">
        <v>51175</v>
      </c>
      <c r="B2872" s="251" t="s">
        <v>2245</v>
      </c>
      <c r="C2872" s="251" t="s">
        <v>2288</v>
      </c>
      <c r="D2872" s="251">
        <v>-77.100639299999997</v>
      </c>
      <c r="E2872" s="251">
        <v>36.720509999999997</v>
      </c>
      <c r="O2872">
        <f t="shared" si="44"/>
        <v>555.25624798522472</v>
      </c>
    </row>
    <row r="2873" spans="1:15" x14ac:dyDescent="0.25">
      <c r="A2873" s="251">
        <v>51177</v>
      </c>
      <c r="B2873" s="251" t="s">
        <v>2245</v>
      </c>
      <c r="C2873" s="251" t="s">
        <v>2289</v>
      </c>
      <c r="D2873" s="251">
        <v>-77.647332500000005</v>
      </c>
      <c r="E2873" s="251">
        <v>38.19426</v>
      </c>
      <c r="O2873">
        <f t="shared" si="44"/>
        <v>704.19081813209993</v>
      </c>
    </row>
    <row r="2874" spans="1:15" x14ac:dyDescent="0.25">
      <c r="A2874" s="251">
        <v>51179</v>
      </c>
      <c r="B2874" s="251" t="s">
        <v>2245</v>
      </c>
      <c r="C2874" s="251" t="s">
        <v>1189</v>
      </c>
      <c r="D2874" s="251">
        <v>-77.458487700000006</v>
      </c>
      <c r="E2874" s="251">
        <v>38.423540000000003</v>
      </c>
      <c r="O2874">
        <f t="shared" si="44"/>
        <v>728.24000879610026</v>
      </c>
    </row>
    <row r="2875" spans="1:15" x14ac:dyDescent="0.25">
      <c r="A2875" s="251">
        <v>51181</v>
      </c>
      <c r="B2875" s="251" t="s">
        <v>2245</v>
      </c>
      <c r="C2875" s="251" t="s">
        <v>1788</v>
      </c>
      <c r="D2875" s="251">
        <v>-76.904490899999999</v>
      </c>
      <c r="E2875" s="251">
        <v>37.104529999999997</v>
      </c>
      <c r="O2875">
        <f t="shared" si="44"/>
        <v>593.12305467202475</v>
      </c>
    </row>
    <row r="2876" spans="1:15" x14ac:dyDescent="0.25">
      <c r="A2876" s="251">
        <v>51183</v>
      </c>
      <c r="B2876" s="251" t="s">
        <v>2245</v>
      </c>
      <c r="C2876" s="251" t="s">
        <v>787</v>
      </c>
      <c r="D2876" s="251">
        <v>-77.260531200000003</v>
      </c>
      <c r="E2876" s="251">
        <v>36.92353</v>
      </c>
      <c r="O2876">
        <f t="shared" si="44"/>
        <v>575.19262723702502</v>
      </c>
    </row>
    <row r="2877" spans="1:15" x14ac:dyDescent="0.25">
      <c r="A2877" s="251">
        <v>51185</v>
      </c>
      <c r="B2877" s="251" t="s">
        <v>2245</v>
      </c>
      <c r="C2877" s="251" t="s">
        <v>1036</v>
      </c>
      <c r="D2877" s="251">
        <v>-81.562943500000003</v>
      </c>
      <c r="E2877" s="251">
        <v>37.119709999999998</v>
      </c>
      <c r="O2877">
        <f t="shared" si="44"/>
        <v>594.63353358922473</v>
      </c>
    </row>
    <row r="2878" spans="1:15" x14ac:dyDescent="0.25">
      <c r="A2878" s="251">
        <v>51187</v>
      </c>
      <c r="B2878" s="251" t="s">
        <v>2245</v>
      </c>
      <c r="C2878" s="251" t="s">
        <v>941</v>
      </c>
      <c r="D2878" s="251">
        <v>-78.2130169</v>
      </c>
      <c r="E2878" s="251">
        <v>38.916289999999996</v>
      </c>
      <c r="O2878">
        <f t="shared" si="44"/>
        <v>780.72508656922469</v>
      </c>
    </row>
    <row r="2879" spans="1:15" x14ac:dyDescent="0.25">
      <c r="A2879" s="251">
        <v>51191</v>
      </c>
      <c r="B2879" s="251" t="s">
        <v>2245</v>
      </c>
      <c r="C2879" s="251" t="s">
        <v>585</v>
      </c>
      <c r="D2879" s="251">
        <v>-81.963382600000003</v>
      </c>
      <c r="E2879" s="251">
        <v>36.723669999999998</v>
      </c>
      <c r="O2879">
        <f t="shared" si="44"/>
        <v>555.56513610502475</v>
      </c>
    </row>
    <row r="2880" spans="1:15" x14ac:dyDescent="0.25">
      <c r="A2880" s="251">
        <v>51193</v>
      </c>
      <c r="B2880" s="251" t="s">
        <v>2245</v>
      </c>
      <c r="C2880" s="251" t="s">
        <v>1958</v>
      </c>
      <c r="D2880" s="251">
        <v>-76.833819300000002</v>
      </c>
      <c r="E2880" s="251">
        <v>38.110340000000001</v>
      </c>
      <c r="O2880">
        <f t="shared" si="44"/>
        <v>695.44758356010004</v>
      </c>
    </row>
    <row r="2881" spans="1:15" x14ac:dyDescent="0.25">
      <c r="A2881" s="251">
        <v>51195</v>
      </c>
      <c r="B2881" s="251" t="s">
        <v>2245</v>
      </c>
      <c r="C2881" s="251" t="s">
        <v>2214</v>
      </c>
      <c r="D2881" s="251">
        <v>-82.621053599999996</v>
      </c>
      <c r="E2881" s="251">
        <v>36.969329999999999</v>
      </c>
      <c r="O2881">
        <f t="shared" si="44"/>
        <v>579.71578646002502</v>
      </c>
    </row>
    <row r="2882" spans="1:15" x14ac:dyDescent="0.25">
      <c r="A2882" s="251">
        <v>51197</v>
      </c>
      <c r="B2882" s="251" t="s">
        <v>2245</v>
      </c>
      <c r="C2882" s="251" t="s">
        <v>2290</v>
      </c>
      <c r="D2882" s="251">
        <v>-81.068818399999998</v>
      </c>
      <c r="E2882" s="251">
        <v>36.905589999999997</v>
      </c>
      <c r="O2882">
        <f t="shared" si="44"/>
        <v>573.42346480822471</v>
      </c>
    </row>
    <row r="2883" spans="1:15" x14ac:dyDescent="0.25">
      <c r="A2883" s="251">
        <v>51199</v>
      </c>
      <c r="B2883" s="251" t="s">
        <v>2245</v>
      </c>
      <c r="C2883" s="251" t="s">
        <v>1331</v>
      </c>
      <c r="D2883" s="251">
        <v>-76.535366300000007</v>
      </c>
      <c r="E2883" s="251">
        <v>37.214289999999998</v>
      </c>
      <c r="O2883">
        <f t="shared" si="44"/>
        <v>604.06803045922481</v>
      </c>
    </row>
    <row r="2884" spans="1:15" x14ac:dyDescent="0.25">
      <c r="A2884" s="251">
        <v>51650</v>
      </c>
      <c r="B2884" s="251" t="s">
        <v>2245</v>
      </c>
      <c r="C2884" s="251" t="s">
        <v>2292</v>
      </c>
      <c r="D2884" s="251">
        <v>-76.3603612</v>
      </c>
      <c r="E2884" s="251">
        <v>37.05003</v>
      </c>
      <c r="O2884">
        <f t="shared" ref="O2884:O2947" si="45">E2884*1.5^2*(E2884-30)</f>
        <v>587.70860175202495</v>
      </c>
    </row>
    <row r="2885" spans="1:15" x14ac:dyDescent="0.25">
      <c r="A2885" s="251">
        <v>51700</v>
      </c>
      <c r="B2885" s="251" t="s">
        <v>2245</v>
      </c>
      <c r="C2885" s="251" t="s">
        <v>2293</v>
      </c>
      <c r="D2885" s="251">
        <v>-76.520521700000003</v>
      </c>
      <c r="E2885" s="251">
        <v>37.107889999999998</v>
      </c>
      <c r="O2885">
        <f t="shared" si="45"/>
        <v>593.45730056722471</v>
      </c>
    </row>
    <row r="2886" spans="1:15" x14ac:dyDescent="0.25">
      <c r="A2886" s="251">
        <v>51710</v>
      </c>
      <c r="B2886" s="251" t="s">
        <v>2245</v>
      </c>
      <c r="C2886" s="251" t="s">
        <v>2294</v>
      </c>
      <c r="D2886" s="251">
        <v>-76.302769999999995</v>
      </c>
      <c r="E2886" s="251">
        <v>36.71707</v>
      </c>
      <c r="O2886">
        <f t="shared" si="45"/>
        <v>554.92004111602489</v>
      </c>
    </row>
    <row r="2887" spans="1:15" x14ac:dyDescent="0.25">
      <c r="A2887" s="251">
        <v>51800</v>
      </c>
      <c r="B2887" s="251" t="s">
        <v>2245</v>
      </c>
      <c r="C2887" s="251" t="s">
        <v>2295</v>
      </c>
      <c r="D2887" s="251">
        <v>-76.643286000000003</v>
      </c>
      <c r="E2887" s="251">
        <v>36.69547</v>
      </c>
      <c r="O2887">
        <f t="shared" si="45"/>
        <v>552.81019167202498</v>
      </c>
    </row>
    <row r="2888" spans="1:15" x14ac:dyDescent="0.25">
      <c r="A2888" s="251">
        <v>51810</v>
      </c>
      <c r="B2888" s="251" t="s">
        <v>2245</v>
      </c>
      <c r="C2888" s="251" t="s">
        <v>2296</v>
      </c>
      <c r="D2888" s="251">
        <v>-76.049924899999993</v>
      </c>
      <c r="E2888" s="251">
        <v>36.746369999999999</v>
      </c>
      <c r="O2888">
        <f t="shared" si="45"/>
        <v>557.78536839802496</v>
      </c>
    </row>
    <row r="2889" spans="1:15" x14ac:dyDescent="0.25">
      <c r="A2889" s="251">
        <v>53001</v>
      </c>
      <c r="B2889" s="251" t="s">
        <v>2297</v>
      </c>
      <c r="C2889" s="251" t="s">
        <v>720</v>
      </c>
      <c r="D2889" s="251">
        <v>-118.554495</v>
      </c>
      <c r="E2889" s="251">
        <v>46.981439999999999</v>
      </c>
      <c r="O2889">
        <f t="shared" si="45"/>
        <v>1795.0781350656</v>
      </c>
    </row>
    <row r="2890" spans="1:15" x14ac:dyDescent="0.25">
      <c r="A2890" s="251">
        <v>53003</v>
      </c>
      <c r="B2890" s="251" t="s">
        <v>2297</v>
      </c>
      <c r="C2890" s="251" t="s">
        <v>2298</v>
      </c>
      <c r="D2890" s="251">
        <v>-117.198094</v>
      </c>
      <c r="E2890" s="251">
        <v>46.198590000000003</v>
      </c>
      <c r="O2890">
        <f t="shared" si="45"/>
        <v>1683.7920404732256</v>
      </c>
    </row>
    <row r="2891" spans="1:15" x14ac:dyDescent="0.25">
      <c r="A2891" s="251">
        <v>53005</v>
      </c>
      <c r="B2891" s="251" t="s">
        <v>2297</v>
      </c>
      <c r="C2891" s="251" t="s">
        <v>608</v>
      </c>
      <c r="D2891" s="251">
        <v>-119.51546999999999</v>
      </c>
      <c r="E2891" s="251">
        <v>46.23413</v>
      </c>
      <c r="O2891">
        <f t="shared" si="45"/>
        <v>1688.784472928025</v>
      </c>
    </row>
    <row r="2892" spans="1:15" x14ac:dyDescent="0.25">
      <c r="A2892" s="251">
        <v>53007</v>
      </c>
      <c r="B2892" s="251" t="s">
        <v>2297</v>
      </c>
      <c r="C2892" s="251" t="s">
        <v>2299</v>
      </c>
      <c r="D2892" s="251">
        <v>-120.619016</v>
      </c>
      <c r="E2892" s="251">
        <v>47.871569999999998</v>
      </c>
      <c r="O2892">
        <f t="shared" si="45"/>
        <v>1924.965257096025</v>
      </c>
    </row>
    <row r="2893" spans="1:15" x14ac:dyDescent="0.25">
      <c r="A2893" s="251">
        <v>53009</v>
      </c>
      <c r="B2893" s="251" t="s">
        <v>2297</v>
      </c>
      <c r="C2893" s="251" t="s">
        <v>2300</v>
      </c>
      <c r="D2893" s="251">
        <v>-123.918347</v>
      </c>
      <c r="E2893" s="251">
        <v>48.060580000000002</v>
      </c>
      <c r="O2893">
        <f t="shared" si="45"/>
        <v>1953.0043873569002</v>
      </c>
    </row>
    <row r="2894" spans="1:15" x14ac:dyDescent="0.25">
      <c r="A2894" s="251">
        <v>53011</v>
      </c>
      <c r="B2894" s="251" t="s">
        <v>2297</v>
      </c>
      <c r="C2894" s="251" t="s">
        <v>613</v>
      </c>
      <c r="D2894" s="251">
        <v>-122.488103</v>
      </c>
      <c r="E2894" s="251">
        <v>45.769309999999997</v>
      </c>
      <c r="O2894">
        <f t="shared" si="45"/>
        <v>1623.9384852212247</v>
      </c>
    </row>
    <row r="2895" spans="1:15" x14ac:dyDescent="0.25">
      <c r="A2895" s="251">
        <v>53013</v>
      </c>
      <c r="B2895" s="251" t="s">
        <v>2297</v>
      </c>
      <c r="C2895" s="251" t="s">
        <v>615</v>
      </c>
      <c r="D2895" s="251">
        <v>-117.91783599999999</v>
      </c>
      <c r="E2895" s="251">
        <v>46.30227</v>
      </c>
      <c r="O2895">
        <f t="shared" si="45"/>
        <v>1698.3722410940252</v>
      </c>
    </row>
    <row r="2896" spans="1:15" x14ac:dyDescent="0.25">
      <c r="A2896" s="251">
        <v>53015</v>
      </c>
      <c r="B2896" s="251" t="s">
        <v>2297</v>
      </c>
      <c r="C2896" s="251" t="s">
        <v>2301</v>
      </c>
      <c r="D2896" s="251">
        <v>-122.681372</v>
      </c>
      <c r="E2896" s="251">
        <v>46.185319999999997</v>
      </c>
      <c r="O2896">
        <f t="shared" si="45"/>
        <v>1681.9294128803997</v>
      </c>
    </row>
    <row r="2897" spans="1:15" x14ac:dyDescent="0.25">
      <c r="A2897" s="251">
        <v>53017</v>
      </c>
      <c r="B2897" s="251" t="s">
        <v>2297</v>
      </c>
      <c r="C2897" s="251" t="s">
        <v>738</v>
      </c>
      <c r="D2897" s="251">
        <v>-119.69903600000001</v>
      </c>
      <c r="E2897" s="251">
        <v>47.727510000000002</v>
      </c>
      <c r="O2897">
        <f t="shared" si="45"/>
        <v>1903.7022993002254</v>
      </c>
    </row>
    <row r="2898" spans="1:15" x14ac:dyDescent="0.25">
      <c r="A2898" s="251">
        <v>53019</v>
      </c>
      <c r="B2898" s="251" t="s">
        <v>2297</v>
      </c>
      <c r="C2898" s="251" t="s">
        <v>2302</v>
      </c>
      <c r="D2898" s="251">
        <v>-118.51739999999999</v>
      </c>
      <c r="E2898" s="251">
        <v>48.46902</v>
      </c>
      <c r="O2898">
        <f t="shared" si="45"/>
        <v>2014.1444244609002</v>
      </c>
    </row>
    <row r="2899" spans="1:15" x14ac:dyDescent="0.25">
      <c r="A2899" s="251">
        <v>53021</v>
      </c>
      <c r="B2899" s="251" t="s">
        <v>2297</v>
      </c>
      <c r="C2899" s="251" t="s">
        <v>550</v>
      </c>
      <c r="D2899" s="251">
        <v>-118.904419</v>
      </c>
      <c r="E2899" s="251">
        <v>46.535629999999998</v>
      </c>
      <c r="O2899">
        <f t="shared" si="45"/>
        <v>1731.3659088680245</v>
      </c>
    </row>
    <row r="2900" spans="1:15" x14ac:dyDescent="0.25">
      <c r="A2900" s="251">
        <v>53023</v>
      </c>
      <c r="B2900" s="251" t="s">
        <v>2297</v>
      </c>
      <c r="C2900" s="251" t="s">
        <v>743</v>
      </c>
      <c r="D2900" s="251">
        <v>-117.550006</v>
      </c>
      <c r="E2900" s="251">
        <v>46.429070000000003</v>
      </c>
      <c r="O2900">
        <f t="shared" si="45"/>
        <v>1716.2694923960255</v>
      </c>
    </row>
    <row r="2901" spans="1:15" x14ac:dyDescent="0.25">
      <c r="A2901" s="251">
        <v>53025</v>
      </c>
      <c r="B2901" s="251" t="s">
        <v>2297</v>
      </c>
      <c r="C2901" s="251" t="s">
        <v>626</v>
      </c>
      <c r="D2901" s="251">
        <v>-119.454679</v>
      </c>
      <c r="E2901" s="251">
        <v>47.200130000000001</v>
      </c>
      <c r="O2901">
        <f t="shared" si="45"/>
        <v>1826.6588370380252</v>
      </c>
    </row>
    <row r="2902" spans="1:15" x14ac:dyDescent="0.25">
      <c r="A2902" s="251">
        <v>53027</v>
      </c>
      <c r="B2902" s="251" t="s">
        <v>2297</v>
      </c>
      <c r="C2902" s="251" t="s">
        <v>2303</v>
      </c>
      <c r="D2902" s="251">
        <v>-123.74033300000001</v>
      </c>
      <c r="E2902" s="251">
        <v>47.15945</v>
      </c>
      <c r="O2902">
        <f t="shared" si="45"/>
        <v>1820.7680046806249</v>
      </c>
    </row>
    <row r="2903" spans="1:15" x14ac:dyDescent="0.25">
      <c r="A2903" s="251">
        <v>53029</v>
      </c>
      <c r="B2903" s="251" t="s">
        <v>2297</v>
      </c>
      <c r="C2903" s="251" t="s">
        <v>2304</v>
      </c>
      <c r="D2903" s="251">
        <v>-122.527682</v>
      </c>
      <c r="E2903" s="251">
        <v>48.147829999999999</v>
      </c>
      <c r="O2903">
        <f t="shared" si="45"/>
        <v>1966.0019258450247</v>
      </c>
    </row>
    <row r="2904" spans="1:15" x14ac:dyDescent="0.25">
      <c r="A2904" s="251">
        <v>53031</v>
      </c>
      <c r="B2904" s="251" t="s">
        <v>2297</v>
      </c>
      <c r="C2904" s="251" t="s">
        <v>557</v>
      </c>
      <c r="D2904" s="251">
        <v>-123.553619</v>
      </c>
      <c r="E2904" s="251">
        <v>47.761299999999999</v>
      </c>
      <c r="O2904">
        <f t="shared" si="45"/>
        <v>1908.6812498024999</v>
      </c>
    </row>
    <row r="2905" spans="1:15" x14ac:dyDescent="0.25">
      <c r="A2905" s="251">
        <v>53033</v>
      </c>
      <c r="B2905" s="251" t="s">
        <v>2297</v>
      </c>
      <c r="C2905" s="251" t="s">
        <v>2140</v>
      </c>
      <c r="D2905" s="251">
        <v>-121.77507900000001</v>
      </c>
      <c r="E2905" s="251">
        <v>47.479880000000001</v>
      </c>
      <c r="O2905">
        <f t="shared" si="45"/>
        <v>1867.3708608324</v>
      </c>
    </row>
    <row r="2906" spans="1:15" x14ac:dyDescent="0.25">
      <c r="A2906" s="251">
        <v>53035</v>
      </c>
      <c r="B2906" s="251" t="s">
        <v>2297</v>
      </c>
      <c r="C2906" s="251" t="s">
        <v>2305</v>
      </c>
      <c r="D2906" s="251">
        <v>-122.653175</v>
      </c>
      <c r="E2906" s="251">
        <v>47.595419999999997</v>
      </c>
      <c r="O2906">
        <f t="shared" si="45"/>
        <v>1884.2881611968996</v>
      </c>
    </row>
    <row r="2907" spans="1:15" x14ac:dyDescent="0.25">
      <c r="A2907" s="251">
        <v>53037</v>
      </c>
      <c r="B2907" s="251" t="s">
        <v>2297</v>
      </c>
      <c r="C2907" s="251" t="s">
        <v>2306</v>
      </c>
      <c r="D2907" s="251">
        <v>-120.682789</v>
      </c>
      <c r="E2907" s="251">
        <v>47.115200000000002</v>
      </c>
      <c r="O2907">
        <f t="shared" si="45"/>
        <v>1814.3686598400002</v>
      </c>
    </row>
    <row r="2908" spans="1:15" x14ac:dyDescent="0.25">
      <c r="A2908" s="251">
        <v>53039</v>
      </c>
      <c r="B2908" s="251" t="s">
        <v>2297</v>
      </c>
      <c r="C2908" s="251" t="s">
        <v>2307</v>
      </c>
      <c r="D2908" s="251">
        <v>-120.790221</v>
      </c>
      <c r="E2908" s="251">
        <v>45.871079999999999</v>
      </c>
      <c r="O2908">
        <f t="shared" si="45"/>
        <v>1638.0530558244</v>
      </c>
    </row>
    <row r="2909" spans="1:15" x14ac:dyDescent="0.25">
      <c r="A2909" s="251">
        <v>53041</v>
      </c>
      <c r="B2909" s="251" t="s">
        <v>2297</v>
      </c>
      <c r="C2909" s="251" t="s">
        <v>978</v>
      </c>
      <c r="D2909" s="251">
        <v>-122.397041</v>
      </c>
      <c r="E2909" s="251">
        <v>46.572760000000002</v>
      </c>
      <c r="O2909">
        <f t="shared" si="45"/>
        <v>1736.6381415396004</v>
      </c>
    </row>
    <row r="2910" spans="1:15" x14ac:dyDescent="0.25">
      <c r="A2910" s="251">
        <v>53043</v>
      </c>
      <c r="B2910" s="251" t="s">
        <v>2297</v>
      </c>
      <c r="C2910" s="251" t="s">
        <v>634</v>
      </c>
      <c r="D2910" s="251">
        <v>-118.415509</v>
      </c>
      <c r="E2910" s="251">
        <v>47.57282</v>
      </c>
      <c r="O2910">
        <f t="shared" si="45"/>
        <v>1880.9743561928999</v>
      </c>
    </row>
    <row r="2911" spans="1:15" x14ac:dyDescent="0.25">
      <c r="A2911" s="251">
        <v>53045</v>
      </c>
      <c r="B2911" s="251" t="s">
        <v>2297</v>
      </c>
      <c r="C2911" s="251" t="s">
        <v>1022</v>
      </c>
      <c r="D2911" s="251">
        <v>-123.198047</v>
      </c>
      <c r="E2911" s="251">
        <v>47.346429999999998</v>
      </c>
      <c r="O2911">
        <f t="shared" si="45"/>
        <v>1847.9059509260246</v>
      </c>
    </row>
    <row r="2912" spans="1:15" x14ac:dyDescent="0.25">
      <c r="A2912" s="251">
        <v>53047</v>
      </c>
      <c r="B2912" s="251" t="s">
        <v>2297</v>
      </c>
      <c r="C2912" s="251" t="s">
        <v>2308</v>
      </c>
      <c r="D2912" s="251">
        <v>-119.742858</v>
      </c>
      <c r="E2912" s="251">
        <v>48.54562</v>
      </c>
      <c r="O2912">
        <f t="shared" si="45"/>
        <v>2025.6943976649</v>
      </c>
    </row>
    <row r="2913" spans="1:15" x14ac:dyDescent="0.25">
      <c r="A2913" s="251">
        <v>53049</v>
      </c>
      <c r="B2913" s="251" t="s">
        <v>2297</v>
      </c>
      <c r="C2913" s="251" t="s">
        <v>2309</v>
      </c>
      <c r="D2913" s="251">
        <v>-123.675256</v>
      </c>
      <c r="E2913" s="251">
        <v>46.554830000000003</v>
      </c>
      <c r="O2913">
        <f t="shared" si="45"/>
        <v>1734.0914167400254</v>
      </c>
    </row>
    <row r="2914" spans="1:15" x14ac:dyDescent="0.25">
      <c r="A2914" s="251">
        <v>53051</v>
      </c>
      <c r="B2914" s="251" t="s">
        <v>2297</v>
      </c>
      <c r="C2914" s="251" t="s">
        <v>2310</v>
      </c>
      <c r="D2914" s="251">
        <v>-117.27281000000001</v>
      </c>
      <c r="E2914" s="251">
        <v>48.534289999999999</v>
      </c>
      <c r="O2914">
        <f t="shared" si="45"/>
        <v>2023.9843630592247</v>
      </c>
    </row>
    <row r="2915" spans="1:15" x14ac:dyDescent="0.25">
      <c r="A2915" s="251">
        <v>53053</v>
      </c>
      <c r="B2915" s="251" t="s">
        <v>2297</v>
      </c>
      <c r="C2915" s="251" t="s">
        <v>916</v>
      </c>
      <c r="D2915" s="251">
        <v>-122.04536899999999</v>
      </c>
      <c r="E2915" s="251">
        <v>46.986930000000001</v>
      </c>
      <c r="O2915">
        <f t="shared" si="45"/>
        <v>1795.8683043560252</v>
      </c>
    </row>
    <row r="2916" spans="1:15" x14ac:dyDescent="0.25">
      <c r="A2916" s="251">
        <v>53055</v>
      </c>
      <c r="B2916" s="251" t="s">
        <v>2297</v>
      </c>
      <c r="C2916" s="251" t="s">
        <v>769</v>
      </c>
      <c r="D2916" s="251">
        <v>-122.829054</v>
      </c>
      <c r="E2916" s="251">
        <v>48.461309999999997</v>
      </c>
      <c r="O2916">
        <f t="shared" si="45"/>
        <v>2012.9833505612248</v>
      </c>
    </row>
    <row r="2917" spans="1:15" x14ac:dyDescent="0.25">
      <c r="A2917" s="251">
        <v>53057</v>
      </c>
      <c r="B2917" s="251" t="s">
        <v>2297</v>
      </c>
      <c r="C2917" s="251" t="s">
        <v>2311</v>
      </c>
      <c r="D2917" s="251">
        <v>-121.713644</v>
      </c>
      <c r="E2917" s="251">
        <v>48.473730000000003</v>
      </c>
      <c r="O2917">
        <f t="shared" si="45"/>
        <v>2014.8538502540255</v>
      </c>
    </row>
    <row r="2918" spans="1:15" x14ac:dyDescent="0.25">
      <c r="A2918" s="251">
        <v>53059</v>
      </c>
      <c r="B2918" s="251" t="s">
        <v>2297</v>
      </c>
      <c r="C2918" s="251" t="s">
        <v>2312</v>
      </c>
      <c r="D2918" s="251">
        <v>-121.91531000000001</v>
      </c>
      <c r="E2918" s="251">
        <v>46.01614</v>
      </c>
      <c r="O2918">
        <f t="shared" si="45"/>
        <v>1658.2521161241</v>
      </c>
    </row>
    <row r="2919" spans="1:15" x14ac:dyDescent="0.25">
      <c r="A2919" s="251">
        <v>53061</v>
      </c>
      <c r="B2919" s="251" t="s">
        <v>2297</v>
      </c>
      <c r="C2919" s="251" t="s">
        <v>2313</v>
      </c>
      <c r="D2919" s="251">
        <v>-121.67003699999999</v>
      </c>
      <c r="E2919" s="251">
        <v>48.041969999999999</v>
      </c>
      <c r="O2919">
        <f t="shared" si="45"/>
        <v>1950.2365083320249</v>
      </c>
    </row>
    <row r="2920" spans="1:15" x14ac:dyDescent="0.25">
      <c r="A2920" s="251">
        <v>53063</v>
      </c>
      <c r="B2920" s="251" t="s">
        <v>2297</v>
      </c>
      <c r="C2920" s="251" t="s">
        <v>2314</v>
      </c>
      <c r="D2920" s="251">
        <v>-117.396704</v>
      </c>
      <c r="E2920" s="251">
        <v>47.624879999999997</v>
      </c>
      <c r="O2920">
        <f t="shared" si="45"/>
        <v>1888.6112887823997</v>
      </c>
    </row>
    <row r="2921" spans="1:15" x14ac:dyDescent="0.25">
      <c r="A2921" s="251">
        <v>53065</v>
      </c>
      <c r="B2921" s="251" t="s">
        <v>2297</v>
      </c>
      <c r="C2921" s="251" t="s">
        <v>1191</v>
      </c>
      <c r="D2921" s="251">
        <v>-117.85846100000001</v>
      </c>
      <c r="E2921" s="251">
        <v>48.40193</v>
      </c>
      <c r="O2921">
        <f t="shared" si="45"/>
        <v>2004.0500873810249</v>
      </c>
    </row>
    <row r="2922" spans="1:15" x14ac:dyDescent="0.25">
      <c r="A2922" s="251">
        <v>53067</v>
      </c>
      <c r="B2922" s="251" t="s">
        <v>2297</v>
      </c>
      <c r="C2922" s="251" t="s">
        <v>1642</v>
      </c>
      <c r="D2922" s="251">
        <v>-122.83546800000001</v>
      </c>
      <c r="E2922" s="251">
        <v>46.91404</v>
      </c>
      <c r="O2922">
        <f t="shared" si="45"/>
        <v>1785.3883855235999</v>
      </c>
    </row>
    <row r="2923" spans="1:15" x14ac:dyDescent="0.25">
      <c r="A2923" s="251">
        <v>53069</v>
      </c>
      <c r="B2923" s="251" t="s">
        <v>2297</v>
      </c>
      <c r="C2923" s="251" t="s">
        <v>2315</v>
      </c>
      <c r="D2923" s="251">
        <v>-123.409482</v>
      </c>
      <c r="E2923" s="251">
        <v>46.289560000000002</v>
      </c>
      <c r="O2923">
        <f t="shared" si="45"/>
        <v>1696.5822712356003</v>
      </c>
    </row>
    <row r="2924" spans="1:15" x14ac:dyDescent="0.25">
      <c r="A2924" s="251">
        <v>53071</v>
      </c>
      <c r="B2924" s="251" t="s">
        <v>2297</v>
      </c>
      <c r="C2924" s="251" t="s">
        <v>2316</v>
      </c>
      <c r="D2924" s="251">
        <v>-118.487866</v>
      </c>
      <c r="E2924" s="251">
        <v>46.230310000000003</v>
      </c>
      <c r="O2924">
        <f t="shared" si="45"/>
        <v>1688.2475910662256</v>
      </c>
    </row>
    <row r="2925" spans="1:15" x14ac:dyDescent="0.25">
      <c r="A2925" s="251">
        <v>53073</v>
      </c>
      <c r="B2925" s="251" t="s">
        <v>2297</v>
      </c>
      <c r="C2925" s="251" t="s">
        <v>2317</v>
      </c>
      <c r="D2925" s="251">
        <v>-121.689249</v>
      </c>
      <c r="E2925" s="251">
        <v>48.820529999999998</v>
      </c>
      <c r="O2925">
        <f t="shared" si="45"/>
        <v>2067.3635613320248</v>
      </c>
    </row>
    <row r="2926" spans="1:15" x14ac:dyDescent="0.25">
      <c r="A2926" s="251">
        <v>53075</v>
      </c>
      <c r="B2926" s="251" t="s">
        <v>2297</v>
      </c>
      <c r="C2926" s="251" t="s">
        <v>2318</v>
      </c>
      <c r="D2926" s="251">
        <v>-117.513893</v>
      </c>
      <c r="E2926" s="251">
        <v>46.898809999999997</v>
      </c>
      <c r="O2926">
        <f t="shared" si="45"/>
        <v>1783.2016786862248</v>
      </c>
    </row>
    <row r="2927" spans="1:15" x14ac:dyDescent="0.25">
      <c r="A2927" s="251">
        <v>53077</v>
      </c>
      <c r="B2927" s="251" t="s">
        <v>2297</v>
      </c>
      <c r="C2927" s="251" t="s">
        <v>2319</v>
      </c>
      <c r="D2927" s="251">
        <v>-120.740529</v>
      </c>
      <c r="E2927" s="251">
        <v>46.451770000000003</v>
      </c>
      <c r="O2927">
        <f t="shared" si="45"/>
        <v>1719.4811312990255</v>
      </c>
    </row>
    <row r="2928" spans="1:15" x14ac:dyDescent="0.25">
      <c r="A2928" s="251">
        <v>54001</v>
      </c>
      <c r="B2928" s="251" t="s">
        <v>2320</v>
      </c>
      <c r="C2928" s="251" t="s">
        <v>523</v>
      </c>
      <c r="D2928" s="251">
        <v>-79.997749900000002</v>
      </c>
      <c r="E2928" s="251">
        <v>39.132370000000002</v>
      </c>
      <c r="O2928">
        <f t="shared" si="45"/>
        <v>804.08538408802508</v>
      </c>
    </row>
    <row r="2929" spans="1:15" x14ac:dyDescent="0.25">
      <c r="A2929" s="251">
        <v>54003</v>
      </c>
      <c r="B2929" s="251" t="s">
        <v>2320</v>
      </c>
      <c r="C2929" s="251" t="s">
        <v>1968</v>
      </c>
      <c r="D2929" s="251">
        <v>-78.027495000000002</v>
      </c>
      <c r="E2929" s="251">
        <v>39.464889999999997</v>
      </c>
      <c r="O2929">
        <f t="shared" si="45"/>
        <v>840.44439610222457</v>
      </c>
    </row>
    <row r="2930" spans="1:15" x14ac:dyDescent="0.25">
      <c r="A2930" s="251">
        <v>54005</v>
      </c>
      <c r="B2930" s="251" t="s">
        <v>2320</v>
      </c>
      <c r="C2930" s="251" t="s">
        <v>609</v>
      </c>
      <c r="D2930" s="251">
        <v>-81.703618399999996</v>
      </c>
      <c r="E2930" s="251">
        <v>38.018479999999997</v>
      </c>
      <c r="O2930">
        <f t="shared" si="45"/>
        <v>685.91344839839974</v>
      </c>
    </row>
    <row r="2931" spans="1:15" x14ac:dyDescent="0.25">
      <c r="A2931" s="251">
        <v>54007</v>
      </c>
      <c r="B2931" s="251" t="s">
        <v>2320</v>
      </c>
      <c r="C2931" s="251" t="s">
        <v>2321</v>
      </c>
      <c r="D2931" s="251">
        <v>-80.720850299999995</v>
      </c>
      <c r="E2931" s="251">
        <v>38.701189999999997</v>
      </c>
      <c r="O2931">
        <f t="shared" si="45"/>
        <v>757.67941668622461</v>
      </c>
    </row>
    <row r="2932" spans="1:15" x14ac:dyDescent="0.25">
      <c r="A2932" s="251">
        <v>54009</v>
      </c>
      <c r="B2932" s="251" t="s">
        <v>2320</v>
      </c>
      <c r="C2932" s="251" t="s">
        <v>2322</v>
      </c>
      <c r="D2932" s="251">
        <v>-80.580620800000005</v>
      </c>
      <c r="E2932" s="251">
        <v>40.283580000000001</v>
      </c>
      <c r="O2932">
        <f t="shared" si="45"/>
        <v>932.08368963690009</v>
      </c>
    </row>
    <row r="2933" spans="1:15" x14ac:dyDescent="0.25">
      <c r="A2933" s="251">
        <v>54011</v>
      </c>
      <c r="B2933" s="251" t="s">
        <v>2320</v>
      </c>
      <c r="C2933" s="251" t="s">
        <v>2323</v>
      </c>
      <c r="D2933" s="251">
        <v>-82.240295700000004</v>
      </c>
      <c r="E2933" s="251">
        <v>38.429760000000002</v>
      </c>
      <c r="O2933">
        <f t="shared" si="45"/>
        <v>728.89572072960016</v>
      </c>
    </row>
    <row r="2934" spans="1:15" x14ac:dyDescent="0.25">
      <c r="A2934" s="251">
        <v>54013</v>
      </c>
      <c r="B2934" s="251" t="s">
        <v>2320</v>
      </c>
      <c r="C2934" s="251" t="s">
        <v>528</v>
      </c>
      <c r="D2934" s="251">
        <v>-81.117716900000005</v>
      </c>
      <c r="E2934" s="251">
        <v>38.845770000000002</v>
      </c>
      <c r="O2934">
        <f t="shared" si="45"/>
        <v>773.14668050902526</v>
      </c>
    </row>
    <row r="2935" spans="1:15" x14ac:dyDescent="0.25">
      <c r="A2935" s="251">
        <v>54015</v>
      </c>
      <c r="B2935" s="251" t="s">
        <v>2320</v>
      </c>
      <c r="C2935" s="251" t="s">
        <v>534</v>
      </c>
      <c r="D2935" s="251">
        <v>-81.070552199999995</v>
      </c>
      <c r="E2935" s="251">
        <v>38.462649999999996</v>
      </c>
      <c r="O2935">
        <f t="shared" si="45"/>
        <v>732.36587630062468</v>
      </c>
    </row>
    <row r="2936" spans="1:15" x14ac:dyDescent="0.25">
      <c r="A2936" s="251">
        <v>54017</v>
      </c>
      <c r="B2936" s="251" t="s">
        <v>2320</v>
      </c>
      <c r="C2936" s="251" t="s">
        <v>2324</v>
      </c>
      <c r="D2936" s="251">
        <v>-80.709221299999996</v>
      </c>
      <c r="E2936" s="251">
        <v>39.271369999999997</v>
      </c>
      <c r="O2936">
        <f t="shared" si="45"/>
        <v>819.22365377302469</v>
      </c>
    </row>
    <row r="2937" spans="1:15" x14ac:dyDescent="0.25">
      <c r="A2937" s="251">
        <v>54019</v>
      </c>
      <c r="B2937" s="251" t="s">
        <v>2320</v>
      </c>
      <c r="C2937" s="251" t="s">
        <v>549</v>
      </c>
      <c r="D2937" s="251">
        <v>-81.072606800000003</v>
      </c>
      <c r="E2937" s="251">
        <v>38.02496</v>
      </c>
      <c r="O2937">
        <f t="shared" si="45"/>
        <v>686.58476175360011</v>
      </c>
    </row>
    <row r="2938" spans="1:15" x14ac:dyDescent="0.25">
      <c r="A2938" s="251">
        <v>54021</v>
      </c>
      <c r="B2938" s="251" t="s">
        <v>2320</v>
      </c>
      <c r="C2938" s="251" t="s">
        <v>884</v>
      </c>
      <c r="D2938" s="251">
        <v>-80.862177200000005</v>
      </c>
      <c r="E2938" s="251">
        <v>38.922640000000001</v>
      </c>
      <c r="O2938">
        <f t="shared" si="45"/>
        <v>781.40858528160015</v>
      </c>
    </row>
    <row r="2939" spans="1:15" x14ac:dyDescent="0.25">
      <c r="A2939" s="251">
        <v>54023</v>
      </c>
      <c r="B2939" s="251" t="s">
        <v>2320</v>
      </c>
      <c r="C2939" s="251" t="s">
        <v>626</v>
      </c>
      <c r="D2939" s="251">
        <v>-79.203435600000006</v>
      </c>
      <c r="E2939" s="251">
        <v>39.106059999999999</v>
      </c>
      <c r="O2939">
        <f t="shared" si="45"/>
        <v>801.22978962809998</v>
      </c>
    </row>
    <row r="2940" spans="1:15" x14ac:dyDescent="0.25">
      <c r="A2940" s="251">
        <v>54025</v>
      </c>
      <c r="B2940" s="251" t="s">
        <v>2320</v>
      </c>
      <c r="C2940" s="251" t="s">
        <v>2325</v>
      </c>
      <c r="D2940" s="251">
        <v>-80.452502899999999</v>
      </c>
      <c r="E2940" s="251">
        <v>37.947380000000003</v>
      </c>
      <c r="O2940">
        <f t="shared" si="45"/>
        <v>678.56005994490033</v>
      </c>
    </row>
    <row r="2941" spans="1:15" x14ac:dyDescent="0.25">
      <c r="A2941" s="251">
        <v>54027</v>
      </c>
      <c r="B2941" s="251" t="s">
        <v>2320</v>
      </c>
      <c r="C2941" s="251" t="s">
        <v>1357</v>
      </c>
      <c r="D2941" s="251">
        <v>-78.622795699999998</v>
      </c>
      <c r="E2941" s="251">
        <v>39.318379999999998</v>
      </c>
      <c r="O2941">
        <f t="shared" si="45"/>
        <v>824.36311310489975</v>
      </c>
    </row>
    <row r="2942" spans="1:15" x14ac:dyDescent="0.25">
      <c r="A2942" s="251">
        <v>54029</v>
      </c>
      <c r="B2942" s="251" t="s">
        <v>2320</v>
      </c>
      <c r="C2942" s="251" t="s">
        <v>892</v>
      </c>
      <c r="D2942" s="251">
        <v>-80.578928099999999</v>
      </c>
      <c r="E2942" s="251">
        <v>40.532170000000001</v>
      </c>
      <c r="O2942">
        <f t="shared" si="45"/>
        <v>960.50633604502514</v>
      </c>
    </row>
    <row r="2943" spans="1:15" x14ac:dyDescent="0.25">
      <c r="A2943" s="251">
        <v>54031</v>
      </c>
      <c r="B2943" s="251" t="s">
        <v>2320</v>
      </c>
      <c r="C2943" s="251" t="s">
        <v>2326</v>
      </c>
      <c r="D2943" s="251">
        <v>-78.865639700000003</v>
      </c>
      <c r="E2943" s="251">
        <v>39.011670000000002</v>
      </c>
      <c r="O2943">
        <f t="shared" si="45"/>
        <v>791.01066642502519</v>
      </c>
    </row>
    <row r="2944" spans="1:15" x14ac:dyDescent="0.25">
      <c r="A2944" s="251">
        <v>54033</v>
      </c>
      <c r="B2944" s="251" t="s">
        <v>2320</v>
      </c>
      <c r="C2944" s="251" t="s">
        <v>1055</v>
      </c>
      <c r="D2944" s="251">
        <v>-80.384016700000004</v>
      </c>
      <c r="E2944" s="251">
        <v>39.286580000000001</v>
      </c>
      <c r="O2944">
        <f t="shared" si="45"/>
        <v>820.8854282169001</v>
      </c>
    </row>
    <row r="2945" spans="1:15" x14ac:dyDescent="0.25">
      <c r="A2945" s="251">
        <v>54035</v>
      </c>
      <c r="B2945" s="251" t="s">
        <v>2320</v>
      </c>
      <c r="C2945" s="251" t="s">
        <v>556</v>
      </c>
      <c r="D2945" s="251">
        <v>-81.672879699999996</v>
      </c>
      <c r="E2945" s="251">
        <v>38.846580000000003</v>
      </c>
      <c r="O2945">
        <f t="shared" si="45"/>
        <v>773.23359981690032</v>
      </c>
    </row>
    <row r="2946" spans="1:15" x14ac:dyDescent="0.25">
      <c r="A2946" s="251">
        <v>54037</v>
      </c>
      <c r="B2946" s="251" t="s">
        <v>2320</v>
      </c>
      <c r="C2946" s="251" t="s">
        <v>557</v>
      </c>
      <c r="D2946" s="251">
        <v>-77.864831600000002</v>
      </c>
      <c r="E2946" s="251">
        <v>39.310580000000002</v>
      </c>
      <c r="O2946">
        <f t="shared" si="45"/>
        <v>823.50967485690023</v>
      </c>
    </row>
    <row r="2947" spans="1:15" x14ac:dyDescent="0.25">
      <c r="A2947" s="251">
        <v>54039</v>
      </c>
      <c r="B2947" s="251" t="s">
        <v>2320</v>
      </c>
      <c r="C2947" s="251" t="s">
        <v>2327</v>
      </c>
      <c r="D2947" s="251">
        <v>-81.516383599999998</v>
      </c>
      <c r="E2947" s="251">
        <v>38.33558</v>
      </c>
      <c r="O2947">
        <f t="shared" si="45"/>
        <v>718.98591135690003</v>
      </c>
    </row>
    <row r="2948" spans="1:15" x14ac:dyDescent="0.25">
      <c r="A2948" s="251">
        <v>54041</v>
      </c>
      <c r="B2948" s="251" t="s">
        <v>2320</v>
      </c>
      <c r="C2948" s="251" t="s">
        <v>978</v>
      </c>
      <c r="D2948" s="251">
        <v>-80.5054734</v>
      </c>
      <c r="E2948" s="251">
        <v>38.997529999999998</v>
      </c>
      <c r="O2948">
        <f t="shared" ref="O2948:O3011" si="46">E2948*1.5^2*(E2948-30)</f>
        <v>789.4832537270247</v>
      </c>
    </row>
    <row r="2949" spans="1:15" x14ac:dyDescent="0.25">
      <c r="A2949" s="251">
        <v>54043</v>
      </c>
      <c r="B2949" s="251" t="s">
        <v>2320</v>
      </c>
      <c r="C2949" s="251" t="s">
        <v>634</v>
      </c>
      <c r="D2949" s="251">
        <v>-82.059406800000005</v>
      </c>
      <c r="E2949" s="251">
        <v>38.171930000000003</v>
      </c>
      <c r="O2949">
        <f t="shared" si="46"/>
        <v>701.86126483102532</v>
      </c>
    </row>
    <row r="2950" spans="1:15" x14ac:dyDescent="0.25">
      <c r="A2950" s="251">
        <v>54045</v>
      </c>
      <c r="B2950" s="251" t="s">
        <v>2320</v>
      </c>
      <c r="C2950" s="251" t="s">
        <v>636</v>
      </c>
      <c r="D2950" s="251">
        <v>-81.936584100000005</v>
      </c>
      <c r="E2950" s="251">
        <v>37.825290000000003</v>
      </c>
      <c r="O2950">
        <f t="shared" si="46"/>
        <v>665.98619306422529</v>
      </c>
    </row>
    <row r="2951" spans="1:15" x14ac:dyDescent="0.25">
      <c r="A2951" s="251">
        <v>54047</v>
      </c>
      <c r="B2951" s="251" t="s">
        <v>2320</v>
      </c>
      <c r="C2951" s="251" t="s">
        <v>1770</v>
      </c>
      <c r="D2951" s="251">
        <v>-81.655478700000003</v>
      </c>
      <c r="E2951" s="251">
        <v>37.378349999999998</v>
      </c>
      <c r="O2951">
        <f t="shared" si="46"/>
        <v>620.52873462562479</v>
      </c>
    </row>
    <row r="2952" spans="1:15" x14ac:dyDescent="0.25">
      <c r="A2952" s="251">
        <v>54049</v>
      </c>
      <c r="B2952" s="251" t="s">
        <v>2320</v>
      </c>
      <c r="C2952" s="251" t="s">
        <v>567</v>
      </c>
      <c r="D2952" s="251">
        <v>-80.238133300000001</v>
      </c>
      <c r="E2952" s="251">
        <v>39.512340000000002</v>
      </c>
      <c r="O2952">
        <f t="shared" si="46"/>
        <v>845.67332762010017</v>
      </c>
    </row>
    <row r="2953" spans="1:15" x14ac:dyDescent="0.25">
      <c r="A2953" s="251">
        <v>54051</v>
      </c>
      <c r="B2953" s="251" t="s">
        <v>2320</v>
      </c>
      <c r="C2953" s="251" t="s">
        <v>568</v>
      </c>
      <c r="D2953" s="251">
        <v>-80.665774299999995</v>
      </c>
      <c r="E2953" s="251">
        <v>39.869190000000003</v>
      </c>
      <c r="O2953">
        <f t="shared" si="46"/>
        <v>885.32237532622537</v>
      </c>
    </row>
    <row r="2954" spans="1:15" x14ac:dyDescent="0.25">
      <c r="A2954" s="251">
        <v>54053</v>
      </c>
      <c r="B2954" s="251" t="s">
        <v>2320</v>
      </c>
      <c r="C2954" s="251" t="s">
        <v>1022</v>
      </c>
      <c r="D2954" s="251">
        <v>-82.026401000000007</v>
      </c>
      <c r="E2954" s="251">
        <v>38.772669999999998</v>
      </c>
      <c r="O2954">
        <f t="shared" si="46"/>
        <v>765.31463759002474</v>
      </c>
    </row>
    <row r="2955" spans="1:15" x14ac:dyDescent="0.25">
      <c r="A2955" s="251">
        <v>54055</v>
      </c>
      <c r="B2955" s="251" t="s">
        <v>2320</v>
      </c>
      <c r="C2955" s="251" t="s">
        <v>1025</v>
      </c>
      <c r="D2955" s="251">
        <v>-81.109248899999997</v>
      </c>
      <c r="E2955" s="251">
        <v>37.402169999999998</v>
      </c>
      <c r="O2955">
        <f t="shared" si="46"/>
        <v>622.92874659502479</v>
      </c>
    </row>
    <row r="2956" spans="1:15" x14ac:dyDescent="0.25">
      <c r="A2956" s="251">
        <v>54057</v>
      </c>
      <c r="B2956" s="251" t="s">
        <v>2320</v>
      </c>
      <c r="C2956" s="251" t="s">
        <v>755</v>
      </c>
      <c r="D2956" s="251">
        <v>-78.948545499999994</v>
      </c>
      <c r="E2956" s="251">
        <v>39.41122</v>
      </c>
      <c r="O2956">
        <f t="shared" si="46"/>
        <v>834.54223924890005</v>
      </c>
    </row>
    <row r="2957" spans="1:15" x14ac:dyDescent="0.25">
      <c r="A2957" s="251">
        <v>54059</v>
      </c>
      <c r="B2957" s="251" t="s">
        <v>2320</v>
      </c>
      <c r="C2957" s="251" t="s">
        <v>2328</v>
      </c>
      <c r="D2957" s="251">
        <v>-82.133767399999996</v>
      </c>
      <c r="E2957" s="251">
        <v>37.721890000000002</v>
      </c>
      <c r="O2957">
        <f t="shared" si="46"/>
        <v>655.38964163722528</v>
      </c>
    </row>
    <row r="2958" spans="1:15" x14ac:dyDescent="0.25">
      <c r="A2958" s="251">
        <v>54061</v>
      </c>
      <c r="B2958" s="251" t="s">
        <v>2320</v>
      </c>
      <c r="C2958" s="251" t="s">
        <v>2329</v>
      </c>
      <c r="D2958" s="251">
        <v>-80.035409700000002</v>
      </c>
      <c r="E2958" s="251">
        <v>39.632980000000003</v>
      </c>
      <c r="O2958">
        <f t="shared" si="46"/>
        <v>859.01333328090027</v>
      </c>
    </row>
    <row r="2959" spans="1:15" x14ac:dyDescent="0.25">
      <c r="A2959" s="251">
        <v>54063</v>
      </c>
      <c r="B2959" s="251" t="s">
        <v>2320</v>
      </c>
      <c r="C2959" s="251" t="s">
        <v>570</v>
      </c>
      <c r="D2959" s="251">
        <v>-80.544836599999996</v>
      </c>
      <c r="E2959" s="251">
        <v>37.560659999999999</v>
      </c>
      <c r="O2959">
        <f t="shared" si="46"/>
        <v>638.96260418009979</v>
      </c>
    </row>
    <row r="2960" spans="1:15" x14ac:dyDescent="0.25">
      <c r="A2960" s="251">
        <v>54065</v>
      </c>
      <c r="B2960" s="251" t="s">
        <v>2320</v>
      </c>
      <c r="C2960" s="251" t="s">
        <v>572</v>
      </c>
      <c r="D2960" s="251">
        <v>-78.271468100000007</v>
      </c>
      <c r="E2960" s="251">
        <v>39.557070000000003</v>
      </c>
      <c r="O2960">
        <f t="shared" si="46"/>
        <v>850.61179571602531</v>
      </c>
    </row>
    <row r="2961" spans="1:15" x14ac:dyDescent="0.25">
      <c r="A2961" s="251">
        <v>54067</v>
      </c>
      <c r="B2961" s="251" t="s">
        <v>2320</v>
      </c>
      <c r="C2961" s="251" t="s">
        <v>1243</v>
      </c>
      <c r="D2961" s="251">
        <v>-80.795513099999994</v>
      </c>
      <c r="E2961" s="251">
        <v>38.294580000000003</v>
      </c>
      <c r="O2961">
        <f t="shared" si="46"/>
        <v>714.68427909690035</v>
      </c>
    </row>
    <row r="2962" spans="1:15" x14ac:dyDescent="0.25">
      <c r="A2962" s="251">
        <v>54069</v>
      </c>
      <c r="B2962" s="251" t="s">
        <v>2320</v>
      </c>
      <c r="C2962" s="251" t="s">
        <v>1065</v>
      </c>
      <c r="D2962" s="251">
        <v>-80.6253782</v>
      </c>
      <c r="E2962" s="251">
        <v>40.10427</v>
      </c>
      <c r="O2962">
        <f t="shared" si="46"/>
        <v>911.75483752402488</v>
      </c>
    </row>
    <row r="2963" spans="1:15" x14ac:dyDescent="0.25">
      <c r="A2963" s="251">
        <v>54071</v>
      </c>
      <c r="B2963" s="251" t="s">
        <v>2320</v>
      </c>
      <c r="C2963" s="251" t="s">
        <v>1246</v>
      </c>
      <c r="D2963" s="251">
        <v>-79.360095200000004</v>
      </c>
      <c r="E2963" s="251">
        <v>38.680880000000002</v>
      </c>
      <c r="O2963">
        <f t="shared" si="46"/>
        <v>755.51417454240016</v>
      </c>
    </row>
    <row r="2964" spans="1:15" x14ac:dyDescent="0.25">
      <c r="A2964" s="251">
        <v>54073</v>
      </c>
      <c r="B2964" s="251" t="s">
        <v>2320</v>
      </c>
      <c r="C2964" s="251" t="s">
        <v>2330</v>
      </c>
      <c r="D2964" s="251">
        <v>-81.1729007</v>
      </c>
      <c r="E2964" s="251">
        <v>39.373779999999996</v>
      </c>
      <c r="O2964">
        <f t="shared" si="46"/>
        <v>830.43259084889962</v>
      </c>
    </row>
    <row r="2965" spans="1:15" x14ac:dyDescent="0.25">
      <c r="A2965" s="251">
        <v>54075</v>
      </c>
      <c r="B2965" s="251" t="s">
        <v>2320</v>
      </c>
      <c r="C2965" s="251" t="s">
        <v>1120</v>
      </c>
      <c r="D2965" s="251">
        <v>-80.008739399999996</v>
      </c>
      <c r="E2965" s="251">
        <v>38.331629999999997</v>
      </c>
      <c r="O2965">
        <f t="shared" si="46"/>
        <v>718.57115652802474</v>
      </c>
    </row>
    <row r="2966" spans="1:15" x14ac:dyDescent="0.25">
      <c r="A2966" s="251">
        <v>54077</v>
      </c>
      <c r="B2966" s="251" t="s">
        <v>2320</v>
      </c>
      <c r="C2966" s="251" t="s">
        <v>2331</v>
      </c>
      <c r="D2966" s="251">
        <v>-79.671528600000002</v>
      </c>
      <c r="E2966" s="251">
        <v>39.468829999999997</v>
      </c>
      <c r="O2966">
        <f t="shared" si="46"/>
        <v>840.87819353002476</v>
      </c>
    </row>
    <row r="2967" spans="1:15" x14ac:dyDescent="0.25">
      <c r="A2967" s="251">
        <v>54079</v>
      </c>
      <c r="B2967" s="251" t="s">
        <v>2320</v>
      </c>
      <c r="C2967" s="251" t="s">
        <v>829</v>
      </c>
      <c r="D2967" s="251">
        <v>-81.901833300000007</v>
      </c>
      <c r="E2967" s="251">
        <v>38.508290000000002</v>
      </c>
      <c r="O2967">
        <f t="shared" si="46"/>
        <v>737.18932212922527</v>
      </c>
    </row>
    <row r="2968" spans="1:15" x14ac:dyDescent="0.25">
      <c r="A2968" s="251">
        <v>54081</v>
      </c>
      <c r="B2968" s="251" t="s">
        <v>2320</v>
      </c>
      <c r="C2968" s="251" t="s">
        <v>2332</v>
      </c>
      <c r="D2968" s="251">
        <v>-81.246708900000002</v>
      </c>
      <c r="E2968" s="251">
        <v>37.769509999999997</v>
      </c>
      <c r="O2968">
        <f t="shared" si="46"/>
        <v>660.26381769022464</v>
      </c>
    </row>
    <row r="2969" spans="1:15" x14ac:dyDescent="0.25">
      <c r="A2969" s="251">
        <v>54083</v>
      </c>
      <c r="B2969" s="251" t="s">
        <v>2320</v>
      </c>
      <c r="C2969" s="251" t="s">
        <v>576</v>
      </c>
      <c r="D2969" s="251">
        <v>-79.880436900000007</v>
      </c>
      <c r="E2969" s="251">
        <v>38.775219999999997</v>
      </c>
      <c r="O2969">
        <f t="shared" si="46"/>
        <v>765.58744360889966</v>
      </c>
    </row>
    <row r="2970" spans="1:15" x14ac:dyDescent="0.25">
      <c r="A2970" s="251">
        <v>54085</v>
      </c>
      <c r="B2970" s="251" t="s">
        <v>2320</v>
      </c>
      <c r="C2970" s="251" t="s">
        <v>2333</v>
      </c>
      <c r="D2970" s="251">
        <v>-81.062518999999995</v>
      </c>
      <c r="E2970" s="251">
        <v>39.182569999999998</v>
      </c>
      <c r="O2970">
        <f t="shared" si="46"/>
        <v>809.54255656102487</v>
      </c>
    </row>
    <row r="2971" spans="1:15" x14ac:dyDescent="0.25">
      <c r="A2971" s="251">
        <v>54087</v>
      </c>
      <c r="B2971" s="251" t="s">
        <v>2320</v>
      </c>
      <c r="C2971" s="251" t="s">
        <v>2051</v>
      </c>
      <c r="D2971" s="251">
        <v>-81.342110199999993</v>
      </c>
      <c r="E2971" s="251">
        <v>38.715719999999997</v>
      </c>
      <c r="O2971">
        <f t="shared" si="46"/>
        <v>759.22959401639969</v>
      </c>
    </row>
    <row r="2972" spans="1:15" x14ac:dyDescent="0.25">
      <c r="A2972" s="251">
        <v>54089</v>
      </c>
      <c r="B2972" s="251" t="s">
        <v>2320</v>
      </c>
      <c r="C2972" s="251" t="s">
        <v>2334</v>
      </c>
      <c r="D2972" s="251">
        <v>-80.855569200000005</v>
      </c>
      <c r="E2972" s="251">
        <v>37.64743</v>
      </c>
      <c r="O2972">
        <f t="shared" si="46"/>
        <v>647.788692611025</v>
      </c>
    </row>
    <row r="2973" spans="1:15" x14ac:dyDescent="0.25">
      <c r="A2973" s="251">
        <v>54091</v>
      </c>
      <c r="B2973" s="251" t="s">
        <v>2320</v>
      </c>
      <c r="C2973" s="251" t="s">
        <v>836</v>
      </c>
      <c r="D2973" s="251">
        <v>-80.047956400000004</v>
      </c>
      <c r="E2973" s="251">
        <v>39.335920000000002</v>
      </c>
      <c r="O2973">
        <f t="shared" si="46"/>
        <v>826.28325505440012</v>
      </c>
    </row>
    <row r="2974" spans="1:15" x14ac:dyDescent="0.25">
      <c r="A2974" s="251">
        <v>54093</v>
      </c>
      <c r="B2974" s="251" t="s">
        <v>2320</v>
      </c>
      <c r="C2974" s="251" t="s">
        <v>2335</v>
      </c>
      <c r="D2974" s="251">
        <v>-79.559967799999995</v>
      </c>
      <c r="E2974" s="251">
        <v>39.112839999999998</v>
      </c>
      <c r="O2974">
        <f t="shared" si="46"/>
        <v>801.96536894759981</v>
      </c>
    </row>
    <row r="2975" spans="1:15" x14ac:dyDescent="0.25">
      <c r="A2975" s="251">
        <v>54095</v>
      </c>
      <c r="B2975" s="251" t="s">
        <v>2320</v>
      </c>
      <c r="C2975" s="251" t="s">
        <v>2201</v>
      </c>
      <c r="D2975" s="251">
        <v>-80.886331799999994</v>
      </c>
      <c r="E2975" s="251">
        <v>39.470849999999999</v>
      </c>
      <c r="O2975">
        <f t="shared" si="46"/>
        <v>841.10062437562488</v>
      </c>
    </row>
    <row r="2976" spans="1:15" x14ac:dyDescent="0.25">
      <c r="A2976" s="251">
        <v>54097</v>
      </c>
      <c r="B2976" s="251" t="s">
        <v>2320</v>
      </c>
      <c r="C2976" s="251" t="s">
        <v>2202</v>
      </c>
      <c r="D2976" s="251">
        <v>-80.234939900000001</v>
      </c>
      <c r="E2976" s="251">
        <v>38.903199999999998</v>
      </c>
      <c r="O2976">
        <f t="shared" si="46"/>
        <v>779.3166830399997</v>
      </c>
    </row>
    <row r="2977" spans="1:15" x14ac:dyDescent="0.25">
      <c r="A2977" s="251">
        <v>54099</v>
      </c>
      <c r="B2977" s="251" t="s">
        <v>2320</v>
      </c>
      <c r="C2977" s="251" t="s">
        <v>942</v>
      </c>
      <c r="D2977" s="251">
        <v>-82.419984299999996</v>
      </c>
      <c r="E2977" s="251">
        <v>38.15222</v>
      </c>
      <c r="O2977">
        <f t="shared" si="46"/>
        <v>699.80690458890001</v>
      </c>
    </row>
    <row r="2978" spans="1:15" x14ac:dyDescent="0.25">
      <c r="A2978" s="251">
        <v>54101</v>
      </c>
      <c r="B2978" s="251" t="s">
        <v>2320</v>
      </c>
      <c r="C2978" s="251" t="s">
        <v>943</v>
      </c>
      <c r="D2978" s="251">
        <v>-80.417929400000006</v>
      </c>
      <c r="E2978" s="251">
        <v>38.495809999999999</v>
      </c>
      <c r="O2978">
        <f t="shared" si="46"/>
        <v>735.8694470012249</v>
      </c>
    </row>
    <row r="2979" spans="1:15" x14ac:dyDescent="0.25">
      <c r="A2979" s="251">
        <v>54103</v>
      </c>
      <c r="B2979" s="251" t="s">
        <v>2320</v>
      </c>
      <c r="C2979" s="251" t="s">
        <v>2336</v>
      </c>
      <c r="D2979" s="251">
        <v>-80.635670099999999</v>
      </c>
      <c r="E2979" s="251">
        <v>39.612180000000002</v>
      </c>
      <c r="O2979">
        <f t="shared" si="46"/>
        <v>856.70865979290033</v>
      </c>
    </row>
    <row r="2980" spans="1:15" x14ac:dyDescent="0.25">
      <c r="A2980" s="251">
        <v>54105</v>
      </c>
      <c r="B2980" s="251" t="s">
        <v>2320</v>
      </c>
      <c r="C2980" s="251" t="s">
        <v>2337</v>
      </c>
      <c r="D2980" s="251">
        <v>-81.374131800000001</v>
      </c>
      <c r="E2980" s="251">
        <v>39.024410000000003</v>
      </c>
      <c r="O2980">
        <f t="shared" si="46"/>
        <v>792.38762065822527</v>
      </c>
    </row>
    <row r="2981" spans="1:15" x14ac:dyDescent="0.25">
      <c r="A2981" s="251">
        <v>54107</v>
      </c>
      <c r="B2981" s="251" t="s">
        <v>2320</v>
      </c>
      <c r="C2981" s="251" t="s">
        <v>1863</v>
      </c>
      <c r="D2981" s="251">
        <v>-81.51679</v>
      </c>
      <c r="E2981" s="251">
        <v>39.218040000000002</v>
      </c>
      <c r="O2981">
        <f t="shared" si="46"/>
        <v>813.40528824360013</v>
      </c>
    </row>
    <row r="2982" spans="1:15" x14ac:dyDescent="0.25">
      <c r="A2982" s="251">
        <v>54109</v>
      </c>
      <c r="B2982" s="251" t="s">
        <v>2320</v>
      </c>
      <c r="C2982" s="251" t="s">
        <v>1730</v>
      </c>
      <c r="D2982" s="251">
        <v>-81.544357899999994</v>
      </c>
      <c r="E2982" s="251">
        <v>37.608310000000003</v>
      </c>
      <c r="O2982">
        <f t="shared" si="46"/>
        <v>643.80528237622536</v>
      </c>
    </row>
    <row r="2983" spans="1:15" x14ac:dyDescent="0.25">
      <c r="A2983" s="251">
        <v>55001</v>
      </c>
      <c r="B2983" s="251" t="s">
        <v>2338</v>
      </c>
      <c r="C2983" s="251" t="s">
        <v>720</v>
      </c>
      <c r="D2983" s="251">
        <v>-89.760774100000006</v>
      </c>
      <c r="E2983" s="251">
        <v>43.972410000000004</v>
      </c>
      <c r="O2983">
        <f t="shared" si="46"/>
        <v>1382.4012177182256</v>
      </c>
    </row>
    <row r="2984" spans="1:15" x14ac:dyDescent="0.25">
      <c r="A2984" s="251">
        <v>55003</v>
      </c>
      <c r="B2984" s="251" t="s">
        <v>2338</v>
      </c>
      <c r="C2984" s="251" t="s">
        <v>1830</v>
      </c>
      <c r="D2984" s="251">
        <v>-90.675394999999995</v>
      </c>
      <c r="E2984" s="251">
        <v>46.267310000000002</v>
      </c>
      <c r="O2984">
        <f t="shared" si="46"/>
        <v>1693.4505179312252</v>
      </c>
    </row>
    <row r="2985" spans="1:15" x14ac:dyDescent="0.25">
      <c r="A2985" s="251">
        <v>55005</v>
      </c>
      <c r="B2985" s="251" t="s">
        <v>2338</v>
      </c>
      <c r="C2985" s="251" t="s">
        <v>2339</v>
      </c>
      <c r="D2985" s="251">
        <v>-91.851044400000006</v>
      </c>
      <c r="E2985" s="251">
        <v>45.432720000000003</v>
      </c>
      <c r="O2985">
        <f t="shared" si="46"/>
        <v>1577.5885048464006</v>
      </c>
    </row>
    <row r="2986" spans="1:15" x14ac:dyDescent="0.25">
      <c r="A2986" s="251">
        <v>55007</v>
      </c>
      <c r="B2986" s="251" t="s">
        <v>2338</v>
      </c>
      <c r="C2986" s="251" t="s">
        <v>2340</v>
      </c>
      <c r="D2986" s="251">
        <v>-91.191352499999994</v>
      </c>
      <c r="E2986" s="251">
        <v>46.511339999999997</v>
      </c>
      <c r="O2986">
        <f t="shared" si="46"/>
        <v>1727.9202343400996</v>
      </c>
    </row>
    <row r="2987" spans="1:15" x14ac:dyDescent="0.25">
      <c r="A2987" s="251">
        <v>55009</v>
      </c>
      <c r="B2987" s="251" t="s">
        <v>2338</v>
      </c>
      <c r="C2987" s="251" t="s">
        <v>992</v>
      </c>
      <c r="D2987" s="251">
        <v>-88.000097699999998</v>
      </c>
      <c r="E2987" s="251">
        <v>44.449910000000003</v>
      </c>
      <c r="O2987">
        <f t="shared" si="46"/>
        <v>1445.1686977682252</v>
      </c>
    </row>
    <row r="2988" spans="1:15" x14ac:dyDescent="0.25">
      <c r="A2988" s="251">
        <v>55011</v>
      </c>
      <c r="B2988" s="251" t="s">
        <v>2338</v>
      </c>
      <c r="C2988" s="251" t="s">
        <v>1607</v>
      </c>
      <c r="D2988" s="251">
        <v>-91.754848899999999</v>
      </c>
      <c r="E2988" s="251">
        <v>44.389510000000001</v>
      </c>
      <c r="O2988">
        <f t="shared" si="46"/>
        <v>1437.1724205902251</v>
      </c>
    </row>
    <row r="2989" spans="1:15" x14ac:dyDescent="0.25">
      <c r="A2989" s="251">
        <v>55013</v>
      </c>
      <c r="B2989" s="251" t="s">
        <v>2338</v>
      </c>
      <c r="C2989" s="251" t="s">
        <v>2341</v>
      </c>
      <c r="D2989" s="251">
        <v>-92.382920600000006</v>
      </c>
      <c r="E2989" s="251">
        <v>45.85886</v>
      </c>
      <c r="O2989">
        <f t="shared" si="46"/>
        <v>1636.3557911241001</v>
      </c>
    </row>
    <row r="2990" spans="1:15" x14ac:dyDescent="0.25">
      <c r="A2990" s="251">
        <v>55015</v>
      </c>
      <c r="B2990" s="251" t="s">
        <v>2338</v>
      </c>
      <c r="C2990" s="251" t="s">
        <v>2342</v>
      </c>
      <c r="D2990" s="251">
        <v>-88.2162644</v>
      </c>
      <c r="E2990" s="251">
        <v>44.080629999999999</v>
      </c>
      <c r="O2990">
        <f t="shared" si="46"/>
        <v>1396.5368426930249</v>
      </c>
    </row>
    <row r="2991" spans="1:15" x14ac:dyDescent="0.25">
      <c r="A2991" s="251">
        <v>55017</v>
      </c>
      <c r="B2991" s="251" t="s">
        <v>2338</v>
      </c>
      <c r="C2991" s="251" t="s">
        <v>1374</v>
      </c>
      <c r="D2991" s="251">
        <v>-91.277097900000001</v>
      </c>
      <c r="E2991" s="251">
        <v>45.075060000000001</v>
      </c>
      <c r="O2991">
        <f t="shared" si="46"/>
        <v>1528.8957765081002</v>
      </c>
    </row>
    <row r="2992" spans="1:15" x14ac:dyDescent="0.25">
      <c r="A2992" s="251">
        <v>55019</v>
      </c>
      <c r="B2992" s="251" t="s">
        <v>2338</v>
      </c>
      <c r="C2992" s="251" t="s">
        <v>613</v>
      </c>
      <c r="D2992" s="251">
        <v>-90.608039000000005</v>
      </c>
      <c r="E2992" s="251">
        <v>44.737459999999999</v>
      </c>
      <c r="O2992">
        <f t="shared" si="46"/>
        <v>1483.4621863160999</v>
      </c>
    </row>
    <row r="2993" spans="1:15" x14ac:dyDescent="0.25">
      <c r="A2993" s="251">
        <v>55021</v>
      </c>
      <c r="B2993" s="251" t="s">
        <v>2338</v>
      </c>
      <c r="C2993" s="251" t="s">
        <v>615</v>
      </c>
      <c r="D2993" s="251">
        <v>-89.332666799999998</v>
      </c>
      <c r="E2993" s="251">
        <v>43.467919999999999</v>
      </c>
      <c r="O2993">
        <f t="shared" si="46"/>
        <v>1317.2005555343999</v>
      </c>
    </row>
    <row r="2994" spans="1:15" x14ac:dyDescent="0.25">
      <c r="A2994" s="251">
        <v>55023</v>
      </c>
      <c r="B2994" s="251" t="s">
        <v>2338</v>
      </c>
      <c r="C2994" s="251" t="s">
        <v>618</v>
      </c>
      <c r="D2994" s="251">
        <v>-90.922066200000003</v>
      </c>
      <c r="E2994" s="251">
        <v>43.239870000000003</v>
      </c>
      <c r="O2994">
        <f t="shared" si="46"/>
        <v>1288.1030796380253</v>
      </c>
    </row>
    <row r="2995" spans="1:15" x14ac:dyDescent="0.25">
      <c r="A2995" s="251">
        <v>55025</v>
      </c>
      <c r="B2995" s="251" t="s">
        <v>2338</v>
      </c>
      <c r="C2995" s="251" t="s">
        <v>2343</v>
      </c>
      <c r="D2995" s="251">
        <v>-89.420503800000006</v>
      </c>
      <c r="E2995" s="251">
        <v>43.068159999999999</v>
      </c>
      <c r="O2995">
        <f t="shared" si="46"/>
        <v>1266.3486130175997</v>
      </c>
    </row>
    <row r="2996" spans="1:15" x14ac:dyDescent="0.25">
      <c r="A2996" s="251">
        <v>55027</v>
      </c>
      <c r="B2996" s="251" t="s">
        <v>2338</v>
      </c>
      <c r="C2996" s="251" t="s">
        <v>873</v>
      </c>
      <c r="D2996" s="251">
        <v>-88.707062699999994</v>
      </c>
      <c r="E2996" s="251">
        <v>43.419879999999999</v>
      </c>
      <c r="O2996">
        <f t="shared" si="46"/>
        <v>1311.0515532323998</v>
      </c>
    </row>
    <row r="2997" spans="1:15" x14ac:dyDescent="0.25">
      <c r="A2997" s="251">
        <v>55029</v>
      </c>
      <c r="B2997" s="251" t="s">
        <v>2338</v>
      </c>
      <c r="C2997" s="251" t="s">
        <v>2344</v>
      </c>
      <c r="D2997" s="251">
        <v>-87.344391799999997</v>
      </c>
      <c r="E2997" s="251">
        <v>44.910519999999998</v>
      </c>
      <c r="O2997">
        <f t="shared" si="46"/>
        <v>1506.6882150083998</v>
      </c>
    </row>
    <row r="2998" spans="1:15" x14ac:dyDescent="0.25">
      <c r="A2998" s="251">
        <v>55031</v>
      </c>
      <c r="B2998" s="251" t="s">
        <v>2338</v>
      </c>
      <c r="C2998" s="251" t="s">
        <v>738</v>
      </c>
      <c r="D2998" s="251">
        <v>-91.919770200000002</v>
      </c>
      <c r="E2998" s="251">
        <v>46.426310000000001</v>
      </c>
      <c r="O2998">
        <f t="shared" si="46"/>
        <v>1715.8791604862251</v>
      </c>
    </row>
    <row r="2999" spans="1:15" x14ac:dyDescent="0.25">
      <c r="A2999" s="251">
        <v>55033</v>
      </c>
      <c r="B2999" s="251" t="s">
        <v>2338</v>
      </c>
      <c r="C2999" s="251" t="s">
        <v>1807</v>
      </c>
      <c r="D2999" s="251">
        <v>-91.901977200000005</v>
      </c>
      <c r="E2999" s="251">
        <v>44.952500000000001</v>
      </c>
      <c r="O2999">
        <f t="shared" si="46"/>
        <v>1512.3425765625</v>
      </c>
    </row>
    <row r="3000" spans="1:15" x14ac:dyDescent="0.25">
      <c r="A3000" s="251">
        <v>55035</v>
      </c>
      <c r="B3000" s="251" t="s">
        <v>2338</v>
      </c>
      <c r="C3000" s="251" t="s">
        <v>2345</v>
      </c>
      <c r="D3000" s="251">
        <v>-91.284588499999998</v>
      </c>
      <c r="E3000" s="251">
        <v>44.727910000000001</v>
      </c>
      <c r="O3000">
        <f t="shared" si="46"/>
        <v>1482.1844241782253</v>
      </c>
    </row>
    <row r="3001" spans="1:15" x14ac:dyDescent="0.25">
      <c r="A3001" s="251">
        <v>55037</v>
      </c>
      <c r="B3001" s="251" t="s">
        <v>2338</v>
      </c>
      <c r="C3001" s="251" t="s">
        <v>1976</v>
      </c>
      <c r="D3001" s="251">
        <v>-88.406662400000002</v>
      </c>
      <c r="E3001" s="251">
        <v>45.848170000000003</v>
      </c>
      <c r="O3001">
        <f t="shared" si="46"/>
        <v>1634.8715827850253</v>
      </c>
    </row>
    <row r="3002" spans="1:15" x14ac:dyDescent="0.25">
      <c r="A3002" s="251">
        <v>55039</v>
      </c>
      <c r="B3002" s="251" t="s">
        <v>2338</v>
      </c>
      <c r="C3002" s="251" t="s">
        <v>2346</v>
      </c>
      <c r="D3002" s="251">
        <v>-88.493086099999999</v>
      </c>
      <c r="E3002" s="251">
        <v>43.754359999999998</v>
      </c>
      <c r="O3002">
        <f t="shared" si="46"/>
        <v>1354.0797427716</v>
      </c>
    </row>
    <row r="3003" spans="1:15" x14ac:dyDescent="0.25">
      <c r="A3003" s="251">
        <v>55041</v>
      </c>
      <c r="B3003" s="251" t="s">
        <v>2338</v>
      </c>
      <c r="C3003" s="251" t="s">
        <v>1939</v>
      </c>
      <c r="D3003" s="251">
        <v>-88.770321199999998</v>
      </c>
      <c r="E3003" s="251">
        <v>45.663960000000003</v>
      </c>
      <c r="O3003">
        <f t="shared" si="46"/>
        <v>1609.3764964836002</v>
      </c>
    </row>
    <row r="3004" spans="1:15" x14ac:dyDescent="0.25">
      <c r="A3004" s="251">
        <v>55043</v>
      </c>
      <c r="B3004" s="251" t="s">
        <v>2338</v>
      </c>
      <c r="C3004" s="251" t="s">
        <v>626</v>
      </c>
      <c r="D3004" s="251">
        <v>-90.698277399999995</v>
      </c>
      <c r="E3004" s="251">
        <v>42.86965</v>
      </c>
      <c r="O3004">
        <f t="shared" si="46"/>
        <v>1241.3641300256249</v>
      </c>
    </row>
    <row r="3005" spans="1:15" x14ac:dyDescent="0.25">
      <c r="A3005" s="251">
        <v>55045</v>
      </c>
      <c r="B3005" s="251" t="s">
        <v>2338</v>
      </c>
      <c r="C3005" s="251" t="s">
        <v>1224</v>
      </c>
      <c r="D3005" s="251">
        <v>-89.608333999999999</v>
      </c>
      <c r="E3005" s="251">
        <v>42.680610000000001</v>
      </c>
      <c r="O3005">
        <f t="shared" si="46"/>
        <v>1217.7363824372251</v>
      </c>
    </row>
    <row r="3006" spans="1:15" x14ac:dyDescent="0.25">
      <c r="A3006" s="251">
        <v>55047</v>
      </c>
      <c r="B3006" s="251" t="s">
        <v>2338</v>
      </c>
      <c r="C3006" s="251" t="s">
        <v>2347</v>
      </c>
      <c r="D3006" s="251">
        <v>-89.042942999999994</v>
      </c>
      <c r="E3006" s="251">
        <v>43.800640000000001</v>
      </c>
      <c r="O3006">
        <f t="shared" si="46"/>
        <v>1360.0729449216001</v>
      </c>
    </row>
    <row r="3007" spans="1:15" x14ac:dyDescent="0.25">
      <c r="A3007" s="251">
        <v>55049</v>
      </c>
      <c r="B3007" s="251" t="s">
        <v>2338</v>
      </c>
      <c r="C3007" s="251" t="s">
        <v>1105</v>
      </c>
      <c r="D3007" s="251">
        <v>-90.133562400000002</v>
      </c>
      <c r="E3007" s="251">
        <v>43.001660000000001</v>
      </c>
      <c r="O3007">
        <f t="shared" si="46"/>
        <v>1257.9591662001003</v>
      </c>
    </row>
    <row r="3008" spans="1:15" x14ac:dyDescent="0.25">
      <c r="A3008" s="251">
        <v>55051</v>
      </c>
      <c r="B3008" s="251" t="s">
        <v>2338</v>
      </c>
      <c r="C3008" s="251" t="s">
        <v>1388</v>
      </c>
      <c r="D3008" s="251">
        <v>-90.243150700000001</v>
      </c>
      <c r="E3008" s="251">
        <v>46.261139999999997</v>
      </c>
      <c r="O3008">
        <f t="shared" si="46"/>
        <v>1692.5824667240997</v>
      </c>
    </row>
    <row r="3009" spans="1:15" x14ac:dyDescent="0.25">
      <c r="A3009" s="251">
        <v>55053</v>
      </c>
      <c r="B3009" s="251" t="s">
        <v>2338</v>
      </c>
      <c r="C3009" s="251" t="s">
        <v>556</v>
      </c>
      <c r="D3009" s="251">
        <v>-90.804660699999999</v>
      </c>
      <c r="E3009" s="251">
        <v>44.319749999999999</v>
      </c>
      <c r="O3009">
        <f t="shared" si="46"/>
        <v>1427.9574151406248</v>
      </c>
    </row>
    <row r="3010" spans="1:15" x14ac:dyDescent="0.25">
      <c r="A3010" s="251">
        <v>55055</v>
      </c>
      <c r="B3010" s="251" t="s">
        <v>2338</v>
      </c>
      <c r="C3010" s="251" t="s">
        <v>557</v>
      </c>
      <c r="D3010" s="251">
        <v>-88.772649000000001</v>
      </c>
      <c r="E3010" s="251">
        <v>43.023029999999999</v>
      </c>
      <c r="O3010">
        <f t="shared" si="46"/>
        <v>1260.6529733570248</v>
      </c>
    </row>
    <row r="3011" spans="1:15" x14ac:dyDescent="0.25">
      <c r="A3011" s="251">
        <v>55057</v>
      </c>
      <c r="B3011" s="251" t="s">
        <v>2338</v>
      </c>
      <c r="C3011" s="251" t="s">
        <v>2348</v>
      </c>
      <c r="D3011" s="251">
        <v>-90.105434000000002</v>
      </c>
      <c r="E3011" s="251">
        <v>43.923319999999997</v>
      </c>
      <c r="O3011">
        <f t="shared" si="46"/>
        <v>1376.0064896003996</v>
      </c>
    </row>
    <row r="3012" spans="1:15" x14ac:dyDescent="0.25">
      <c r="A3012" s="251">
        <v>55059</v>
      </c>
      <c r="B3012" s="251" t="s">
        <v>2338</v>
      </c>
      <c r="C3012" s="251" t="s">
        <v>2349</v>
      </c>
      <c r="D3012" s="251">
        <v>-88.041440899999998</v>
      </c>
      <c r="E3012" s="251">
        <v>42.584000000000003</v>
      </c>
      <c r="O3012">
        <f t="shared" ref="O3012:O3075" si="47">E3012*1.5^2*(E3012-30)</f>
        <v>1205.7233760000004</v>
      </c>
    </row>
    <row r="3013" spans="1:15" x14ac:dyDescent="0.25">
      <c r="A3013" s="251">
        <v>55061</v>
      </c>
      <c r="B3013" s="251" t="s">
        <v>2338</v>
      </c>
      <c r="C3013" s="251" t="s">
        <v>2350</v>
      </c>
      <c r="D3013" s="251">
        <v>-87.615382600000004</v>
      </c>
      <c r="E3013" s="251">
        <v>44.505710000000001</v>
      </c>
      <c r="O3013">
        <f t="shared" si="47"/>
        <v>1452.5705758592251</v>
      </c>
    </row>
    <row r="3014" spans="1:15" x14ac:dyDescent="0.25">
      <c r="A3014" s="251">
        <v>55063</v>
      </c>
      <c r="B3014" s="251" t="s">
        <v>2338</v>
      </c>
      <c r="C3014" s="251" t="s">
        <v>2351</v>
      </c>
      <c r="D3014" s="251">
        <v>-91.115193099999999</v>
      </c>
      <c r="E3014" s="251">
        <v>43.9116</v>
      </c>
      <c r="O3014">
        <f t="shared" si="47"/>
        <v>1374.4813827600001</v>
      </c>
    </row>
    <row r="3015" spans="1:15" x14ac:dyDescent="0.25">
      <c r="A3015" s="251">
        <v>55065</v>
      </c>
      <c r="B3015" s="251" t="s">
        <v>2338</v>
      </c>
      <c r="C3015" s="251" t="s">
        <v>633</v>
      </c>
      <c r="D3015" s="251">
        <v>-90.131318800000003</v>
      </c>
      <c r="E3015" s="251">
        <v>42.658650000000002</v>
      </c>
      <c r="O3015">
        <f t="shared" si="47"/>
        <v>1215.0020696006252</v>
      </c>
    </row>
    <row r="3016" spans="1:15" x14ac:dyDescent="0.25">
      <c r="A3016" s="251">
        <v>55067</v>
      </c>
      <c r="B3016" s="251" t="s">
        <v>2338</v>
      </c>
      <c r="C3016" s="251" t="s">
        <v>2352</v>
      </c>
      <c r="D3016" s="251">
        <v>-89.069039200000006</v>
      </c>
      <c r="E3016" s="251">
        <v>45.263399999999997</v>
      </c>
      <c r="O3016">
        <f t="shared" si="47"/>
        <v>1554.4651040099995</v>
      </c>
    </row>
    <row r="3017" spans="1:15" x14ac:dyDescent="0.25">
      <c r="A3017" s="251">
        <v>55069</v>
      </c>
      <c r="B3017" s="251" t="s">
        <v>2338</v>
      </c>
      <c r="C3017" s="251" t="s">
        <v>634</v>
      </c>
      <c r="D3017" s="251">
        <v>-89.729050400000006</v>
      </c>
      <c r="E3017" s="251">
        <v>45.342410000000001</v>
      </c>
      <c r="O3017">
        <f t="shared" si="47"/>
        <v>1565.239150368225</v>
      </c>
    </row>
    <row r="3018" spans="1:15" x14ac:dyDescent="0.25">
      <c r="A3018" s="251">
        <v>55071</v>
      </c>
      <c r="B3018" s="251" t="s">
        <v>2338</v>
      </c>
      <c r="C3018" s="251" t="s">
        <v>2353</v>
      </c>
      <c r="D3018" s="251">
        <v>-87.810298599999996</v>
      </c>
      <c r="E3018" s="251">
        <v>44.114179999999998</v>
      </c>
      <c r="O3018">
        <f t="shared" si="47"/>
        <v>1400.9298234128996</v>
      </c>
    </row>
    <row r="3019" spans="1:15" x14ac:dyDescent="0.25">
      <c r="A3019" s="251">
        <v>55073</v>
      </c>
      <c r="B3019" s="251" t="s">
        <v>2338</v>
      </c>
      <c r="C3019" s="251" t="s">
        <v>2354</v>
      </c>
      <c r="D3019" s="251">
        <v>-89.753656399999997</v>
      </c>
      <c r="E3019" s="251">
        <v>44.899729999999998</v>
      </c>
      <c r="O3019">
        <f t="shared" si="47"/>
        <v>1505.2361716640246</v>
      </c>
    </row>
    <row r="3020" spans="1:15" x14ac:dyDescent="0.25">
      <c r="A3020" s="251">
        <v>55075</v>
      </c>
      <c r="B3020" s="251" t="s">
        <v>2338</v>
      </c>
      <c r="C3020" s="251" t="s">
        <v>2355</v>
      </c>
      <c r="D3020" s="251">
        <v>-88.039904800000002</v>
      </c>
      <c r="E3020" s="251">
        <v>45.380200000000002</v>
      </c>
      <c r="O3020">
        <f t="shared" si="47"/>
        <v>1570.4022420900003</v>
      </c>
    </row>
    <row r="3021" spans="1:15" x14ac:dyDescent="0.25">
      <c r="A3021" s="251">
        <v>55077</v>
      </c>
      <c r="B3021" s="251" t="s">
        <v>2338</v>
      </c>
      <c r="C3021" s="251" t="s">
        <v>1400</v>
      </c>
      <c r="D3021" s="251">
        <v>-89.393152400000005</v>
      </c>
      <c r="E3021" s="251">
        <v>43.820039999999999</v>
      </c>
      <c r="O3021">
        <f t="shared" si="47"/>
        <v>1362.5880876035999</v>
      </c>
    </row>
    <row r="3022" spans="1:15" x14ac:dyDescent="0.25">
      <c r="A3022" s="251">
        <v>55078</v>
      </c>
      <c r="B3022" s="251" t="s">
        <v>2338</v>
      </c>
      <c r="C3022" s="251" t="s">
        <v>1402</v>
      </c>
      <c r="D3022" s="251">
        <v>-88.706517300000002</v>
      </c>
      <c r="E3022" s="251">
        <v>45.005809999999997</v>
      </c>
      <c r="O3022">
        <f t="shared" si="47"/>
        <v>1519.5344259512246</v>
      </c>
    </row>
    <row r="3023" spans="1:15" x14ac:dyDescent="0.25">
      <c r="A3023" s="251">
        <v>55079</v>
      </c>
      <c r="B3023" s="251" t="s">
        <v>2338</v>
      </c>
      <c r="C3023" s="251" t="s">
        <v>2356</v>
      </c>
      <c r="D3023" s="251">
        <v>-87.964163400000004</v>
      </c>
      <c r="E3023" s="251">
        <v>43.007739999999998</v>
      </c>
      <c r="O3023">
        <f t="shared" si="47"/>
        <v>1258.7253747920997</v>
      </c>
    </row>
    <row r="3024" spans="1:15" x14ac:dyDescent="0.25">
      <c r="A3024" s="251">
        <v>55081</v>
      </c>
      <c r="B3024" s="251" t="s">
        <v>2338</v>
      </c>
      <c r="C3024" s="251" t="s">
        <v>570</v>
      </c>
      <c r="D3024" s="251">
        <v>-90.614183499999996</v>
      </c>
      <c r="E3024" s="251">
        <v>43.94594</v>
      </c>
      <c r="O3024">
        <f t="shared" si="47"/>
        <v>1378.9517455881</v>
      </c>
    </row>
    <row r="3025" spans="1:15" x14ac:dyDescent="0.25">
      <c r="A3025" s="251">
        <v>55083</v>
      </c>
      <c r="B3025" s="251" t="s">
        <v>2338</v>
      </c>
      <c r="C3025" s="251" t="s">
        <v>2357</v>
      </c>
      <c r="D3025" s="251">
        <v>-88.261568100000005</v>
      </c>
      <c r="E3025" s="251">
        <v>45.02017</v>
      </c>
      <c r="O3025">
        <f t="shared" si="47"/>
        <v>1521.4738653650249</v>
      </c>
    </row>
    <row r="3026" spans="1:15" x14ac:dyDescent="0.25">
      <c r="A3026" s="251">
        <v>55085</v>
      </c>
      <c r="B3026" s="251" t="s">
        <v>2338</v>
      </c>
      <c r="C3026" s="251" t="s">
        <v>981</v>
      </c>
      <c r="D3026" s="251">
        <v>-89.520262000000002</v>
      </c>
      <c r="E3026" s="251">
        <v>45.70288</v>
      </c>
      <c r="O3026">
        <f t="shared" si="47"/>
        <v>1614.7503906623999</v>
      </c>
    </row>
    <row r="3027" spans="1:15" x14ac:dyDescent="0.25">
      <c r="A3027" s="251">
        <v>55087</v>
      </c>
      <c r="B3027" s="251" t="s">
        <v>2338</v>
      </c>
      <c r="C3027" s="251" t="s">
        <v>2358</v>
      </c>
      <c r="D3027" s="251">
        <v>-88.463587899999993</v>
      </c>
      <c r="E3027" s="251">
        <v>44.416649999999997</v>
      </c>
      <c r="O3027">
        <f t="shared" si="47"/>
        <v>1440.7634187506246</v>
      </c>
    </row>
    <row r="3028" spans="1:15" x14ac:dyDescent="0.25">
      <c r="A3028" s="251">
        <v>55089</v>
      </c>
      <c r="B3028" s="251" t="s">
        <v>2338</v>
      </c>
      <c r="C3028" s="251" t="s">
        <v>2359</v>
      </c>
      <c r="D3028" s="251">
        <v>-87.9448376</v>
      </c>
      <c r="E3028" s="251">
        <v>43.384770000000003</v>
      </c>
      <c r="O3028">
        <f t="shared" si="47"/>
        <v>1306.5641278940254</v>
      </c>
    </row>
    <row r="3029" spans="1:15" x14ac:dyDescent="0.25">
      <c r="A3029" s="251">
        <v>55091</v>
      </c>
      <c r="B3029" s="251" t="s">
        <v>2338</v>
      </c>
      <c r="C3029" s="251" t="s">
        <v>2360</v>
      </c>
      <c r="D3029" s="251">
        <v>-92.000624200000004</v>
      </c>
      <c r="E3029" s="251">
        <v>44.59216</v>
      </c>
      <c r="O3029">
        <f t="shared" si="47"/>
        <v>1464.0658502975998</v>
      </c>
    </row>
    <row r="3030" spans="1:15" x14ac:dyDescent="0.25">
      <c r="A3030" s="251">
        <v>55093</v>
      </c>
      <c r="B3030" s="251" t="s">
        <v>2338</v>
      </c>
      <c r="C3030" s="251" t="s">
        <v>916</v>
      </c>
      <c r="D3030" s="251">
        <v>-92.429129000000003</v>
      </c>
      <c r="E3030" s="251">
        <v>44.724699999999999</v>
      </c>
      <c r="O3030">
        <f t="shared" si="47"/>
        <v>1481.7550277024998</v>
      </c>
    </row>
    <row r="3031" spans="1:15" x14ac:dyDescent="0.25">
      <c r="A3031" s="251">
        <v>55095</v>
      </c>
      <c r="B3031" s="251" t="s">
        <v>2338</v>
      </c>
      <c r="C3031" s="251" t="s">
        <v>645</v>
      </c>
      <c r="D3031" s="251">
        <v>-92.456688400000004</v>
      </c>
      <c r="E3031" s="251">
        <v>45.46011</v>
      </c>
      <c r="O3031">
        <f t="shared" si="47"/>
        <v>1581.3411777272249</v>
      </c>
    </row>
    <row r="3032" spans="1:15" x14ac:dyDescent="0.25">
      <c r="A3032" s="251">
        <v>55097</v>
      </c>
      <c r="B3032" s="251" t="s">
        <v>2338</v>
      </c>
      <c r="C3032" s="251" t="s">
        <v>1854</v>
      </c>
      <c r="D3032" s="251">
        <v>-89.491738999999995</v>
      </c>
      <c r="E3032" s="251">
        <v>44.4741</v>
      </c>
      <c r="O3032">
        <f t="shared" si="47"/>
        <v>1448.3757843225001</v>
      </c>
    </row>
    <row r="3033" spans="1:15" x14ac:dyDescent="0.25">
      <c r="A3033" s="251">
        <v>55099</v>
      </c>
      <c r="B3033" s="251" t="s">
        <v>2338</v>
      </c>
      <c r="C3033" s="251" t="s">
        <v>2361</v>
      </c>
      <c r="D3033" s="251">
        <v>-90.355260700000002</v>
      </c>
      <c r="E3033" s="251">
        <v>45.685130000000001</v>
      </c>
      <c r="O3033">
        <f t="shared" si="47"/>
        <v>1612.2987070130253</v>
      </c>
    </row>
    <row r="3034" spans="1:15" x14ac:dyDescent="0.25">
      <c r="A3034" s="251">
        <v>55101</v>
      </c>
      <c r="B3034" s="251" t="s">
        <v>2338</v>
      </c>
      <c r="C3034" s="251" t="s">
        <v>2362</v>
      </c>
      <c r="D3034" s="251">
        <v>-88.056428499999996</v>
      </c>
      <c r="E3034" s="251">
        <v>42.748890000000003</v>
      </c>
      <c r="O3034">
        <f t="shared" si="47"/>
        <v>1226.2520165222254</v>
      </c>
    </row>
    <row r="3035" spans="1:15" x14ac:dyDescent="0.25">
      <c r="A3035" s="251">
        <v>55103</v>
      </c>
      <c r="B3035" s="251" t="s">
        <v>2338</v>
      </c>
      <c r="C3035" s="251" t="s">
        <v>1030</v>
      </c>
      <c r="D3035" s="251">
        <v>-90.426805700000003</v>
      </c>
      <c r="E3035" s="251">
        <v>43.381860000000003</v>
      </c>
      <c r="O3035">
        <f t="shared" si="47"/>
        <v>1306.1924483841005</v>
      </c>
    </row>
    <row r="3036" spans="1:15" x14ac:dyDescent="0.25">
      <c r="A3036" s="251">
        <v>55105</v>
      </c>
      <c r="B3036" s="251" t="s">
        <v>2338</v>
      </c>
      <c r="C3036" s="251" t="s">
        <v>1470</v>
      </c>
      <c r="D3036" s="251">
        <v>-89.0766603</v>
      </c>
      <c r="E3036" s="251">
        <v>42.671619999999997</v>
      </c>
      <c r="O3036">
        <f t="shared" si="47"/>
        <v>1216.6167452048996</v>
      </c>
    </row>
    <row r="3037" spans="1:15" x14ac:dyDescent="0.25">
      <c r="A3037" s="251">
        <v>55107</v>
      </c>
      <c r="B3037" s="251" t="s">
        <v>2338</v>
      </c>
      <c r="C3037" s="251" t="s">
        <v>2180</v>
      </c>
      <c r="D3037" s="251">
        <v>-91.126525400000006</v>
      </c>
      <c r="E3037" s="251">
        <v>45.482559999999999</v>
      </c>
      <c r="O3037">
        <f t="shared" si="47"/>
        <v>1584.4195443455999</v>
      </c>
    </row>
    <row r="3038" spans="1:15" x14ac:dyDescent="0.25">
      <c r="A3038" s="251">
        <v>55109</v>
      </c>
      <c r="B3038" s="251" t="s">
        <v>2338</v>
      </c>
      <c r="C3038" s="251" t="s">
        <v>2363</v>
      </c>
      <c r="D3038" s="251">
        <v>-92.4653572</v>
      </c>
      <c r="E3038" s="251">
        <v>45.041620000000002</v>
      </c>
      <c r="O3038">
        <f t="shared" si="47"/>
        <v>1524.3725975049003</v>
      </c>
    </row>
    <row r="3039" spans="1:15" x14ac:dyDescent="0.25">
      <c r="A3039" s="251">
        <v>55111</v>
      </c>
      <c r="B3039" s="251" t="s">
        <v>2338</v>
      </c>
      <c r="C3039" s="251" t="s">
        <v>2364</v>
      </c>
      <c r="D3039" s="251">
        <v>-89.945737800000003</v>
      </c>
      <c r="E3039" s="251">
        <v>43.427669999999999</v>
      </c>
      <c r="O3039">
        <f t="shared" si="47"/>
        <v>1312.0479486650247</v>
      </c>
    </row>
    <row r="3040" spans="1:15" x14ac:dyDescent="0.25">
      <c r="A3040" s="251">
        <v>55113</v>
      </c>
      <c r="B3040" s="251" t="s">
        <v>2338</v>
      </c>
      <c r="C3040" s="251" t="s">
        <v>2365</v>
      </c>
      <c r="D3040" s="251">
        <v>-91.138081700000001</v>
      </c>
      <c r="E3040" s="251">
        <v>45.88505</v>
      </c>
      <c r="O3040">
        <f t="shared" si="47"/>
        <v>1639.9942053806249</v>
      </c>
    </row>
    <row r="3041" spans="1:15" x14ac:dyDescent="0.25">
      <c r="A3041" s="251">
        <v>55115</v>
      </c>
      <c r="B3041" s="251" t="s">
        <v>2338</v>
      </c>
      <c r="C3041" s="251" t="s">
        <v>2366</v>
      </c>
      <c r="D3041" s="251">
        <v>-88.762234300000003</v>
      </c>
      <c r="E3041" s="251">
        <v>44.788170000000001</v>
      </c>
      <c r="O3041">
        <f t="shared" si="47"/>
        <v>1490.253911885025</v>
      </c>
    </row>
    <row r="3042" spans="1:15" x14ac:dyDescent="0.25">
      <c r="A3042" s="251">
        <v>55117</v>
      </c>
      <c r="B3042" s="251" t="s">
        <v>2338</v>
      </c>
      <c r="C3042" s="251" t="s">
        <v>2367</v>
      </c>
      <c r="D3042" s="251">
        <v>-87.940396000000007</v>
      </c>
      <c r="E3042" s="251">
        <v>43.719679999999997</v>
      </c>
      <c r="O3042">
        <f t="shared" si="47"/>
        <v>1349.5950434303995</v>
      </c>
    </row>
    <row r="3043" spans="1:15" x14ac:dyDescent="0.25">
      <c r="A3043" s="251">
        <v>55119</v>
      </c>
      <c r="B3043" s="251" t="s">
        <v>2338</v>
      </c>
      <c r="C3043" s="251" t="s">
        <v>836</v>
      </c>
      <c r="D3043" s="251">
        <v>-90.492780699999997</v>
      </c>
      <c r="E3043" s="251">
        <v>45.215240000000001</v>
      </c>
      <c r="O3043">
        <f t="shared" si="47"/>
        <v>1547.9116385796001</v>
      </c>
    </row>
    <row r="3044" spans="1:15" x14ac:dyDescent="0.25">
      <c r="A3044" s="251">
        <v>55121</v>
      </c>
      <c r="B3044" s="251" t="s">
        <v>2338</v>
      </c>
      <c r="C3044" s="251" t="s">
        <v>2368</v>
      </c>
      <c r="D3044" s="251">
        <v>-91.360230400000006</v>
      </c>
      <c r="E3044" s="251">
        <v>44.308860000000003</v>
      </c>
      <c r="O3044">
        <f t="shared" si="47"/>
        <v>1426.5208676241002</v>
      </c>
    </row>
    <row r="3045" spans="1:15" x14ac:dyDescent="0.25">
      <c r="A3045" s="251">
        <v>55123</v>
      </c>
      <c r="B3045" s="251" t="s">
        <v>2338</v>
      </c>
      <c r="C3045" s="251" t="s">
        <v>1563</v>
      </c>
      <c r="D3045" s="251">
        <v>-90.835040800000002</v>
      </c>
      <c r="E3045" s="251">
        <v>43.595199999999998</v>
      </c>
      <c r="O3045">
        <f t="shared" si="47"/>
        <v>1333.5422918399997</v>
      </c>
    </row>
    <row r="3046" spans="1:15" x14ac:dyDescent="0.25">
      <c r="A3046" s="251">
        <v>55125</v>
      </c>
      <c r="B3046" s="251" t="s">
        <v>2338</v>
      </c>
      <c r="C3046" s="251" t="s">
        <v>2369</v>
      </c>
      <c r="D3046" s="251">
        <v>-89.505603899999997</v>
      </c>
      <c r="E3046" s="251">
        <v>46.043939999999999</v>
      </c>
      <c r="O3046">
        <f t="shared" si="47"/>
        <v>1662.1339741280999</v>
      </c>
    </row>
    <row r="3047" spans="1:15" x14ac:dyDescent="0.25">
      <c r="A3047" s="251">
        <v>55127</v>
      </c>
      <c r="B3047" s="251" t="s">
        <v>2338</v>
      </c>
      <c r="C3047" s="251" t="s">
        <v>2026</v>
      </c>
      <c r="D3047" s="251">
        <v>-88.542481600000002</v>
      </c>
      <c r="E3047" s="251">
        <v>42.670610000000003</v>
      </c>
      <c r="O3047">
        <f t="shared" si="47"/>
        <v>1216.4909799872255</v>
      </c>
    </row>
    <row r="3048" spans="1:15" x14ac:dyDescent="0.25">
      <c r="A3048" s="251">
        <v>55129</v>
      </c>
      <c r="B3048" s="251" t="s">
        <v>2338</v>
      </c>
      <c r="C3048" s="251" t="s">
        <v>2370</v>
      </c>
      <c r="D3048" s="251">
        <v>-91.794165500000005</v>
      </c>
      <c r="E3048" s="251">
        <v>45.902349999999998</v>
      </c>
      <c r="O3048">
        <f t="shared" si="47"/>
        <v>1642.3992799256248</v>
      </c>
    </row>
    <row r="3049" spans="1:15" x14ac:dyDescent="0.25">
      <c r="A3049" s="251">
        <v>55131</v>
      </c>
      <c r="B3049" s="251" t="s">
        <v>2338</v>
      </c>
      <c r="C3049" s="251" t="s">
        <v>585</v>
      </c>
      <c r="D3049" s="251">
        <v>-88.228027999999995</v>
      </c>
      <c r="E3049" s="251">
        <v>43.372399999999999</v>
      </c>
      <c r="O3049">
        <f t="shared" si="47"/>
        <v>1304.9844339599997</v>
      </c>
    </row>
    <row r="3050" spans="1:15" x14ac:dyDescent="0.25">
      <c r="A3050" s="251">
        <v>55133</v>
      </c>
      <c r="B3050" s="251" t="s">
        <v>2338</v>
      </c>
      <c r="C3050" s="251" t="s">
        <v>2371</v>
      </c>
      <c r="D3050" s="251">
        <v>-88.300652999999997</v>
      </c>
      <c r="E3050" s="251">
        <v>43.019100000000002</v>
      </c>
      <c r="O3050">
        <f t="shared" si="47"/>
        <v>1260.1574208225002</v>
      </c>
    </row>
    <row r="3051" spans="1:15" x14ac:dyDescent="0.25">
      <c r="A3051" s="251">
        <v>55135</v>
      </c>
      <c r="B3051" s="251" t="s">
        <v>2338</v>
      </c>
      <c r="C3051" s="251" t="s">
        <v>2372</v>
      </c>
      <c r="D3051" s="251">
        <v>-88.961964600000002</v>
      </c>
      <c r="E3051" s="251">
        <v>44.466369999999998</v>
      </c>
      <c r="O3051">
        <f t="shared" si="47"/>
        <v>1447.3506621980246</v>
      </c>
    </row>
    <row r="3052" spans="1:15" x14ac:dyDescent="0.25">
      <c r="A3052" s="251">
        <v>55137</v>
      </c>
      <c r="B3052" s="251" t="s">
        <v>2338</v>
      </c>
      <c r="C3052" s="251" t="s">
        <v>2373</v>
      </c>
      <c r="D3052" s="251">
        <v>-89.228754600000002</v>
      </c>
      <c r="E3052" s="251">
        <v>44.111739999999998</v>
      </c>
      <c r="O3052">
        <f t="shared" si="47"/>
        <v>1400.6101631120996</v>
      </c>
    </row>
    <row r="3053" spans="1:15" x14ac:dyDescent="0.25">
      <c r="A3053" s="251">
        <v>55139</v>
      </c>
      <c r="B3053" s="251" t="s">
        <v>2338</v>
      </c>
      <c r="C3053" s="251" t="s">
        <v>1042</v>
      </c>
      <c r="D3053" s="251">
        <v>-88.637341899999996</v>
      </c>
      <c r="E3053" s="251">
        <v>44.070659999999997</v>
      </c>
      <c r="O3053">
        <f t="shared" si="47"/>
        <v>1395.2323638800995</v>
      </c>
    </row>
    <row r="3054" spans="1:15" x14ac:dyDescent="0.25">
      <c r="A3054" s="251">
        <v>55141</v>
      </c>
      <c r="B3054" s="251" t="s">
        <v>2338</v>
      </c>
      <c r="C3054" s="251" t="s">
        <v>1863</v>
      </c>
      <c r="D3054" s="251">
        <v>-90.033119799999994</v>
      </c>
      <c r="E3054" s="251">
        <v>44.456290000000003</v>
      </c>
      <c r="O3054">
        <f t="shared" si="47"/>
        <v>1446.0142962692255</v>
      </c>
    </row>
    <row r="3055" spans="1:15" x14ac:dyDescent="0.25">
      <c r="A3055" s="251">
        <v>56001</v>
      </c>
      <c r="B3055" s="251" t="s">
        <v>2374</v>
      </c>
      <c r="C3055" s="251" t="s">
        <v>1701</v>
      </c>
      <c r="D3055" s="251">
        <v>-105.722486</v>
      </c>
      <c r="E3055" s="251">
        <v>41.657499999999999</v>
      </c>
      <c r="O3055">
        <f t="shared" si="47"/>
        <v>1092.6501890625</v>
      </c>
    </row>
    <row r="3056" spans="1:15" x14ac:dyDescent="0.25">
      <c r="A3056" s="251">
        <v>56003</v>
      </c>
      <c r="B3056" s="251" t="s">
        <v>2374</v>
      </c>
      <c r="C3056" s="251" t="s">
        <v>1567</v>
      </c>
      <c r="D3056" s="251">
        <v>-107.990095</v>
      </c>
      <c r="E3056" s="251">
        <v>44.527200000000001</v>
      </c>
      <c r="O3056">
        <f t="shared" si="47"/>
        <v>1455.4249646400001</v>
      </c>
    </row>
    <row r="3057" spans="1:15" x14ac:dyDescent="0.25">
      <c r="A3057" s="251">
        <v>56005</v>
      </c>
      <c r="B3057" s="251" t="s">
        <v>2374</v>
      </c>
      <c r="C3057" s="251" t="s">
        <v>1213</v>
      </c>
      <c r="D3057" s="251">
        <v>-105.539236</v>
      </c>
      <c r="E3057" s="251">
        <v>44.249139999999997</v>
      </c>
      <c r="O3057">
        <f t="shared" si="47"/>
        <v>1418.6524291640997</v>
      </c>
    </row>
    <row r="3058" spans="1:15" x14ac:dyDescent="0.25">
      <c r="A3058" s="251">
        <v>56007</v>
      </c>
      <c r="B3058" s="251" t="s">
        <v>2374</v>
      </c>
      <c r="C3058" s="251" t="s">
        <v>1569</v>
      </c>
      <c r="D3058" s="251">
        <v>-106.92263199999999</v>
      </c>
      <c r="E3058" s="251">
        <v>41.704650000000001</v>
      </c>
      <c r="O3058">
        <f t="shared" si="47"/>
        <v>1098.311246150625</v>
      </c>
    </row>
    <row r="3059" spans="1:15" x14ac:dyDescent="0.25">
      <c r="A3059" s="251">
        <v>56009</v>
      </c>
      <c r="B3059" s="251" t="s">
        <v>2374</v>
      </c>
      <c r="C3059" s="251" t="s">
        <v>2375</v>
      </c>
      <c r="D3059" s="251">
        <v>-105.50049300000001</v>
      </c>
      <c r="E3059" s="251">
        <v>42.96998</v>
      </c>
      <c r="O3059">
        <f t="shared" si="47"/>
        <v>1253.9695077009001</v>
      </c>
    </row>
    <row r="3060" spans="1:15" x14ac:dyDescent="0.25">
      <c r="A3060" s="251">
        <v>56011</v>
      </c>
      <c r="B3060" s="251" t="s">
        <v>2374</v>
      </c>
      <c r="C3060" s="251" t="s">
        <v>1911</v>
      </c>
      <c r="D3060" s="251">
        <v>-104.566681</v>
      </c>
      <c r="E3060" s="251">
        <v>44.593890000000002</v>
      </c>
      <c r="O3060">
        <f t="shared" si="47"/>
        <v>1464.2962319972253</v>
      </c>
    </row>
    <row r="3061" spans="1:15" x14ac:dyDescent="0.25">
      <c r="A3061" s="251">
        <v>56013</v>
      </c>
      <c r="B3061" s="251" t="s">
        <v>2374</v>
      </c>
      <c r="C3061" s="251" t="s">
        <v>742</v>
      </c>
      <c r="D3061" s="251">
        <v>-108.62473</v>
      </c>
      <c r="E3061" s="251">
        <v>43.037260000000003</v>
      </c>
      <c r="O3061">
        <f t="shared" si="47"/>
        <v>1262.4478836921005</v>
      </c>
    </row>
    <row r="3062" spans="1:15" x14ac:dyDescent="0.25">
      <c r="A3062" s="251">
        <v>56015</v>
      </c>
      <c r="B3062" s="251" t="s">
        <v>2374</v>
      </c>
      <c r="C3062" s="251" t="s">
        <v>2376</v>
      </c>
      <c r="D3062" s="251">
        <v>-104.35542</v>
      </c>
      <c r="E3062" s="251">
        <v>42.088639999999998</v>
      </c>
      <c r="O3062">
        <f t="shared" si="47"/>
        <v>1144.7874383615997</v>
      </c>
    </row>
    <row r="3063" spans="1:15" x14ac:dyDescent="0.25">
      <c r="A3063" s="251">
        <v>56017</v>
      </c>
      <c r="B3063" s="251" t="s">
        <v>2374</v>
      </c>
      <c r="C3063" s="251" t="s">
        <v>2377</v>
      </c>
      <c r="D3063" s="251">
        <v>-108.428162</v>
      </c>
      <c r="E3063" s="251">
        <v>43.715479999999999</v>
      </c>
      <c r="O3063">
        <f t="shared" si="47"/>
        <v>1349.0522811684</v>
      </c>
    </row>
    <row r="3064" spans="1:15" x14ac:dyDescent="0.25">
      <c r="A3064" s="251">
        <v>56019</v>
      </c>
      <c r="B3064" s="251" t="s">
        <v>2374</v>
      </c>
      <c r="C3064" s="251" t="s">
        <v>632</v>
      </c>
      <c r="D3064" s="251">
        <v>-106.575418</v>
      </c>
      <c r="E3064" s="251">
        <v>44.036189999999998</v>
      </c>
      <c r="O3064">
        <f t="shared" si="47"/>
        <v>1390.7257418612246</v>
      </c>
    </row>
    <row r="3065" spans="1:15" x14ac:dyDescent="0.25">
      <c r="A3065" s="251">
        <v>56021</v>
      </c>
      <c r="B3065" s="251" t="s">
        <v>2374</v>
      </c>
      <c r="C3065" s="251" t="s">
        <v>2378</v>
      </c>
      <c r="D3065" s="251">
        <v>-104.693106</v>
      </c>
      <c r="E3065" s="251">
        <v>41.311239999999998</v>
      </c>
      <c r="O3065">
        <f t="shared" si="47"/>
        <v>1051.3830382595997</v>
      </c>
    </row>
    <row r="3066" spans="1:15" x14ac:dyDescent="0.25">
      <c r="A3066" s="251">
        <v>56023</v>
      </c>
      <c r="B3066" s="251" t="s">
        <v>2374</v>
      </c>
      <c r="C3066" s="251" t="s">
        <v>634</v>
      </c>
      <c r="D3066" s="251">
        <v>-110.65476700000001</v>
      </c>
      <c r="E3066" s="251">
        <v>42.252960000000002</v>
      </c>
      <c r="O3066">
        <f t="shared" si="47"/>
        <v>1164.8786147136002</v>
      </c>
    </row>
    <row r="3067" spans="1:15" x14ac:dyDescent="0.25">
      <c r="A3067" s="251">
        <v>56025</v>
      </c>
      <c r="B3067" s="251" t="s">
        <v>2374</v>
      </c>
      <c r="C3067" s="251" t="s">
        <v>2379</v>
      </c>
      <c r="D3067" s="251">
        <v>-106.78657</v>
      </c>
      <c r="E3067" s="251">
        <v>42.967179999999999</v>
      </c>
      <c r="O3067">
        <f t="shared" si="47"/>
        <v>1253.6171035928999</v>
      </c>
    </row>
    <row r="3068" spans="1:15" x14ac:dyDescent="0.25">
      <c r="A3068" s="251">
        <v>56027</v>
      </c>
      <c r="B3068" s="251" t="s">
        <v>2374</v>
      </c>
      <c r="C3068" s="251" t="s">
        <v>2380</v>
      </c>
      <c r="D3068" s="251">
        <v>-104.48256499999999</v>
      </c>
      <c r="E3068" s="251">
        <v>43.056609999999999</v>
      </c>
      <c r="O3068">
        <f t="shared" si="47"/>
        <v>1264.8900705572248</v>
      </c>
    </row>
    <row r="3069" spans="1:15" x14ac:dyDescent="0.25">
      <c r="A3069" s="251">
        <v>56029</v>
      </c>
      <c r="B3069" s="251" t="s">
        <v>2374</v>
      </c>
      <c r="C3069" s="251" t="s">
        <v>761</v>
      </c>
      <c r="D3069" s="251">
        <v>-109.75835499999999</v>
      </c>
      <c r="E3069" s="251">
        <v>44.492719999999998</v>
      </c>
      <c r="O3069">
        <f t="shared" si="47"/>
        <v>1450.8461992463999</v>
      </c>
    </row>
    <row r="3070" spans="1:15" x14ac:dyDescent="0.25">
      <c r="A3070" s="251">
        <v>56031</v>
      </c>
      <c r="B3070" s="251" t="s">
        <v>2374</v>
      </c>
      <c r="C3070" s="251" t="s">
        <v>1551</v>
      </c>
      <c r="D3070" s="251">
        <v>-104.963624</v>
      </c>
      <c r="E3070" s="251">
        <v>42.1325</v>
      </c>
      <c r="O3070">
        <f t="shared" si="47"/>
        <v>1150.1382515625</v>
      </c>
    </row>
    <row r="3071" spans="1:15" x14ac:dyDescent="0.25">
      <c r="A3071" s="251">
        <v>56033</v>
      </c>
      <c r="B3071" s="251" t="s">
        <v>2374</v>
      </c>
      <c r="C3071" s="251" t="s">
        <v>1186</v>
      </c>
      <c r="D3071" s="251">
        <v>-106.87679900000001</v>
      </c>
      <c r="E3071" s="251">
        <v>44.791969999999999</v>
      </c>
      <c r="O3071">
        <f t="shared" si="47"/>
        <v>1490.7633220820248</v>
      </c>
    </row>
    <row r="3072" spans="1:15" x14ac:dyDescent="0.25">
      <c r="A3072" s="251">
        <v>56035</v>
      </c>
      <c r="B3072" s="251" t="s">
        <v>2374</v>
      </c>
      <c r="C3072" s="251" t="s">
        <v>2381</v>
      </c>
      <c r="D3072" s="251">
        <v>-109.90922999999999</v>
      </c>
      <c r="E3072" s="251">
        <v>42.766869999999997</v>
      </c>
      <c r="O3072">
        <f t="shared" si="47"/>
        <v>1228.4979065930247</v>
      </c>
    </row>
    <row r="3073" spans="1:15" x14ac:dyDescent="0.25">
      <c r="A3073" s="251">
        <v>56037</v>
      </c>
      <c r="B3073" s="251" t="s">
        <v>2374</v>
      </c>
      <c r="C3073" s="251" t="s">
        <v>2382</v>
      </c>
      <c r="D3073" s="251">
        <v>-108.87899899999999</v>
      </c>
      <c r="E3073" s="251">
        <v>41.656509999999997</v>
      </c>
      <c r="O3073">
        <f t="shared" si="47"/>
        <v>1092.5314321052247</v>
      </c>
    </row>
    <row r="3074" spans="1:15" x14ac:dyDescent="0.25">
      <c r="A3074" s="251">
        <v>56039</v>
      </c>
      <c r="B3074" s="251" t="s">
        <v>2374</v>
      </c>
      <c r="C3074" s="251" t="s">
        <v>986</v>
      </c>
      <c r="D3074" s="251">
        <v>-110.57097400000001</v>
      </c>
      <c r="E3074" s="251">
        <v>43.713560000000001</v>
      </c>
      <c r="O3074">
        <f t="shared" si="47"/>
        <v>1348.8041877156002</v>
      </c>
    </row>
    <row r="3075" spans="1:15" x14ac:dyDescent="0.25">
      <c r="A3075" s="251">
        <v>56041</v>
      </c>
      <c r="B3075" s="251" t="s">
        <v>2374</v>
      </c>
      <c r="C3075" s="251" t="s">
        <v>2383</v>
      </c>
      <c r="D3075" s="251">
        <v>-110.55303600000001</v>
      </c>
      <c r="E3075" s="251">
        <v>41.289319999999996</v>
      </c>
      <c r="O3075">
        <f t="shared" si="47"/>
        <v>1048.7887786403994</v>
      </c>
    </row>
    <row r="3076" spans="1:15" x14ac:dyDescent="0.25">
      <c r="A3076" s="251">
        <v>56043</v>
      </c>
      <c r="B3076" s="251" t="s">
        <v>2374</v>
      </c>
      <c r="C3076" s="251" t="s">
        <v>2384</v>
      </c>
      <c r="D3076" s="251">
        <v>-107.679282</v>
      </c>
      <c r="E3076" s="251">
        <v>43.909059999999997</v>
      </c>
      <c r="O3076">
        <f t="shared" ref="O3076:O3077" si="48">E3076*1.5^2*(E3076-30)</f>
        <v>1374.1509376880997</v>
      </c>
    </row>
    <row r="3077" spans="1:15" x14ac:dyDescent="0.25">
      <c r="A3077" s="251">
        <v>56045</v>
      </c>
      <c r="B3077" s="251" t="s">
        <v>2374</v>
      </c>
      <c r="C3077" s="251" t="s">
        <v>2385</v>
      </c>
      <c r="D3077" s="251">
        <v>-104.556904</v>
      </c>
      <c r="E3077" s="251">
        <v>43.84346</v>
      </c>
      <c r="O3077">
        <f t="shared" si="48"/>
        <v>1365.6266657361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BD253"/>
  <sheetViews>
    <sheetView zoomScale="140" zoomScaleNormal="140" workbookViewId="0">
      <pane xSplit="1" ySplit="3" topLeftCell="B10" activePane="bottomRight" state="frozen"/>
      <selection pane="topRight" activeCell="B1" sqref="B1"/>
      <selection pane="bottomLeft" activeCell="A3" sqref="A3"/>
      <selection pane="bottomRight" activeCell="A47" sqref="A47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8" width="13" style="7" customWidth="1"/>
    <col min="20" max="20" width="22.5" style="46" bestFit="1" customWidth="1"/>
    <col min="21" max="21" width="13.5" customWidth="1"/>
    <col min="28" max="28" width="14.625" customWidth="1"/>
    <col min="39" max="39" width="16.25" customWidth="1"/>
    <col min="40" max="40" width="12.125" bestFit="1" customWidth="1"/>
    <col min="41" max="41" width="13.125" customWidth="1"/>
    <col min="42" max="42" width="21.375" customWidth="1"/>
  </cols>
  <sheetData>
    <row r="1" spans="1:56" ht="18.75" x14ac:dyDescent="0.3">
      <c r="A1" s="88" t="s">
        <v>90</v>
      </c>
      <c r="B1" s="88" t="s">
        <v>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T1"/>
    </row>
    <row r="2" spans="1:56" x14ac:dyDescent="0.25">
      <c r="A2" s="94" t="s">
        <v>2397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311" t="str">
        <f>General!K1</f>
        <v>Forestry Residue</v>
      </c>
      <c r="L2" s="311" t="str">
        <f>General!L1</f>
        <v>MSW</v>
      </c>
      <c r="M2" s="311" t="str">
        <f>General!M1</f>
        <v>Carinata</v>
      </c>
      <c r="N2" s="311" t="str">
        <f>General!N1</f>
        <v>Guayule</v>
      </c>
      <c r="O2" s="311" t="str">
        <f>General!O1</f>
        <v>Macroalage</v>
      </c>
      <c r="P2" s="311" t="str">
        <f>General!P1</f>
        <v>BETO+</v>
      </c>
      <c r="Q2" s="302" t="str">
        <f>General!Q1</f>
        <v>BETO++</v>
      </c>
      <c r="R2" s="302" t="str">
        <f>General!R1</f>
        <v>BETO+++</v>
      </c>
      <c r="T2" s="44" t="s">
        <v>2398</v>
      </c>
      <c r="U2" s="40" t="str">
        <f>General!B1</f>
        <v>Soy Biodiesel</v>
      </c>
      <c r="V2" s="40" t="str">
        <f>General!C1</f>
        <v>Soy Jet</v>
      </c>
      <c r="W2" s="40" t="str">
        <f>General!D1</f>
        <v>Corn Grain EtOH</v>
      </c>
      <c r="X2" s="40" t="str">
        <f>General!E1</f>
        <v>Corn Stover EtOH</v>
      </c>
      <c r="Y2" s="40" t="str">
        <f>General!F1</f>
        <v>Corn Stover Pyrol Jet</v>
      </c>
      <c r="Z2" s="40" t="str">
        <f>General!G1</f>
        <v>Poplar Jet</v>
      </c>
      <c r="AA2" s="40" t="str">
        <f>General!H1</f>
        <v>Switchgrass Jet</v>
      </c>
      <c r="AB2" s="40" t="str">
        <f>General!I1</f>
        <v>Algae HEFA</v>
      </c>
      <c r="AC2" s="40" t="str">
        <f>General!J1</f>
        <v>Algae HTL</v>
      </c>
      <c r="AD2" s="40" t="str">
        <f>General!K1</f>
        <v>Forestry Residue</v>
      </c>
      <c r="AE2" s="40" t="str">
        <f>General!L1</f>
        <v>MSW</v>
      </c>
      <c r="AF2" s="40" t="str">
        <f>General!M1</f>
        <v>Carinata</v>
      </c>
      <c r="AG2" s="40" t="str">
        <f>General!N1</f>
        <v>Guayule</v>
      </c>
      <c r="AH2" s="40" t="str">
        <f>General!O1</f>
        <v>Macroalage</v>
      </c>
      <c r="AI2" s="40" t="str">
        <f>General!P1</f>
        <v>BETO+</v>
      </c>
      <c r="AJ2" s="40" t="str">
        <f>General!Q1</f>
        <v>BETO++</v>
      </c>
      <c r="AK2" s="40" t="str">
        <f>General!R1</f>
        <v>BETO+++</v>
      </c>
      <c r="AM2" s="41" t="s">
        <v>2399</v>
      </c>
      <c r="AN2" s="41" t="str">
        <f>General!B1</f>
        <v>Soy Biodiesel</v>
      </c>
      <c r="AO2" s="41" t="str">
        <f>General!C1</f>
        <v>Soy Jet</v>
      </c>
      <c r="AP2" s="41" t="str">
        <f>General!D1</f>
        <v>Corn Grain EtOH</v>
      </c>
      <c r="AQ2" s="41" t="str">
        <f>General!E1</f>
        <v>Corn Stover EtOH</v>
      </c>
      <c r="AR2" s="41" t="str">
        <f>General!F1</f>
        <v>Corn Stover Pyrol Jet</v>
      </c>
      <c r="AS2" s="41" t="str">
        <f>General!G1</f>
        <v>Poplar Jet</v>
      </c>
      <c r="AT2" s="41" t="str">
        <f>General!H1</f>
        <v>Switchgrass Jet</v>
      </c>
      <c r="AU2" s="41" t="str">
        <f>General!I1</f>
        <v>Algae HEFA</v>
      </c>
      <c r="AV2" s="41" t="str">
        <f>General!J1</f>
        <v>Algae HTL</v>
      </c>
      <c r="AW2" s="41" t="str">
        <f>General!K1</f>
        <v>Forestry Residue</v>
      </c>
      <c r="AX2" s="41" t="str">
        <f>General!L1</f>
        <v>MSW</v>
      </c>
      <c r="AY2" s="41" t="str">
        <f>General!M1</f>
        <v>Carinata</v>
      </c>
      <c r="AZ2" s="41" t="str">
        <f>General!N1</f>
        <v>Guayule</v>
      </c>
      <c r="BA2" s="41" t="str">
        <f>General!O1</f>
        <v>Macroalage</v>
      </c>
      <c r="BB2" s="41" t="str">
        <f>General!P1</f>
        <v>BETO+</v>
      </c>
      <c r="BC2" s="41" t="str">
        <f>General!Q1</f>
        <v>BETO++</v>
      </c>
      <c r="BD2" s="41" t="str">
        <f>General!R1</f>
        <v>BETO+++</v>
      </c>
    </row>
    <row r="3" spans="1:56" x14ac:dyDescent="0.25">
      <c r="A3" s="63"/>
      <c r="B3" s="38" t="s">
        <v>2400</v>
      </c>
      <c r="C3" s="38" t="s">
        <v>2400</v>
      </c>
      <c r="D3" s="38" t="s">
        <v>2400</v>
      </c>
      <c r="E3" s="38" t="s">
        <v>2400</v>
      </c>
      <c r="F3" s="38" t="s">
        <v>2400</v>
      </c>
      <c r="G3" s="38" t="s">
        <v>2400</v>
      </c>
      <c r="H3" s="38" t="s">
        <v>2400</v>
      </c>
      <c r="I3" s="38" t="s">
        <v>2400</v>
      </c>
      <c r="J3" s="38" t="s">
        <v>2400</v>
      </c>
      <c r="K3" s="312" t="s">
        <v>2400</v>
      </c>
      <c r="L3" s="312" t="s">
        <v>2400</v>
      </c>
      <c r="M3" s="312" t="s">
        <v>2400</v>
      </c>
      <c r="N3" s="312" t="s">
        <v>2400</v>
      </c>
      <c r="O3" s="312" t="s">
        <v>2400</v>
      </c>
      <c r="P3" s="312" t="s">
        <v>2400</v>
      </c>
      <c r="Q3" s="303" t="s">
        <v>2400</v>
      </c>
      <c r="R3" s="303" t="s">
        <v>2400</v>
      </c>
      <c r="T3" s="44"/>
      <c r="U3" s="40"/>
      <c r="V3" s="40"/>
      <c r="W3" s="40"/>
      <c r="X3" s="40"/>
      <c r="Y3" s="40"/>
      <c r="Z3" s="40"/>
      <c r="AA3" s="40"/>
      <c r="AB3" s="40"/>
      <c r="AC3" s="40"/>
      <c r="AD3" s="321"/>
      <c r="AE3" s="319"/>
      <c r="AF3" s="319"/>
      <c r="AG3" s="319"/>
      <c r="AH3" s="319"/>
      <c r="AI3" s="319"/>
      <c r="AJ3" s="319"/>
      <c r="AK3" s="319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x14ac:dyDescent="0.25">
      <c r="A4" s="37" t="s">
        <v>2401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12"/>
      <c r="L4" s="303"/>
      <c r="M4" s="303"/>
      <c r="N4" s="303"/>
      <c r="O4" s="303"/>
      <c r="P4" s="323"/>
      <c r="Q4" s="303"/>
      <c r="R4" s="303"/>
      <c r="T4" s="44"/>
      <c r="U4" s="40"/>
      <c r="V4" s="40"/>
      <c r="W4" s="40"/>
      <c r="X4" s="40"/>
      <c r="Y4" s="40"/>
      <c r="Z4" s="40"/>
      <c r="AA4" s="40"/>
      <c r="AB4" s="40"/>
      <c r="AC4" s="40"/>
      <c r="AD4" s="321"/>
      <c r="AE4" s="319"/>
      <c r="AF4" s="319"/>
      <c r="AG4" s="319"/>
      <c r="AH4" s="319"/>
      <c r="AI4" s="319"/>
      <c r="AJ4" s="319"/>
      <c r="AK4" s="319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x14ac:dyDescent="0.25">
      <c r="A5" s="36" t="s">
        <v>2402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311"/>
      <c r="L5" s="302"/>
      <c r="M5" s="302"/>
      <c r="N5" s="302"/>
      <c r="O5" s="302"/>
      <c r="P5" s="324"/>
      <c r="Q5" s="302"/>
      <c r="R5" s="302"/>
      <c r="T5" s="44"/>
      <c r="U5" s="40"/>
      <c r="V5" s="40"/>
      <c r="W5" s="40"/>
      <c r="X5" s="40"/>
      <c r="Y5" s="40"/>
      <c r="Z5" s="40"/>
      <c r="AA5" s="40"/>
      <c r="AB5" s="40"/>
      <c r="AC5" s="40"/>
      <c r="AD5" s="321"/>
      <c r="AE5" s="319"/>
      <c r="AF5" s="319"/>
      <c r="AG5" s="319"/>
      <c r="AH5" s="319"/>
      <c r="AI5" s="319"/>
      <c r="AJ5" s="319"/>
      <c r="AK5" s="319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x14ac:dyDescent="0.25">
      <c r="A6" s="35" t="s">
        <v>2403</v>
      </c>
      <c r="B6" s="13"/>
      <c r="C6" s="13"/>
      <c r="D6" s="13"/>
      <c r="E6" s="13"/>
      <c r="F6" s="13"/>
      <c r="G6" s="13"/>
      <c r="H6" s="13"/>
      <c r="I6" s="13"/>
      <c r="J6" s="13"/>
      <c r="K6" s="311"/>
      <c r="L6" s="302"/>
      <c r="M6" s="302"/>
      <c r="N6" s="302"/>
      <c r="O6" s="302"/>
      <c r="P6" s="324"/>
      <c r="Q6" s="302"/>
      <c r="R6" s="302"/>
      <c r="T6" s="44"/>
      <c r="U6" s="40"/>
      <c r="V6" s="40"/>
      <c r="W6" s="40"/>
      <c r="X6" s="40"/>
      <c r="Y6" s="40"/>
      <c r="Z6" s="40"/>
      <c r="AA6" s="40"/>
      <c r="AB6" s="40"/>
      <c r="AC6" s="40"/>
      <c r="AD6" s="321"/>
      <c r="AE6" s="319"/>
      <c r="AF6" s="319"/>
      <c r="AG6" s="319"/>
      <c r="AH6" s="319"/>
      <c r="AI6" s="319"/>
      <c r="AJ6" s="319"/>
      <c r="AK6" s="319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x14ac:dyDescent="0.25">
      <c r="A7" s="122" t="s">
        <v>2404</v>
      </c>
      <c r="B7" s="134">
        <v>1</v>
      </c>
      <c r="C7" s="134">
        <v>1</v>
      </c>
      <c r="D7" s="272">
        <v>1</v>
      </c>
      <c r="E7" s="272">
        <v>1</v>
      </c>
      <c r="F7" s="134"/>
      <c r="G7" s="134"/>
      <c r="H7" s="134"/>
      <c r="I7" s="134">
        <v>1</v>
      </c>
      <c r="J7" s="134"/>
      <c r="K7" s="313"/>
      <c r="L7" s="304"/>
      <c r="M7" s="304"/>
      <c r="N7" s="304"/>
      <c r="O7" s="304"/>
      <c r="P7" s="325"/>
      <c r="Q7" s="304"/>
      <c r="R7" s="304"/>
      <c r="T7" s="44"/>
      <c r="U7" s="40"/>
      <c r="V7" s="40"/>
      <c r="W7" s="40"/>
      <c r="X7" s="40"/>
      <c r="Y7" s="40"/>
      <c r="Z7" s="40"/>
      <c r="AA7" s="40"/>
      <c r="AB7" s="40"/>
      <c r="AC7" s="40"/>
      <c r="AD7" s="321"/>
      <c r="AE7" s="319"/>
      <c r="AF7" s="319"/>
      <c r="AG7" s="319"/>
      <c r="AH7" s="319"/>
      <c r="AI7" s="319"/>
      <c r="AJ7" s="319"/>
      <c r="AK7" s="319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x14ac:dyDescent="0.25">
      <c r="A8" s="37" t="str">
        <f>LCI!A2</f>
        <v>Land Cost ($)</v>
      </c>
      <c r="B8" s="123">
        <f>SoyCult!$O19*B$7</f>
        <v>1654900</v>
      </c>
      <c r="C8" s="123">
        <f>SoyCult!$O19*C$7</f>
        <v>1654900</v>
      </c>
      <c r="D8" s="273">
        <f>CornCult!$K$20*D$7</f>
        <v>1654900</v>
      </c>
      <c r="E8" s="273">
        <f>CornCult!$K$20*E$7</f>
        <v>1654900</v>
      </c>
      <c r="F8" s="123"/>
      <c r="G8" s="123"/>
      <c r="H8" s="123"/>
      <c r="I8" s="284">
        <f>508079*I$7</f>
        <v>508079</v>
      </c>
      <c r="J8" s="123"/>
      <c r="K8" s="314"/>
      <c r="L8" s="305"/>
      <c r="M8" s="305"/>
      <c r="N8" s="305"/>
      <c r="O8" s="305"/>
      <c r="P8" s="326"/>
      <c r="Q8" s="305"/>
      <c r="R8" s="305"/>
      <c r="T8" s="44"/>
      <c r="U8" s="40"/>
      <c r="V8" s="40"/>
      <c r="W8" s="40"/>
      <c r="X8" s="40"/>
      <c r="Y8" s="40"/>
      <c r="Z8" s="40"/>
      <c r="AA8" s="40"/>
      <c r="AB8" s="40"/>
      <c r="AC8" s="40"/>
      <c r="AD8" s="321"/>
      <c r="AE8" s="319"/>
      <c r="AF8" s="319"/>
      <c r="AG8" s="319"/>
      <c r="AH8" s="319"/>
      <c r="AI8" s="319"/>
      <c r="AJ8" s="319"/>
      <c r="AK8" s="319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x14ac:dyDescent="0.25">
      <c r="A9" s="37" t="str">
        <f>LCI!A3</f>
        <v>Capital Cost ($)</v>
      </c>
      <c r="B9" s="123">
        <f>SoyCult!$O18*B$7</f>
        <v>681700</v>
      </c>
      <c r="C9" s="123">
        <f>SoyCult!$O18*C$7</f>
        <v>681700</v>
      </c>
      <c r="D9" s="273">
        <f>CornCult!$K$19*D$7</f>
        <v>597740</v>
      </c>
      <c r="E9" s="273">
        <f>CornCult!$K$19*E$7</f>
        <v>597740</v>
      </c>
      <c r="F9" s="123"/>
      <c r="G9" s="123"/>
      <c r="H9" s="123"/>
      <c r="I9" s="284">
        <f>43500000*I$7</f>
        <v>43500000</v>
      </c>
      <c r="J9" s="123"/>
      <c r="K9" s="314"/>
      <c r="L9" s="305"/>
      <c r="M9" s="305"/>
      <c r="N9" s="305"/>
      <c r="O9" s="305"/>
      <c r="P9" s="326"/>
      <c r="Q9" s="305"/>
      <c r="R9" s="305"/>
      <c r="T9" s="44"/>
      <c r="U9" s="40"/>
      <c r="V9" s="40"/>
      <c r="W9" s="40"/>
      <c r="X9" s="40"/>
      <c r="Y9" s="40"/>
      <c r="Z9" s="40"/>
      <c r="AA9" s="40"/>
      <c r="AB9" s="40"/>
      <c r="AC9" s="40"/>
      <c r="AD9" s="321"/>
      <c r="AE9" s="319"/>
      <c r="AF9" s="319"/>
      <c r="AG9" s="319"/>
      <c r="AH9" s="319"/>
      <c r="AI9" s="319"/>
      <c r="AJ9" s="319"/>
      <c r="AK9" s="31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x14ac:dyDescent="0.25">
      <c r="A10" s="37" t="str">
        <f>LCI!A4</f>
        <v>Labor ($/yr)</v>
      </c>
      <c r="B10" s="123">
        <f>SoyCult!$O20*B$7</f>
        <v>6175.0000000000009</v>
      </c>
      <c r="C10" s="123">
        <f>SoyCult!$O20*C$7</f>
        <v>6175.0000000000009</v>
      </c>
      <c r="D10" s="273">
        <f>CornCult!$K$21*D$7</f>
        <v>8148.5300000000007</v>
      </c>
      <c r="E10" s="273">
        <f>CornCult!$K$21*E$7</f>
        <v>8148.5300000000007</v>
      </c>
      <c r="F10" s="123"/>
      <c r="G10" s="123"/>
      <c r="H10" s="123"/>
      <c r="I10" s="284">
        <f>1328900*I$7</f>
        <v>1328900</v>
      </c>
      <c r="J10" s="123"/>
      <c r="K10" s="314"/>
      <c r="L10" s="305"/>
      <c r="M10" s="305"/>
      <c r="N10" s="305"/>
      <c r="O10" s="305"/>
      <c r="P10" s="326"/>
      <c r="Q10" s="305"/>
      <c r="R10" s="305"/>
      <c r="T10" s="44"/>
      <c r="U10" s="40"/>
      <c r="V10" s="40"/>
      <c r="W10" s="40"/>
      <c r="X10" s="40"/>
      <c r="Y10" s="40"/>
      <c r="Z10" s="40"/>
      <c r="AA10" s="40"/>
      <c r="AB10" s="40"/>
      <c r="AC10" s="40"/>
      <c r="AD10" s="321"/>
      <c r="AE10" s="319"/>
      <c r="AF10" s="319"/>
      <c r="AG10" s="319"/>
      <c r="AH10" s="319"/>
      <c r="AI10" s="319"/>
      <c r="AJ10" s="319"/>
      <c r="AK10" s="31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</row>
    <row r="11" spans="1:56" x14ac:dyDescent="0.25">
      <c r="A11" s="37" t="str">
        <f>LCI!A5</f>
        <v>Arable Land (ha/yr)</v>
      </c>
      <c r="B11" s="123">
        <f>SoyCult!$B2*B$7</f>
        <v>100</v>
      </c>
      <c r="C11" s="123">
        <f>SoyCult!$B2*C$7</f>
        <v>100</v>
      </c>
      <c r="D11" s="273">
        <f>CornCult!$B$2*D$7</f>
        <v>100</v>
      </c>
      <c r="E11" s="273">
        <f>CornCult!$B$2*E$7</f>
        <v>100</v>
      </c>
      <c r="F11" s="123"/>
      <c r="G11" s="123"/>
      <c r="H11" s="123"/>
      <c r="I11" s="285"/>
      <c r="J11" s="123"/>
      <c r="K11" s="314"/>
      <c r="L11" s="305"/>
      <c r="M11" s="305"/>
      <c r="N11" s="305"/>
      <c r="O11" s="305"/>
      <c r="P11" s="326"/>
      <c r="Q11" s="305"/>
      <c r="R11" s="305"/>
      <c r="T11" s="44"/>
      <c r="U11" s="40"/>
      <c r="V11" s="40"/>
      <c r="W11" s="40"/>
      <c r="X11" s="40"/>
      <c r="Y11" s="40"/>
      <c r="Z11" s="40"/>
      <c r="AA11" s="40"/>
      <c r="AB11" s="40"/>
      <c r="AC11" s="40"/>
      <c r="AD11" s="321"/>
      <c r="AE11" s="319"/>
      <c r="AF11" s="319"/>
      <c r="AG11" s="319"/>
      <c r="AH11" s="319"/>
      <c r="AI11" s="319"/>
      <c r="AJ11" s="319"/>
      <c r="AK11" s="31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</row>
    <row r="12" spans="1:56" x14ac:dyDescent="0.25">
      <c r="A12" s="37" t="str">
        <f>LCI!A6</f>
        <v>Marginal Land (ha/yr)</v>
      </c>
      <c r="B12" s="123"/>
      <c r="C12" s="123"/>
      <c r="D12" s="273"/>
      <c r="E12" s="273"/>
      <c r="F12" s="123"/>
      <c r="G12" s="123"/>
      <c r="H12" s="123"/>
      <c r="I12" s="285">
        <f>AlgaeCult!B3*I$7</f>
        <v>121</v>
      </c>
      <c r="J12" s="123"/>
      <c r="K12" s="314"/>
      <c r="L12" s="305"/>
      <c r="M12" s="305"/>
      <c r="N12" s="305"/>
      <c r="O12" s="305"/>
      <c r="P12" s="326"/>
      <c r="Q12" s="305"/>
      <c r="R12" s="305"/>
      <c r="T12" s="44"/>
      <c r="U12" s="40"/>
      <c r="V12" s="40"/>
      <c r="W12" s="40"/>
      <c r="X12" s="40"/>
      <c r="Y12" s="40"/>
      <c r="Z12" s="40"/>
      <c r="AA12" s="40"/>
      <c r="AB12" s="40"/>
      <c r="AC12" s="40"/>
      <c r="AD12" s="321"/>
      <c r="AE12" s="319"/>
      <c r="AF12" s="319"/>
      <c r="AG12" s="319"/>
      <c r="AH12" s="319"/>
      <c r="AI12" s="319"/>
      <c r="AJ12" s="319"/>
      <c r="AK12" s="31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</row>
    <row r="13" spans="1:56" x14ac:dyDescent="0.25">
      <c r="A13" s="37" t="str">
        <f>LCI!A28</f>
        <v>Lime, Ag (kg/yr)</v>
      </c>
      <c r="B13" s="123">
        <f>SoyCult!$O9*B$7</f>
        <v>0</v>
      </c>
      <c r="C13" s="123">
        <f>SoyCult!$O9*C$7</f>
        <v>0</v>
      </c>
      <c r="D13" s="273">
        <f>CornCult!$K$10*D$7</f>
        <v>52882.000000000007</v>
      </c>
      <c r="E13" s="273">
        <f>CornCult!$K$10*E$7</f>
        <v>52882.000000000007</v>
      </c>
      <c r="F13" s="123"/>
      <c r="G13" s="123"/>
      <c r="H13" s="123"/>
      <c r="I13" s="284"/>
      <c r="J13" s="123"/>
      <c r="K13" s="314"/>
      <c r="L13" s="305"/>
      <c r="M13" s="305"/>
      <c r="N13" s="305"/>
      <c r="O13" s="305"/>
      <c r="P13" s="326"/>
      <c r="Q13" s="305"/>
      <c r="R13" s="305"/>
      <c r="T13" s="44"/>
      <c r="U13" s="40"/>
      <c r="V13" s="40"/>
      <c r="W13" s="40"/>
      <c r="X13" s="40"/>
      <c r="Y13" s="40"/>
      <c r="Z13" s="40"/>
      <c r="AA13" s="40"/>
      <c r="AB13" s="40"/>
      <c r="AC13" s="40"/>
      <c r="AD13" s="321"/>
      <c r="AE13" s="319"/>
      <c r="AF13" s="319"/>
      <c r="AG13" s="319"/>
      <c r="AH13" s="319"/>
      <c r="AI13" s="319"/>
      <c r="AJ13" s="319"/>
      <c r="AK13" s="31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</row>
    <row r="14" spans="1:56" x14ac:dyDescent="0.25">
      <c r="A14" s="37" t="str">
        <f>LCI!A10</f>
        <v>CO2, Atmospheric (kg/yr)</v>
      </c>
      <c r="B14" s="123">
        <f>SoyCult!$O4*B$7</f>
        <v>508889.75932080013</v>
      </c>
      <c r="C14" s="123">
        <f>SoyCult!$O4*C$7</f>
        <v>508889.75932080013</v>
      </c>
      <c r="D14" s="273">
        <f>CornCult!$K$4*D$7</f>
        <v>2508839.2999999998</v>
      </c>
      <c r="E14" s="273">
        <f>CornCult!$K$4*E$7</f>
        <v>2508839.2999999998</v>
      </c>
      <c r="F14" s="123"/>
      <c r="G14" s="123"/>
      <c r="H14" s="123"/>
      <c r="I14" s="284">
        <f>9951907.5*I$7</f>
        <v>9951907.5</v>
      </c>
      <c r="J14" s="123"/>
      <c r="K14" s="314"/>
      <c r="L14" s="305"/>
      <c r="M14" s="305"/>
      <c r="N14" s="305"/>
      <c r="O14" s="305"/>
      <c r="P14" s="326"/>
      <c r="Q14" s="305"/>
      <c r="R14" s="305"/>
      <c r="T14" s="44"/>
      <c r="U14" s="40"/>
      <c r="V14" s="40"/>
      <c r="W14" s="40"/>
      <c r="X14" s="40"/>
      <c r="Y14" s="40"/>
      <c r="Z14" s="40"/>
      <c r="AA14" s="40"/>
      <c r="AB14" s="40"/>
      <c r="AC14" s="40"/>
      <c r="AD14" s="321"/>
      <c r="AE14" s="319"/>
      <c r="AF14" s="319"/>
      <c r="AG14" s="319"/>
      <c r="AH14" s="319"/>
      <c r="AI14" s="319"/>
      <c r="AJ14" s="319"/>
      <c r="AK14" s="31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</row>
    <row r="15" spans="1:56" x14ac:dyDescent="0.25">
      <c r="A15" s="37" t="str">
        <f>LCI!A11</f>
        <v>CO2, Commercial (kg/yr)</v>
      </c>
      <c r="B15" s="123"/>
      <c r="C15" s="123"/>
      <c r="D15" s="273"/>
      <c r="E15" s="273"/>
      <c r="F15" s="123"/>
      <c r="G15" s="123"/>
      <c r="H15" s="123"/>
      <c r="I15" s="284"/>
      <c r="J15" s="123"/>
      <c r="K15" s="314"/>
      <c r="L15" s="305"/>
      <c r="M15" s="305"/>
      <c r="N15" s="305"/>
      <c r="O15" s="305"/>
      <c r="P15" s="326"/>
      <c r="Q15" s="305"/>
      <c r="R15" s="305"/>
      <c r="T15" s="44"/>
      <c r="U15" s="40"/>
      <c r="V15" s="40"/>
      <c r="W15" s="40"/>
      <c r="X15" s="40"/>
      <c r="Y15" s="40"/>
      <c r="Z15" s="40"/>
      <c r="AA15" s="40"/>
      <c r="AB15" s="40"/>
      <c r="AC15" s="40"/>
      <c r="AD15" s="321"/>
      <c r="AE15" s="319"/>
      <c r="AF15" s="319"/>
      <c r="AG15" s="319"/>
      <c r="AH15" s="319"/>
      <c r="AI15" s="319"/>
      <c r="AJ15" s="319"/>
      <c r="AK15" s="319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</row>
    <row r="16" spans="1:56" x14ac:dyDescent="0.25">
      <c r="A16" s="37" t="str">
        <f>LCI!A13</f>
        <v>Corn Seed (kg/yr)</v>
      </c>
      <c r="B16" s="123"/>
      <c r="C16" s="123"/>
      <c r="D16" s="273">
        <f>CornCult!$K$5*D$7</f>
        <v>1769.4594832116632</v>
      </c>
      <c r="E16" s="273">
        <f>CornCult!$K$5*E$7</f>
        <v>1769.4594832116632</v>
      </c>
      <c r="F16" s="123"/>
      <c r="G16" s="123"/>
      <c r="H16" s="123"/>
      <c r="I16" s="284"/>
      <c r="J16" s="123"/>
      <c r="K16" s="314"/>
      <c r="L16" s="305"/>
      <c r="M16" s="305"/>
      <c r="N16" s="305"/>
      <c r="O16" s="305"/>
      <c r="P16" s="326"/>
      <c r="Q16" s="305"/>
      <c r="R16" s="305"/>
      <c r="T16" s="44"/>
      <c r="U16" s="40"/>
      <c r="V16" s="40"/>
      <c r="W16" s="40"/>
      <c r="X16" s="40"/>
      <c r="Y16" s="40"/>
      <c r="Z16" s="40"/>
      <c r="AA16" s="40"/>
      <c r="AB16" s="40"/>
      <c r="AC16" s="40"/>
      <c r="AD16" s="321"/>
      <c r="AE16" s="319"/>
      <c r="AF16" s="319"/>
      <c r="AG16" s="319"/>
      <c r="AH16" s="319"/>
      <c r="AI16" s="319"/>
      <c r="AJ16" s="319"/>
      <c r="AK16" s="319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</row>
    <row r="17" spans="1:56" x14ac:dyDescent="0.25">
      <c r="A17" s="37" t="str">
        <f>LCI!A18</f>
        <v>Forestry Residue (kg/yr)</v>
      </c>
      <c r="B17" s="123"/>
      <c r="C17" s="123"/>
      <c r="D17" s="273"/>
      <c r="E17" s="273"/>
      <c r="F17" s="123"/>
      <c r="G17" s="123"/>
      <c r="H17" s="123"/>
      <c r="I17" s="284"/>
      <c r="J17" s="123"/>
      <c r="K17" s="314"/>
      <c r="L17" s="305"/>
      <c r="M17" s="305"/>
      <c r="N17" s="305"/>
      <c r="O17" s="305"/>
      <c r="P17" s="326"/>
      <c r="Q17" s="305"/>
      <c r="R17" s="305"/>
      <c r="T17" s="44"/>
      <c r="U17" s="40"/>
      <c r="V17" s="40"/>
      <c r="W17" s="40"/>
      <c r="X17" s="40"/>
      <c r="Y17" s="40"/>
      <c r="Z17" s="40"/>
      <c r="AA17" s="40"/>
      <c r="AB17" s="40"/>
      <c r="AC17" s="40"/>
      <c r="AD17" s="321"/>
      <c r="AE17" s="319"/>
      <c r="AF17" s="319"/>
      <c r="AG17" s="319"/>
      <c r="AH17" s="319"/>
      <c r="AI17" s="319"/>
      <c r="AJ17" s="319"/>
      <c r="AK17" s="319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</row>
    <row r="18" spans="1:56" x14ac:dyDescent="0.25">
      <c r="A18" s="37" t="str">
        <f>LCI!A19</f>
        <v>Forestry Seed (cuttings/yr)</v>
      </c>
      <c r="B18" s="123"/>
      <c r="C18" s="123"/>
      <c r="D18" s="273"/>
      <c r="E18" s="273"/>
      <c r="F18" s="123"/>
      <c r="G18" s="123"/>
      <c r="H18" s="123"/>
      <c r="I18" s="284"/>
      <c r="J18" s="123"/>
      <c r="K18" s="314"/>
      <c r="L18" s="305"/>
      <c r="M18" s="305"/>
      <c r="N18" s="305"/>
      <c r="O18" s="305"/>
      <c r="P18" s="326"/>
      <c r="Q18" s="305"/>
      <c r="R18" s="305"/>
      <c r="T18" s="44"/>
      <c r="U18" s="40"/>
      <c r="V18" s="40"/>
      <c r="W18" s="40"/>
      <c r="X18" s="40"/>
      <c r="Y18" s="40"/>
      <c r="Z18" s="40"/>
      <c r="AA18" s="40"/>
      <c r="AB18" s="40"/>
      <c r="AC18" s="40"/>
      <c r="AD18" s="321"/>
      <c r="AE18" s="319"/>
      <c r="AF18" s="319"/>
      <c r="AG18" s="319"/>
      <c r="AH18" s="319"/>
      <c r="AI18" s="319"/>
      <c r="AJ18" s="319"/>
      <c r="AK18" s="319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</row>
    <row r="19" spans="1:56" x14ac:dyDescent="0.25">
      <c r="A19" s="37" t="str">
        <f>LCI!A24</f>
        <v>Grass Seed (kg/yr)</v>
      </c>
      <c r="B19" s="123"/>
      <c r="C19" s="123"/>
      <c r="D19" s="273"/>
      <c r="E19" s="273"/>
      <c r="F19" s="123"/>
      <c r="G19" s="123"/>
      <c r="H19" s="123"/>
      <c r="I19" s="284"/>
      <c r="J19" s="123"/>
      <c r="K19" s="314"/>
      <c r="L19" s="305"/>
      <c r="M19" s="305"/>
      <c r="N19" s="305"/>
      <c r="O19" s="305"/>
      <c r="P19" s="326"/>
      <c r="Q19" s="305"/>
      <c r="R19" s="305"/>
      <c r="T19" s="44"/>
      <c r="U19" s="40"/>
      <c r="V19" s="40"/>
      <c r="W19" s="40"/>
      <c r="X19" s="40"/>
      <c r="Y19" s="40"/>
      <c r="Z19" s="40"/>
      <c r="AA19" s="40"/>
      <c r="AB19" s="40"/>
      <c r="AC19" s="40"/>
      <c r="AD19" s="321"/>
      <c r="AE19" s="319"/>
      <c r="AF19" s="319"/>
      <c r="AG19" s="319"/>
      <c r="AH19" s="319"/>
      <c r="AI19" s="319"/>
      <c r="AJ19" s="319"/>
      <c r="AK19" s="319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</row>
    <row r="20" spans="1:56" x14ac:dyDescent="0.25">
      <c r="A20" s="37" t="str">
        <f>LCI!A25</f>
        <v>Herbicide (kg/yr)</v>
      </c>
      <c r="B20" s="123">
        <f>SoyCult!$O10*B$7</f>
        <v>241.37063683200009</v>
      </c>
      <c r="C20" s="123">
        <f>SoyCult!$O10*C$7</f>
        <v>241.37063683200009</v>
      </c>
      <c r="D20" s="273">
        <f>CornCult!$K$11*D$7</f>
        <v>121.30000000000001</v>
      </c>
      <c r="E20" s="273">
        <f>CornCult!$K$11*E$7</f>
        <v>121.30000000000001</v>
      </c>
      <c r="F20" s="123"/>
      <c r="G20" s="123"/>
      <c r="H20" s="123"/>
      <c r="I20" s="284"/>
      <c r="J20" s="123"/>
      <c r="K20" s="314"/>
      <c r="L20" s="305"/>
      <c r="M20" s="305"/>
      <c r="N20" s="305"/>
      <c r="O20" s="305"/>
      <c r="P20" s="326"/>
      <c r="Q20" s="305"/>
      <c r="R20" s="305"/>
      <c r="T20" s="44"/>
      <c r="U20" s="40"/>
      <c r="V20" s="40"/>
      <c r="W20" s="40"/>
      <c r="X20" s="40"/>
      <c r="Y20" s="40"/>
      <c r="Z20" s="40"/>
      <c r="AA20" s="40"/>
      <c r="AB20" s="40"/>
      <c r="AC20" s="40"/>
      <c r="AD20" s="321"/>
      <c r="AE20" s="319"/>
      <c r="AF20" s="319"/>
      <c r="AG20" s="319"/>
      <c r="AH20" s="319"/>
      <c r="AI20" s="319"/>
      <c r="AJ20" s="319"/>
      <c r="AK20" s="319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</row>
    <row r="21" spans="1:56" x14ac:dyDescent="0.25">
      <c r="A21" s="37" t="str">
        <f>LCI!A27</f>
        <v>Insecticide (kg/yr)</v>
      </c>
      <c r="B21" s="123">
        <f>SoyCult!$O11*B$7</f>
        <v>6.0342659208000029</v>
      </c>
      <c r="C21" s="123">
        <f>SoyCult!$O11*C$7</f>
        <v>6.0342659208000029</v>
      </c>
      <c r="D21" s="273">
        <f>CornCult!$K$12*D$7</f>
        <v>0</v>
      </c>
      <c r="E21" s="273">
        <f>CornCult!$K$12*E$7</f>
        <v>0</v>
      </c>
      <c r="F21" s="123"/>
      <c r="G21" s="123"/>
      <c r="H21" s="123"/>
      <c r="I21" s="284"/>
      <c r="J21" s="123"/>
      <c r="K21" s="314"/>
      <c r="L21" s="305"/>
      <c r="M21" s="305"/>
      <c r="N21" s="305"/>
      <c r="O21" s="305"/>
      <c r="P21" s="326"/>
      <c r="Q21" s="305"/>
      <c r="R21" s="305"/>
      <c r="T21" s="44"/>
      <c r="U21" s="40"/>
      <c r="V21" s="40"/>
      <c r="W21" s="40"/>
      <c r="X21" s="40"/>
      <c r="Y21" s="40"/>
      <c r="Z21" s="40"/>
      <c r="AA21" s="40"/>
      <c r="AB21" s="40"/>
      <c r="AC21" s="40"/>
      <c r="AD21" s="321"/>
      <c r="AE21" s="319"/>
      <c r="AF21" s="319"/>
      <c r="AG21" s="319"/>
      <c r="AH21" s="319"/>
      <c r="AI21" s="319"/>
      <c r="AJ21" s="319"/>
      <c r="AK21" s="319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</row>
    <row r="22" spans="1:56" x14ac:dyDescent="0.25">
      <c r="A22" s="37" t="str">
        <f>LCI!A31</f>
        <v>MSW (kg/yr)</v>
      </c>
      <c r="B22" s="123"/>
      <c r="C22" s="123"/>
      <c r="D22" s="273"/>
      <c r="E22" s="273"/>
      <c r="F22" s="123"/>
      <c r="G22" s="123"/>
      <c r="H22" s="123"/>
      <c r="I22" s="284"/>
      <c r="J22" s="123"/>
      <c r="K22" s="314"/>
      <c r="L22" s="305"/>
      <c r="M22" s="305"/>
      <c r="N22" s="305"/>
      <c r="O22" s="305"/>
      <c r="P22" s="326"/>
      <c r="Q22" s="305"/>
      <c r="R22" s="305"/>
      <c r="T22" s="44"/>
      <c r="U22" s="40"/>
      <c r="V22" s="40"/>
      <c r="W22" s="40"/>
      <c r="X22" s="40"/>
      <c r="Y22" s="40"/>
      <c r="Z22" s="40"/>
      <c r="AA22" s="40"/>
      <c r="AB22" s="40"/>
      <c r="AC22" s="40"/>
      <c r="AD22" s="321"/>
      <c r="AE22" s="319"/>
      <c r="AF22" s="319"/>
      <c r="AG22" s="319"/>
      <c r="AH22" s="319"/>
      <c r="AI22" s="319"/>
      <c r="AJ22" s="319"/>
      <c r="AK22" s="319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</row>
    <row r="23" spans="1:56" x14ac:dyDescent="0.25">
      <c r="A23" s="37" t="str">
        <f>LCI!A32</f>
        <v>Nitrogen in Fertilizer (kg/yr)</v>
      </c>
      <c r="B23" s="123">
        <f>SoyCult!$O6*B$7</f>
        <v>603.4265920800002</v>
      </c>
      <c r="C23" s="123">
        <f>SoyCult!$O6*C$7</f>
        <v>603.4265920800002</v>
      </c>
      <c r="D23" s="273">
        <f>CornCult!$K$6*D$7</f>
        <v>30766.666666666668</v>
      </c>
      <c r="E23" s="273">
        <f>CornCult!$K$6*E$7</f>
        <v>30766.666666666668</v>
      </c>
      <c r="F23" s="123"/>
      <c r="G23" s="123"/>
      <c r="H23" s="123"/>
      <c r="I23" s="284">
        <f>293554.17*I$7</f>
        <v>293554.17</v>
      </c>
      <c r="J23" s="123"/>
      <c r="K23" s="314"/>
      <c r="L23" s="305"/>
      <c r="M23" s="305"/>
      <c r="N23" s="305"/>
      <c r="O23" s="305"/>
      <c r="P23" s="326"/>
      <c r="Q23" s="305"/>
      <c r="R23" s="305"/>
      <c r="T23" s="44"/>
      <c r="U23" s="40"/>
      <c r="V23" s="40"/>
      <c r="W23" s="40"/>
      <c r="X23" s="40"/>
      <c r="Y23" s="40"/>
      <c r="Z23" s="40"/>
      <c r="AA23" s="40"/>
      <c r="AB23" s="40"/>
      <c r="AC23" s="40"/>
      <c r="AD23" s="321"/>
      <c r="AE23" s="319"/>
      <c r="AF23" s="319"/>
      <c r="AG23" s="319"/>
      <c r="AH23" s="319"/>
      <c r="AI23" s="319"/>
      <c r="AJ23" s="319"/>
      <c r="AK23" s="319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</row>
    <row r="24" spans="1:56" x14ac:dyDescent="0.25">
      <c r="A24" s="37" t="str">
        <f>LCI!A34</f>
        <v>Phosphorus in Fertilizer (kg/yr)</v>
      </c>
      <c r="B24" s="123">
        <f>SoyCult!$O7*B$7</f>
        <v>1074.2693132241131</v>
      </c>
      <c r="C24" s="123">
        <f>SoyCult!$O7*C$7</f>
        <v>1074.2693132241131</v>
      </c>
      <c r="D24" s="273">
        <f>CornCult!$K$7*D$7</f>
        <v>4583.3333333333339</v>
      </c>
      <c r="E24" s="273">
        <f>CornCult!$K$7*E$7</f>
        <v>4583.3333333333339</v>
      </c>
      <c r="F24" s="123"/>
      <c r="G24" s="123"/>
      <c r="H24" s="123"/>
      <c r="I24" s="284">
        <f>27288.495*I$7</f>
        <v>27288.494999999999</v>
      </c>
      <c r="J24" s="123"/>
      <c r="K24" s="314"/>
      <c r="L24" s="305"/>
      <c r="M24" s="305"/>
      <c r="N24" s="305"/>
      <c r="O24" s="305"/>
      <c r="P24" s="326"/>
      <c r="Q24" s="305"/>
      <c r="R24" s="305"/>
      <c r="T24" s="44"/>
      <c r="U24" s="40"/>
      <c r="V24" s="40"/>
      <c r="W24" s="40"/>
      <c r="X24" s="40"/>
      <c r="Y24" s="40"/>
      <c r="Z24" s="40"/>
      <c r="AA24" s="40"/>
      <c r="AB24" s="40"/>
      <c r="AC24" s="40"/>
      <c r="AD24" s="321"/>
      <c r="AE24" s="319"/>
      <c r="AF24" s="319"/>
      <c r="AG24" s="319"/>
      <c r="AH24" s="319"/>
      <c r="AI24" s="319"/>
      <c r="AJ24" s="319"/>
      <c r="AK24" s="319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</row>
    <row r="25" spans="1:56" x14ac:dyDescent="0.25">
      <c r="A25" s="37" t="str">
        <f>LCI!A35</f>
        <v>Plastic (kg/yr)</v>
      </c>
      <c r="B25" s="123"/>
      <c r="C25" s="123"/>
      <c r="D25" s="273"/>
      <c r="E25" s="273"/>
      <c r="F25" s="123"/>
      <c r="G25" s="123"/>
      <c r="H25" s="123"/>
      <c r="I25" s="284">
        <f>139543.216722*I$7</f>
        <v>139543.21672200001</v>
      </c>
      <c r="J25" s="123"/>
      <c r="K25" s="314"/>
      <c r="L25" s="305"/>
      <c r="M25" s="305"/>
      <c r="N25" s="305"/>
      <c r="O25" s="305"/>
      <c r="P25" s="326"/>
      <c r="Q25" s="305"/>
      <c r="R25" s="305"/>
      <c r="T25" s="44"/>
      <c r="U25" s="40"/>
      <c r="V25" s="40"/>
      <c r="W25" s="40"/>
      <c r="X25" s="40"/>
      <c r="Y25" s="40"/>
      <c r="Z25" s="40"/>
      <c r="AA25" s="40"/>
      <c r="AB25" s="40"/>
      <c r="AC25" s="40"/>
      <c r="AD25" s="321"/>
      <c r="AE25" s="319"/>
      <c r="AF25" s="319"/>
      <c r="AG25" s="319"/>
      <c r="AH25" s="319"/>
      <c r="AI25" s="319"/>
      <c r="AJ25" s="319"/>
      <c r="AK25" s="319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</row>
    <row r="26" spans="1:56" x14ac:dyDescent="0.25">
      <c r="A26" s="37" t="str">
        <f>LCI!A36</f>
        <v>Potassium in Fertilizer (kg/yr)</v>
      </c>
      <c r="B26" s="123">
        <f>SoyCult!$O8*B$7</f>
        <v>3379.8308588310647</v>
      </c>
      <c r="C26" s="123">
        <f>SoyCult!$O8*C$7</f>
        <v>3379.8308588310647</v>
      </c>
      <c r="D26" s="273">
        <f>CornCult!$K$8*D$7</f>
        <v>13200</v>
      </c>
      <c r="E26" s="273">
        <f>CornCult!$K$8*E$7</f>
        <v>13200</v>
      </c>
      <c r="F26" s="123"/>
      <c r="G26" s="123"/>
      <c r="H26" s="123"/>
      <c r="I26" s="284"/>
      <c r="J26" s="123"/>
      <c r="K26" s="314"/>
      <c r="L26" s="305"/>
      <c r="M26" s="305"/>
      <c r="N26" s="305"/>
      <c r="O26" s="305"/>
      <c r="P26" s="326"/>
      <c r="Q26" s="305"/>
      <c r="R26" s="305"/>
      <c r="T26" s="44"/>
      <c r="U26" s="40"/>
      <c r="V26" s="40"/>
      <c r="W26" s="40"/>
      <c r="X26" s="40"/>
      <c r="Y26" s="40"/>
      <c r="Z26" s="40"/>
      <c r="AA26" s="40"/>
      <c r="AB26" s="40"/>
      <c r="AC26" s="40"/>
      <c r="AD26" s="321"/>
      <c r="AE26" s="319"/>
      <c r="AF26" s="319"/>
      <c r="AG26" s="319"/>
      <c r="AH26" s="319"/>
      <c r="AI26" s="319"/>
      <c r="AJ26" s="319"/>
      <c r="AK26" s="319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</row>
    <row r="27" spans="1:56" x14ac:dyDescent="0.25">
      <c r="A27" s="37" t="str">
        <f>LCI!A38</f>
        <v>Soybean Seed (kg/yr)</v>
      </c>
      <c r="B27" s="123">
        <f>SoyCult!$O5*B$7</f>
        <v>23351.399999999998</v>
      </c>
      <c r="C27" s="123">
        <f>SoyCult!$O5*C$7</f>
        <v>23351.399999999998</v>
      </c>
      <c r="D27" s="273"/>
      <c r="E27" s="273"/>
      <c r="F27" s="123"/>
      <c r="G27" s="123"/>
      <c r="H27" s="123"/>
      <c r="I27" s="284"/>
      <c r="J27" s="123"/>
      <c r="K27" s="314"/>
      <c r="L27" s="305"/>
      <c r="M27" s="305"/>
      <c r="N27" s="305"/>
      <c r="O27" s="305"/>
      <c r="P27" s="326"/>
      <c r="Q27" s="305"/>
      <c r="R27" s="305"/>
      <c r="T27" s="44"/>
      <c r="U27" s="40"/>
      <c r="V27" s="40"/>
      <c r="W27" s="40"/>
      <c r="X27" s="40"/>
      <c r="Y27" s="40"/>
      <c r="Z27" s="40"/>
      <c r="AA27" s="40"/>
      <c r="AB27" s="40"/>
      <c r="AC27" s="40"/>
      <c r="AD27" s="321"/>
      <c r="AE27" s="319"/>
      <c r="AF27" s="319"/>
      <c r="AG27" s="319"/>
      <c r="AH27" s="319"/>
      <c r="AI27" s="319"/>
      <c r="AJ27" s="319"/>
      <c r="AK27" s="319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</row>
    <row r="28" spans="1:56" x14ac:dyDescent="0.25">
      <c r="A28" s="37" t="str">
        <f>LCI!A43</f>
        <v>Water, Rain, Blue (m3/yr)</v>
      </c>
      <c r="B28" s="123">
        <f>SoyCult!$O12*B$7</f>
        <v>575000</v>
      </c>
      <c r="C28" s="123">
        <f>SoyCult!$O12*C$7</f>
        <v>575000</v>
      </c>
      <c r="D28" s="273">
        <f>CornCult!$K$13*D$7</f>
        <v>650000</v>
      </c>
      <c r="E28" s="273">
        <f>CornCult!$K$13*E$7</f>
        <v>650000</v>
      </c>
      <c r="F28" s="123"/>
      <c r="G28" s="123"/>
      <c r="H28" s="123"/>
      <c r="I28" s="284"/>
      <c r="J28" s="123"/>
      <c r="K28" s="314"/>
      <c r="L28" s="305"/>
      <c r="M28" s="305"/>
      <c r="N28" s="305"/>
      <c r="O28" s="305"/>
      <c r="P28" s="326"/>
      <c r="Q28" s="305"/>
      <c r="R28" s="305"/>
      <c r="T28" s="44"/>
      <c r="U28" s="40"/>
      <c r="V28" s="40"/>
      <c r="W28" s="40"/>
      <c r="X28" s="40"/>
      <c r="Y28" s="40"/>
      <c r="Z28" s="40"/>
      <c r="AA28" s="40"/>
      <c r="AB28" s="40"/>
      <c r="AC28" s="40"/>
      <c r="AD28" s="321"/>
      <c r="AE28" s="319"/>
      <c r="AF28" s="319"/>
      <c r="AG28" s="319"/>
      <c r="AH28" s="319"/>
      <c r="AI28" s="319"/>
      <c r="AJ28" s="319"/>
      <c r="AK28" s="319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</row>
    <row r="29" spans="1:56" x14ac:dyDescent="0.25">
      <c r="A29" s="37" t="str">
        <f>LCI!A44</f>
        <v>Water, Saline (m3/yr)</v>
      </c>
      <c r="B29" s="123"/>
      <c r="C29" s="123"/>
      <c r="D29" s="273"/>
      <c r="E29" s="273"/>
      <c r="F29" s="123"/>
      <c r="G29" s="123"/>
      <c r="H29" s="123"/>
      <c r="I29" s="284">
        <f>10301103*I$7</f>
        <v>10301103</v>
      </c>
      <c r="J29" s="123"/>
      <c r="K29" s="314"/>
      <c r="L29" s="305"/>
      <c r="M29" s="305"/>
      <c r="N29" s="305"/>
      <c r="O29" s="305"/>
      <c r="P29" s="326"/>
      <c r="Q29" s="305"/>
      <c r="R29" s="305"/>
      <c r="T29" s="44"/>
      <c r="U29" s="40"/>
      <c r="V29" s="40"/>
      <c r="W29" s="40"/>
      <c r="X29" s="40"/>
      <c r="Y29" s="40"/>
      <c r="Z29" s="40"/>
      <c r="AA29" s="40"/>
      <c r="AB29" s="40"/>
      <c r="AC29" s="40"/>
      <c r="AD29" s="321"/>
      <c r="AE29" s="319"/>
      <c r="AF29" s="319"/>
      <c r="AG29" s="319"/>
      <c r="AH29" s="319"/>
      <c r="AI29" s="319"/>
      <c r="AJ29" s="319"/>
      <c r="AK29" s="319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</row>
    <row r="30" spans="1:56" x14ac:dyDescent="0.25">
      <c r="A30" s="37" t="str">
        <f>LCI!A46</f>
        <v>WOG, raw (kg/yr)</v>
      </c>
      <c r="B30" s="123"/>
      <c r="C30" s="123"/>
      <c r="D30" s="273"/>
      <c r="E30" s="273"/>
      <c r="F30" s="123"/>
      <c r="G30" s="123"/>
      <c r="H30" s="123"/>
      <c r="I30" s="284"/>
      <c r="J30" s="123"/>
      <c r="K30" s="314"/>
      <c r="L30" s="305"/>
      <c r="M30" s="305"/>
      <c r="N30" s="305"/>
      <c r="O30" s="305"/>
      <c r="P30" s="326"/>
      <c r="Q30" s="305"/>
      <c r="R30" s="305"/>
      <c r="T30" s="44"/>
      <c r="U30" s="40"/>
      <c r="V30" s="40"/>
      <c r="W30" s="40"/>
      <c r="X30" s="40"/>
      <c r="Y30" s="40"/>
      <c r="Z30" s="40"/>
      <c r="AA30" s="40"/>
      <c r="AB30" s="40"/>
      <c r="AC30" s="40"/>
      <c r="AD30" s="321"/>
      <c r="AE30" s="319"/>
      <c r="AF30" s="319"/>
      <c r="AG30" s="319"/>
      <c r="AH30" s="319"/>
      <c r="AI30" s="319"/>
      <c r="AJ30" s="319"/>
      <c r="AK30" s="319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</row>
    <row r="31" spans="1:56" x14ac:dyDescent="0.25">
      <c r="A31" s="37" t="str">
        <f>LCI!A48</f>
        <v>Diesel (kg/yr)</v>
      </c>
      <c r="B31" s="123">
        <f>SoyCult!$O13*B$7</f>
        <v>4676.5560886200019</v>
      </c>
      <c r="C31" s="123">
        <f>SoyCult!$O13*C$7</f>
        <v>4676.5560886200019</v>
      </c>
      <c r="D31" s="273">
        <f>CornCult!$K$14*D$7</f>
        <v>9328.898662012798</v>
      </c>
      <c r="E31" s="273">
        <f>CornCult!$K$14*E$7</f>
        <v>9328.898662012798</v>
      </c>
      <c r="F31" s="123"/>
      <c r="G31" s="123"/>
      <c r="H31" s="123"/>
      <c r="I31" s="284"/>
      <c r="J31" s="123"/>
      <c r="K31" s="314"/>
      <c r="L31" s="305"/>
      <c r="M31" s="305"/>
      <c r="N31" s="305"/>
      <c r="O31" s="305"/>
      <c r="P31" s="326"/>
      <c r="Q31" s="305"/>
      <c r="R31" s="305"/>
      <c r="T31" s="44"/>
      <c r="U31" s="40"/>
      <c r="V31" s="40"/>
      <c r="W31" s="40"/>
      <c r="X31" s="40"/>
      <c r="Y31" s="40"/>
      <c r="Z31" s="40"/>
      <c r="AA31" s="40"/>
      <c r="AB31" s="40"/>
      <c r="AC31" s="40"/>
      <c r="AD31" s="321"/>
      <c r="AE31" s="319"/>
      <c r="AF31" s="319"/>
      <c r="AG31" s="319"/>
      <c r="AH31" s="319"/>
      <c r="AI31" s="319"/>
      <c r="AJ31" s="319"/>
      <c r="AK31" s="319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</row>
    <row r="32" spans="1:56" x14ac:dyDescent="0.25">
      <c r="A32" s="37" t="str">
        <f>LCI!A49</f>
        <v>Electricity, Grid (MJ/yr)</v>
      </c>
      <c r="B32" s="123">
        <f>SoyCult!$O17*B$7</f>
        <v>10740.993339024004</v>
      </c>
      <c r="C32" s="123">
        <f>SoyCult!$O17*C$7</f>
        <v>10740.993339024004</v>
      </c>
      <c r="D32" s="273">
        <f>CornCult!$K$18*D$7</f>
        <v>14540</v>
      </c>
      <c r="E32" s="273">
        <f>CornCult!$K$18*E$7</f>
        <v>14540</v>
      </c>
      <c r="F32" s="123"/>
      <c r="G32" s="123"/>
      <c r="H32" s="123"/>
      <c r="I32" s="284">
        <f>51757474.5*I$7</f>
        <v>51757474.5</v>
      </c>
      <c r="J32" s="123"/>
      <c r="K32" s="314"/>
      <c r="L32" s="305"/>
      <c r="M32" s="305"/>
      <c r="N32" s="305"/>
      <c r="O32" s="305"/>
      <c r="P32" s="326"/>
      <c r="Q32" s="305"/>
      <c r="R32" s="305"/>
      <c r="T32" s="44"/>
      <c r="U32" s="40"/>
      <c r="V32" s="40"/>
      <c r="W32" s="40"/>
      <c r="X32" s="40"/>
      <c r="Y32" s="40"/>
      <c r="Z32" s="40"/>
      <c r="AA32" s="40"/>
      <c r="AB32" s="40"/>
      <c r="AC32" s="40"/>
      <c r="AD32" s="321"/>
      <c r="AE32" s="319"/>
      <c r="AF32" s="319"/>
      <c r="AG32" s="319"/>
      <c r="AH32" s="319"/>
      <c r="AI32" s="319"/>
      <c r="AJ32" s="319"/>
      <c r="AK32" s="319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</row>
    <row r="33" spans="1:56" x14ac:dyDescent="0.25">
      <c r="A33" s="37" t="str">
        <f>LCI!A51</f>
        <v>Gasoline (kg/yr)</v>
      </c>
      <c r="B33" s="123">
        <f>SoyCult!$O14*B$7</f>
        <v>1055.9965361400004</v>
      </c>
      <c r="C33" s="123">
        <f>SoyCult!$O14*C$7</f>
        <v>1055.9965361400004</v>
      </c>
      <c r="D33" s="273">
        <f>CornCult!$K$15*D$7</f>
        <v>1070.4419889502763</v>
      </c>
      <c r="E33" s="273">
        <f>CornCult!$K$15*E$7</f>
        <v>1070.4419889502763</v>
      </c>
      <c r="F33" s="123"/>
      <c r="G33" s="123"/>
      <c r="H33" s="123"/>
      <c r="I33" s="284"/>
      <c r="J33" s="123"/>
      <c r="K33" s="314"/>
      <c r="L33" s="305"/>
      <c r="M33" s="305"/>
      <c r="N33" s="305"/>
      <c r="O33" s="305"/>
      <c r="P33" s="326"/>
      <c r="Q33" s="305"/>
      <c r="R33" s="305"/>
      <c r="T33" s="44"/>
      <c r="U33" s="40"/>
      <c r="V33" s="40"/>
      <c r="W33" s="40"/>
      <c r="X33" s="40"/>
      <c r="Y33" s="40"/>
      <c r="Z33" s="40"/>
      <c r="AA33" s="40"/>
      <c r="AB33" s="40"/>
      <c r="AC33" s="40"/>
      <c r="AD33" s="321"/>
      <c r="AE33" s="319"/>
      <c r="AF33" s="319"/>
      <c r="AG33" s="319"/>
      <c r="AH33" s="319"/>
      <c r="AI33" s="319"/>
      <c r="AJ33" s="319"/>
      <c r="AK33" s="319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</row>
    <row r="34" spans="1:56" x14ac:dyDescent="0.25">
      <c r="A34" s="37" t="str">
        <f>LCI!A54</f>
        <v>Heat (MJ/yr)</v>
      </c>
      <c r="B34" s="123"/>
      <c r="C34" s="123"/>
      <c r="D34" s="282"/>
      <c r="E34" s="282"/>
      <c r="F34" s="123"/>
      <c r="G34" s="123"/>
      <c r="H34" s="123"/>
      <c r="I34" s="284">
        <f>1760103*I$7</f>
        <v>1760103</v>
      </c>
      <c r="J34" s="123"/>
      <c r="K34" s="314"/>
      <c r="L34" s="305"/>
      <c r="M34" s="305"/>
      <c r="N34" s="305"/>
      <c r="O34" s="305"/>
      <c r="P34" s="326"/>
      <c r="Q34" s="305"/>
      <c r="R34" s="305"/>
      <c r="T34" s="44"/>
      <c r="U34" s="40"/>
      <c r="V34" s="40"/>
      <c r="W34" s="40"/>
      <c r="X34" s="40"/>
      <c r="Y34" s="40"/>
      <c r="Z34" s="40"/>
      <c r="AA34" s="40"/>
      <c r="AB34" s="40"/>
      <c r="AC34" s="40"/>
      <c r="AD34" s="321"/>
      <c r="AE34" s="319"/>
      <c r="AF34" s="319"/>
      <c r="AG34" s="319"/>
      <c r="AH34" s="319"/>
      <c r="AI34" s="319"/>
      <c r="AJ34" s="319"/>
      <c r="AK34" s="319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</row>
    <row r="35" spans="1:56" x14ac:dyDescent="0.25">
      <c r="A35" s="37" t="str">
        <f>LCI!A53</f>
        <v>LPG (kg/yr)</v>
      </c>
      <c r="B35" s="123">
        <f>SoyCult!$O15*B$7</f>
        <v>205.76846789928007</v>
      </c>
      <c r="C35" s="123">
        <f>SoyCult!$O15*C$7</f>
        <v>205.76846789928007</v>
      </c>
      <c r="D35" s="273">
        <f>CornCult!$K$16*D$7</f>
        <v>1134</v>
      </c>
      <c r="E35" s="273">
        <f>CornCult!$K$16*E$7</f>
        <v>1134</v>
      </c>
      <c r="F35" s="123"/>
      <c r="G35" s="123"/>
      <c r="H35" s="123"/>
      <c r="I35" s="284"/>
      <c r="J35" s="123"/>
      <c r="K35" s="314"/>
      <c r="L35" s="305"/>
      <c r="M35" s="305"/>
      <c r="N35" s="305"/>
      <c r="O35" s="305"/>
      <c r="P35" s="326"/>
      <c r="Q35" s="305"/>
      <c r="R35" s="305"/>
      <c r="T35" s="44"/>
      <c r="U35" s="40"/>
      <c r="V35" s="40"/>
      <c r="W35" s="40"/>
      <c r="X35" s="40"/>
      <c r="Y35" s="40"/>
      <c r="Z35" s="40"/>
      <c r="AA35" s="40"/>
      <c r="AB35" s="40"/>
      <c r="AC35" s="40"/>
      <c r="AD35" s="321"/>
      <c r="AE35" s="319"/>
      <c r="AF35" s="319"/>
      <c r="AG35" s="319"/>
      <c r="AH35" s="319"/>
      <c r="AI35" s="319"/>
      <c r="AJ35" s="319"/>
      <c r="AK35" s="319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</row>
    <row r="36" spans="1:56" x14ac:dyDescent="0.25">
      <c r="A36" s="37" t="str">
        <f>LCI!A56</f>
        <v>Natural Gas (kg/yr)</v>
      </c>
      <c r="B36" s="123">
        <f>SoyCult!$O16*B$7</f>
        <v>264.90427392312006</v>
      </c>
      <c r="C36" s="123">
        <f>SoyCult!$O16*C$7</f>
        <v>264.90427392312006</v>
      </c>
      <c r="D36" s="283">
        <f>CornCult!$K$17*D$7</f>
        <v>856</v>
      </c>
      <c r="E36" s="283">
        <f>CornCult!$K$17*E$7</f>
        <v>856</v>
      </c>
      <c r="F36" s="123"/>
      <c r="G36" s="123"/>
      <c r="H36" s="123"/>
      <c r="I36" s="284"/>
      <c r="J36" s="123"/>
      <c r="K36" s="314"/>
      <c r="L36" s="305"/>
      <c r="M36" s="305"/>
      <c r="N36" s="305"/>
      <c r="O36" s="305"/>
      <c r="P36" s="326"/>
      <c r="Q36" s="305"/>
      <c r="R36" s="305"/>
      <c r="T36" s="44"/>
      <c r="U36" s="40"/>
      <c r="V36" s="40"/>
      <c r="W36" s="40"/>
      <c r="X36" s="40"/>
      <c r="Y36" s="40"/>
      <c r="Z36" s="40"/>
      <c r="AA36" s="40"/>
      <c r="AB36" s="40"/>
      <c r="AC36" s="40"/>
      <c r="AD36" s="321"/>
      <c r="AE36" s="319"/>
      <c r="AF36" s="319"/>
      <c r="AG36" s="319"/>
      <c r="AH36" s="319"/>
      <c r="AI36" s="319"/>
      <c r="AJ36" s="319"/>
      <c r="AK36" s="319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</row>
    <row r="37" spans="1:56" x14ac:dyDescent="0.25">
      <c r="A37" s="37"/>
      <c r="B37" s="123"/>
      <c r="C37" s="123"/>
      <c r="D37" s="273"/>
      <c r="E37" s="273"/>
      <c r="F37" s="123"/>
      <c r="G37" s="123"/>
      <c r="H37" s="123"/>
      <c r="I37" s="123"/>
      <c r="J37" s="123"/>
      <c r="K37" s="314"/>
      <c r="L37" s="305"/>
      <c r="M37" s="305"/>
      <c r="N37" s="305"/>
      <c r="O37" s="305"/>
      <c r="P37" s="326"/>
      <c r="Q37" s="305"/>
      <c r="R37" s="305"/>
      <c r="T37" s="44"/>
      <c r="U37" s="40"/>
      <c r="V37" s="40"/>
      <c r="W37" s="40"/>
      <c r="X37" s="40"/>
      <c r="Y37" s="40"/>
      <c r="Z37" s="40"/>
      <c r="AA37" s="40"/>
      <c r="AB37" s="40"/>
      <c r="AC37" s="40"/>
      <c r="AD37" s="321"/>
      <c r="AE37" s="319"/>
      <c r="AF37" s="319"/>
      <c r="AG37" s="319"/>
      <c r="AH37" s="319"/>
      <c r="AI37" s="319"/>
      <c r="AJ37" s="319"/>
      <c r="AK37" s="319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</row>
    <row r="38" spans="1:56" x14ac:dyDescent="0.25">
      <c r="A38" s="37"/>
      <c r="B38" s="123"/>
      <c r="C38" s="123"/>
      <c r="D38" s="273"/>
      <c r="E38" s="273"/>
      <c r="F38" s="123"/>
      <c r="G38" s="123"/>
      <c r="H38" s="123"/>
      <c r="I38" s="123"/>
      <c r="J38" s="123"/>
      <c r="K38" s="314"/>
      <c r="L38" s="305"/>
      <c r="M38" s="305"/>
      <c r="N38" s="305"/>
      <c r="O38" s="305"/>
      <c r="P38" s="326"/>
      <c r="Q38" s="305"/>
      <c r="R38" s="305"/>
      <c r="T38" s="44"/>
      <c r="U38" s="40"/>
      <c r="V38" s="40"/>
      <c r="W38" s="40"/>
      <c r="X38" s="40"/>
      <c r="Y38" s="40"/>
      <c r="Z38" s="40"/>
      <c r="AA38" s="40"/>
      <c r="AB38" s="40"/>
      <c r="AC38" s="40"/>
      <c r="AD38" s="321"/>
      <c r="AE38" s="319"/>
      <c r="AF38" s="319"/>
      <c r="AG38" s="319"/>
      <c r="AH38" s="319"/>
      <c r="AI38" s="319"/>
      <c r="AJ38" s="319"/>
      <c r="AK38" s="319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</row>
    <row r="39" spans="1:56" x14ac:dyDescent="0.25">
      <c r="A39" s="122" t="s">
        <v>2405</v>
      </c>
      <c r="B39" s="134">
        <v>1</v>
      </c>
      <c r="C39" s="134">
        <v>1</v>
      </c>
      <c r="D39" s="272">
        <v>1</v>
      </c>
      <c r="E39" s="272">
        <v>1</v>
      </c>
      <c r="F39" s="134"/>
      <c r="G39" s="134"/>
      <c r="H39" s="134"/>
      <c r="I39" s="134">
        <v>1</v>
      </c>
      <c r="J39" s="134"/>
      <c r="K39" s="313"/>
      <c r="L39" s="304"/>
      <c r="M39" s="304"/>
      <c r="N39" s="304"/>
      <c r="O39" s="304"/>
      <c r="P39" s="325"/>
      <c r="Q39" s="304"/>
      <c r="R39" s="304"/>
      <c r="T39" s="44"/>
      <c r="U39" s="40"/>
      <c r="V39" s="40"/>
      <c r="W39" s="40"/>
      <c r="X39" s="40"/>
      <c r="Y39" s="40"/>
      <c r="Z39" s="40"/>
      <c r="AA39" s="40"/>
      <c r="AB39" s="40"/>
      <c r="AC39" s="40"/>
      <c r="AD39" s="321"/>
      <c r="AE39" s="319"/>
      <c r="AF39" s="319"/>
      <c r="AG39" s="319"/>
      <c r="AH39" s="319"/>
      <c r="AI39" s="319"/>
      <c r="AJ39" s="319"/>
      <c r="AK39" s="319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</row>
    <row r="40" spans="1:56" x14ac:dyDescent="0.25">
      <c r="A40" s="37" t="str">
        <f>LCI!A3</f>
        <v>Capital Cost ($)</v>
      </c>
      <c r="B40" s="123">
        <f>HexExt!$L10*B$39</f>
        <v>166250.16312406166</v>
      </c>
      <c r="C40" s="123">
        <f>HexExt!$L10*C$39</f>
        <v>166250.16312406166</v>
      </c>
      <c r="D40" s="288">
        <f>StarchFerm!K18*D39</f>
        <v>2928960.6</v>
      </c>
      <c r="E40" s="123"/>
      <c r="F40" s="123"/>
      <c r="G40" s="123"/>
      <c r="H40" s="123"/>
      <c r="I40" s="286">
        <f>HexExt!Q10*I$39</f>
        <v>0</v>
      </c>
      <c r="J40" s="123"/>
      <c r="K40" s="314"/>
      <c r="L40" s="305"/>
      <c r="M40" s="305"/>
      <c r="N40" s="305"/>
      <c r="O40" s="305"/>
      <c r="P40" s="326"/>
      <c r="Q40" s="305"/>
      <c r="R40" s="305"/>
      <c r="T40" s="44"/>
      <c r="U40" s="40"/>
      <c r="V40" s="40"/>
      <c r="W40" s="40"/>
      <c r="X40" s="40"/>
      <c r="Y40" s="40"/>
      <c r="Z40" s="40"/>
      <c r="AA40" s="40"/>
      <c r="AB40" s="40"/>
      <c r="AC40" s="40"/>
      <c r="AD40" s="321"/>
      <c r="AE40" s="319"/>
      <c r="AF40" s="319"/>
      <c r="AG40" s="319"/>
      <c r="AH40" s="319"/>
      <c r="AI40" s="319"/>
      <c r="AJ40" s="319"/>
      <c r="AK40" s="319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</row>
    <row r="41" spans="1:56" x14ac:dyDescent="0.25">
      <c r="A41" s="37" t="str">
        <f>LCI!A4</f>
        <v>Labor ($/yr)</v>
      </c>
      <c r="B41" s="123">
        <f>HexExt!$L11*B$39</f>
        <v>1260.0012363086778</v>
      </c>
      <c r="C41" s="123">
        <f>HexExt!$L11*C$39</f>
        <v>1260.0012363086778</v>
      </c>
      <c r="D41" s="273">
        <f>StarchFerm!K20*D39</f>
        <v>28148.309999999998</v>
      </c>
      <c r="E41" s="123"/>
      <c r="F41" s="123"/>
      <c r="G41" s="123"/>
      <c r="H41" s="123"/>
      <c r="I41" s="284">
        <f>41100*I$39</f>
        <v>41100</v>
      </c>
      <c r="J41" s="123"/>
      <c r="K41" s="314"/>
      <c r="L41" s="305"/>
      <c r="M41" s="305"/>
      <c r="N41" s="305"/>
      <c r="O41" s="305"/>
      <c r="P41" s="326"/>
      <c r="Q41" s="305"/>
      <c r="R41" s="305"/>
      <c r="T41" s="44"/>
      <c r="U41" s="40"/>
      <c r="V41" s="40"/>
      <c r="W41" s="40"/>
      <c r="X41" s="40"/>
      <c r="Y41" s="40"/>
      <c r="Z41" s="40"/>
      <c r="AA41" s="40"/>
      <c r="AB41" s="40"/>
      <c r="AC41" s="40"/>
      <c r="AD41" s="321"/>
      <c r="AE41" s="319"/>
      <c r="AF41" s="319"/>
      <c r="AG41" s="319"/>
      <c r="AH41" s="319"/>
      <c r="AI41" s="319"/>
      <c r="AJ41" s="319"/>
      <c r="AK41" s="319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</row>
    <row r="42" spans="1:56" x14ac:dyDescent="0.25">
      <c r="A42" s="37" t="str">
        <f>LCI!A7</f>
        <v>Air (kg/yr)</v>
      </c>
      <c r="B42" s="123"/>
      <c r="C42" s="123"/>
      <c r="D42" s="273"/>
      <c r="E42" s="123"/>
      <c r="F42" s="123"/>
      <c r="G42" s="123"/>
      <c r="H42" s="123"/>
      <c r="I42" s="284"/>
      <c r="J42" s="123"/>
      <c r="K42" s="314"/>
      <c r="L42" s="305"/>
      <c r="M42" s="305"/>
      <c r="N42" s="305"/>
      <c r="O42" s="305"/>
      <c r="P42" s="326"/>
      <c r="Q42" s="305"/>
      <c r="R42" s="305"/>
      <c r="T42" s="44"/>
      <c r="U42" s="40"/>
      <c r="V42" s="40"/>
      <c r="W42" s="40"/>
      <c r="X42" s="40"/>
      <c r="Y42" s="40"/>
      <c r="Z42" s="40"/>
      <c r="AA42" s="40"/>
      <c r="AB42" s="40"/>
      <c r="AC42" s="40"/>
      <c r="AD42" s="321"/>
      <c r="AE42" s="319"/>
      <c r="AF42" s="319"/>
      <c r="AG42" s="319"/>
      <c r="AH42" s="319"/>
      <c r="AI42" s="319"/>
      <c r="AJ42" s="319"/>
      <c r="AK42" s="319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</row>
    <row r="43" spans="1:56" x14ac:dyDescent="0.25">
      <c r="A43" s="37" t="str">
        <f>LCI!A64</f>
        <v>Algal Biomass, Whole (kg/yr)</v>
      </c>
      <c r="B43" s="123"/>
      <c r="C43" s="123"/>
      <c r="D43" s="273"/>
      <c r="E43" s="123"/>
      <c r="F43" s="123"/>
      <c r="G43" s="123"/>
      <c r="H43" s="123"/>
      <c r="I43" s="284">
        <f>4928157*I$39</f>
        <v>4928157</v>
      </c>
      <c r="J43" s="123"/>
      <c r="K43" s="314"/>
      <c r="L43" s="305"/>
      <c r="M43" s="305"/>
      <c r="N43" s="305"/>
      <c r="O43" s="305"/>
      <c r="P43" s="326"/>
      <c r="Q43" s="305"/>
      <c r="R43" s="305"/>
      <c r="T43" s="44"/>
      <c r="U43" s="40"/>
      <c r="V43" s="40"/>
      <c r="W43" s="40"/>
      <c r="X43" s="40"/>
      <c r="Y43" s="40"/>
      <c r="Z43" s="40"/>
      <c r="AA43" s="40"/>
      <c r="AB43" s="40"/>
      <c r="AC43" s="40"/>
      <c r="AD43" s="321"/>
      <c r="AE43" s="319"/>
      <c r="AF43" s="319"/>
      <c r="AG43" s="319"/>
      <c r="AH43" s="319"/>
      <c r="AI43" s="319"/>
      <c r="AJ43" s="319"/>
      <c r="AK43" s="319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</row>
    <row r="44" spans="1:56" x14ac:dyDescent="0.25">
      <c r="A44" s="37" t="str">
        <f>LCI!A8</f>
        <v>Alpha-Amylase (kg/yr)</v>
      </c>
      <c r="B44" s="123"/>
      <c r="C44" s="123"/>
      <c r="D44" s="273">
        <f>D39*StarchFerm!K9</f>
        <v>763.31851799999993</v>
      </c>
      <c r="E44" s="123"/>
      <c r="F44" s="123"/>
      <c r="G44" s="123"/>
      <c r="H44" s="123"/>
      <c r="I44" s="284"/>
      <c r="J44" s="123"/>
      <c r="K44" s="314"/>
      <c r="L44" s="305"/>
      <c r="M44" s="305"/>
      <c r="N44" s="305"/>
      <c r="O44" s="305"/>
      <c r="P44" s="326"/>
      <c r="Q44" s="305"/>
      <c r="R44" s="305"/>
      <c r="T44" s="44"/>
      <c r="U44" s="40"/>
      <c r="V44" s="40"/>
      <c r="W44" s="40"/>
      <c r="X44" s="40"/>
      <c r="Y44" s="40"/>
      <c r="Z44" s="40"/>
      <c r="AA44" s="40"/>
      <c r="AB44" s="40"/>
      <c r="AC44" s="40"/>
      <c r="AD44" s="321"/>
      <c r="AE44" s="319"/>
      <c r="AF44" s="319"/>
      <c r="AG44" s="319"/>
      <c r="AH44" s="319"/>
      <c r="AI44" s="319"/>
      <c r="AJ44" s="319"/>
      <c r="AK44" s="319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</row>
    <row r="45" spans="1:56" x14ac:dyDescent="0.25">
      <c r="A45" s="37" t="str">
        <f>LCI!A9</f>
        <v>Ammonia (kg/yr)</v>
      </c>
      <c r="B45" s="123"/>
      <c r="C45" s="123"/>
      <c r="D45" s="273"/>
      <c r="E45" s="123"/>
      <c r="F45" s="123"/>
      <c r="G45" s="123"/>
      <c r="H45" s="123"/>
      <c r="I45" s="284"/>
      <c r="J45" s="123"/>
      <c r="K45" s="314"/>
      <c r="L45" s="305"/>
      <c r="M45" s="305"/>
      <c r="N45" s="305"/>
      <c r="O45" s="305"/>
      <c r="P45" s="326"/>
      <c r="Q45" s="305"/>
      <c r="R45" s="305"/>
      <c r="T45" s="44"/>
      <c r="U45" s="40"/>
      <c r="V45" s="40"/>
      <c r="W45" s="40"/>
      <c r="X45" s="40"/>
      <c r="Y45" s="40"/>
      <c r="Z45" s="40"/>
      <c r="AA45" s="40"/>
      <c r="AB45" s="40"/>
      <c r="AC45" s="40"/>
      <c r="AD45" s="321"/>
      <c r="AE45" s="319"/>
      <c r="AF45" s="319"/>
      <c r="AG45" s="319"/>
      <c r="AH45" s="319"/>
      <c r="AI45" s="319"/>
      <c r="AJ45" s="319"/>
      <c r="AK45" s="319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</row>
    <row r="46" spans="1:56" x14ac:dyDescent="0.25">
      <c r="A46" s="37" t="str">
        <f>LCI!A68</f>
        <v>Corn Grain (kg/yr)</v>
      </c>
      <c r="B46" s="123"/>
      <c r="C46" s="123"/>
      <c r="D46" s="273">
        <f>D39*StarchFerm!K4</f>
        <v>1097400</v>
      </c>
      <c r="E46" s="123"/>
      <c r="F46" s="123"/>
      <c r="G46" s="123"/>
      <c r="H46" s="123"/>
      <c r="I46" s="284"/>
      <c r="J46" s="123"/>
      <c r="K46" s="314"/>
      <c r="L46" s="305"/>
      <c r="M46" s="305"/>
      <c r="N46" s="305"/>
      <c r="O46" s="305"/>
      <c r="P46" s="326"/>
      <c r="Q46" s="305"/>
      <c r="R46" s="305"/>
      <c r="T46" s="44"/>
      <c r="U46" s="40"/>
      <c r="V46" s="40"/>
      <c r="W46" s="40"/>
      <c r="X46" s="40"/>
      <c r="Y46" s="40"/>
      <c r="Z46" s="40"/>
      <c r="AA46" s="40"/>
      <c r="AB46" s="40"/>
      <c r="AC46" s="40"/>
      <c r="AD46" s="321"/>
      <c r="AE46" s="319"/>
      <c r="AF46" s="319"/>
      <c r="AG46" s="319"/>
      <c r="AH46" s="319"/>
      <c r="AI46" s="319"/>
      <c r="AJ46" s="319"/>
      <c r="AK46" s="319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</row>
    <row r="47" spans="1:56" x14ac:dyDescent="0.25">
      <c r="A47" s="37" t="str">
        <f>LCI!A69</f>
        <v>Corn Stover, Collected (kg/yr)</v>
      </c>
      <c r="B47" s="123"/>
      <c r="C47" s="123"/>
      <c r="D47" s="273"/>
      <c r="E47" s="123"/>
      <c r="F47" s="123"/>
      <c r="G47" s="123"/>
      <c r="H47" s="123"/>
      <c r="I47" s="284"/>
      <c r="J47" s="123"/>
      <c r="K47" s="314"/>
      <c r="L47" s="305"/>
      <c r="M47" s="305"/>
      <c r="N47" s="305"/>
      <c r="O47" s="305"/>
      <c r="P47" s="326"/>
      <c r="Q47" s="305"/>
      <c r="R47" s="305"/>
      <c r="T47" s="44"/>
      <c r="U47" s="40"/>
      <c r="V47" s="40"/>
      <c r="W47" s="40"/>
      <c r="X47" s="40"/>
      <c r="Y47" s="40"/>
      <c r="Z47" s="40"/>
      <c r="AA47" s="40"/>
      <c r="AB47" s="40"/>
      <c r="AC47" s="40"/>
      <c r="AD47" s="321"/>
      <c r="AE47" s="319"/>
      <c r="AF47" s="319"/>
      <c r="AG47" s="319"/>
      <c r="AH47" s="319"/>
      <c r="AI47" s="319"/>
      <c r="AJ47" s="319"/>
      <c r="AK47" s="319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</row>
    <row r="48" spans="1:56" x14ac:dyDescent="0.25">
      <c r="A48" s="37" t="str">
        <f>LCI!A16</f>
        <v>Enzymes (kg/yr)</v>
      </c>
      <c r="B48" s="123"/>
      <c r="C48" s="123"/>
      <c r="D48" s="283"/>
      <c r="E48" s="123"/>
      <c r="F48" s="123"/>
      <c r="G48" s="123"/>
      <c r="H48" s="123"/>
      <c r="I48" s="284"/>
      <c r="J48" s="123"/>
      <c r="K48" s="314"/>
      <c r="L48" s="305"/>
      <c r="M48" s="305"/>
      <c r="N48" s="305"/>
      <c r="O48" s="305"/>
      <c r="P48" s="326"/>
      <c r="Q48" s="305"/>
      <c r="R48" s="305"/>
      <c r="T48" s="44"/>
      <c r="U48" s="40"/>
      <c r="V48" s="40"/>
      <c r="W48" s="40"/>
      <c r="X48" s="40"/>
      <c r="Y48" s="40"/>
      <c r="Z48" s="40"/>
      <c r="AA48" s="40"/>
      <c r="AB48" s="40"/>
      <c r="AC48" s="40"/>
      <c r="AD48" s="321"/>
      <c r="AE48" s="319"/>
      <c r="AF48" s="319"/>
      <c r="AG48" s="319"/>
      <c r="AH48" s="319"/>
      <c r="AI48" s="319"/>
      <c r="AJ48" s="319"/>
      <c r="AK48" s="319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</row>
    <row r="49" spans="1:56" x14ac:dyDescent="0.25">
      <c r="A49" s="37" t="str">
        <f>LCI!A20</f>
        <v>FT Catalysts (kg/yr)</v>
      </c>
      <c r="B49" s="123"/>
      <c r="C49" s="123"/>
      <c r="D49" s="273"/>
      <c r="E49" s="123"/>
      <c r="F49" s="123"/>
      <c r="G49" s="123"/>
      <c r="H49" s="123"/>
      <c r="I49" s="284"/>
      <c r="J49" s="123"/>
      <c r="K49" s="314"/>
      <c r="L49" s="305"/>
      <c r="M49" s="305"/>
      <c r="N49" s="305"/>
      <c r="O49" s="305"/>
      <c r="P49" s="326"/>
      <c r="Q49" s="305"/>
      <c r="R49" s="305"/>
      <c r="T49" s="44"/>
      <c r="U49" s="40"/>
      <c r="V49" s="40"/>
      <c r="W49" s="40"/>
      <c r="X49" s="40"/>
      <c r="Y49" s="40"/>
      <c r="Z49" s="40"/>
      <c r="AA49" s="40"/>
      <c r="AB49" s="40"/>
      <c r="AC49" s="40"/>
      <c r="AD49" s="321"/>
      <c r="AE49" s="319"/>
      <c r="AF49" s="319"/>
      <c r="AG49" s="319"/>
      <c r="AH49" s="319"/>
      <c r="AI49" s="319"/>
      <c r="AJ49" s="319"/>
      <c r="AK49" s="319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</row>
    <row r="50" spans="1:56" x14ac:dyDescent="0.25">
      <c r="A50" s="37" t="str">
        <f>LCI!A21</f>
        <v>Glucoamylase (kg/yr)</v>
      </c>
      <c r="B50" s="123"/>
      <c r="C50" s="123"/>
      <c r="D50" s="273">
        <f>D39*StarchFerm!K10</f>
        <v>1102.524858</v>
      </c>
      <c r="E50" s="123"/>
      <c r="F50" s="123"/>
      <c r="G50" s="123"/>
      <c r="H50" s="123"/>
      <c r="I50" s="284"/>
      <c r="J50" s="123"/>
      <c r="K50" s="314"/>
      <c r="L50" s="305"/>
      <c r="M50" s="305"/>
      <c r="N50" s="305"/>
      <c r="O50" s="305"/>
      <c r="P50" s="326"/>
      <c r="Q50" s="305"/>
      <c r="R50" s="305"/>
      <c r="T50" s="44"/>
      <c r="U50" s="40"/>
      <c r="V50" s="40"/>
      <c r="W50" s="40"/>
      <c r="X50" s="40"/>
      <c r="Y50" s="40"/>
      <c r="Z50" s="40"/>
      <c r="AA50" s="40"/>
      <c r="AB50" s="40"/>
      <c r="AC50" s="40"/>
      <c r="AD50" s="321"/>
      <c r="AE50" s="319"/>
      <c r="AF50" s="319"/>
      <c r="AG50" s="319"/>
      <c r="AH50" s="319"/>
      <c r="AI50" s="319"/>
      <c r="AJ50" s="319"/>
      <c r="AK50" s="319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</row>
    <row r="51" spans="1:56" x14ac:dyDescent="0.25">
      <c r="A51" s="37" t="str">
        <f>LCI!A22</f>
        <v>Glucose (kg/yr)</v>
      </c>
      <c r="B51" s="123"/>
      <c r="C51" s="123"/>
      <c r="D51" s="273"/>
      <c r="E51" s="123"/>
      <c r="F51" s="123"/>
      <c r="G51" s="123"/>
      <c r="H51" s="123"/>
      <c r="I51" s="284"/>
      <c r="J51" s="123"/>
      <c r="K51" s="314"/>
      <c r="L51" s="305"/>
      <c r="M51" s="305"/>
      <c r="N51" s="305"/>
      <c r="O51" s="305"/>
      <c r="P51" s="326"/>
      <c r="Q51" s="305"/>
      <c r="R51" s="305"/>
      <c r="T51" s="44"/>
      <c r="U51" s="40"/>
      <c r="V51" s="40"/>
      <c r="W51" s="40"/>
      <c r="X51" s="40"/>
      <c r="Y51" s="40"/>
      <c r="Z51" s="40"/>
      <c r="AA51" s="40"/>
      <c r="AB51" s="40"/>
      <c r="AC51" s="40"/>
      <c r="AD51" s="321"/>
      <c r="AE51" s="319"/>
      <c r="AF51" s="319"/>
      <c r="AG51" s="319"/>
      <c r="AH51" s="319"/>
      <c r="AI51" s="319"/>
      <c r="AJ51" s="319"/>
      <c r="AK51" s="319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</row>
    <row r="52" spans="1:56" x14ac:dyDescent="0.25">
      <c r="A52" s="37" t="str">
        <f>LCI!A26</f>
        <v>Hexane (kg/yr)</v>
      </c>
      <c r="B52" s="123">
        <f>HexExt!$L5*B$39</f>
        <v>238.35350387160008</v>
      </c>
      <c r="C52" s="123">
        <f>HexExt!$L5*C$39</f>
        <v>238.35350387160008</v>
      </c>
      <c r="D52" s="273"/>
      <c r="E52" s="123"/>
      <c r="F52" s="123"/>
      <c r="G52" s="123"/>
      <c r="H52" s="123"/>
      <c r="I52" s="285"/>
      <c r="J52" s="123"/>
      <c r="K52" s="314"/>
      <c r="L52" s="305"/>
      <c r="M52" s="305"/>
      <c r="N52" s="305"/>
      <c r="O52" s="305"/>
      <c r="P52" s="326"/>
      <c r="Q52" s="305"/>
      <c r="R52" s="305"/>
      <c r="T52" s="44"/>
      <c r="U52" s="40"/>
      <c r="V52" s="40"/>
      <c r="W52" s="40"/>
      <c r="X52" s="40"/>
      <c r="Y52" s="40"/>
      <c r="Z52" s="40"/>
      <c r="AA52" s="40"/>
      <c r="AB52" s="40"/>
      <c r="AC52" s="40"/>
      <c r="AD52" s="321"/>
      <c r="AE52" s="319"/>
      <c r="AF52" s="319"/>
      <c r="AG52" s="319"/>
      <c r="AH52" s="319"/>
      <c r="AI52" s="319"/>
      <c r="AJ52" s="319"/>
      <c r="AK52" s="319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</row>
    <row r="53" spans="1:56" x14ac:dyDescent="0.25">
      <c r="A53" s="37" t="str">
        <f>LCI!A29</f>
        <v>Lime, Hydrated (kg/yr)</v>
      </c>
      <c r="B53" s="123"/>
      <c r="C53" s="123"/>
      <c r="D53" s="273">
        <f>StarchFerm!K7*D39</f>
        <v>1300.7372460000001</v>
      </c>
      <c r="E53" s="123"/>
      <c r="F53" s="123"/>
      <c r="G53" s="123"/>
      <c r="H53" s="123"/>
      <c r="I53" s="285"/>
      <c r="J53" s="123"/>
      <c r="K53" s="314"/>
      <c r="L53" s="305"/>
      <c r="M53" s="305"/>
      <c r="N53" s="305"/>
      <c r="O53" s="305"/>
      <c r="P53" s="326"/>
      <c r="Q53" s="305"/>
      <c r="R53" s="305"/>
      <c r="T53" s="44"/>
      <c r="U53" s="40"/>
      <c r="V53" s="40"/>
      <c r="W53" s="40"/>
      <c r="X53" s="40"/>
      <c r="Y53" s="40"/>
      <c r="Z53" s="40"/>
      <c r="AA53" s="40"/>
      <c r="AB53" s="40"/>
      <c r="AC53" s="40"/>
      <c r="AD53" s="321"/>
      <c r="AE53" s="319"/>
      <c r="AF53" s="319"/>
      <c r="AG53" s="319"/>
      <c r="AH53" s="319"/>
      <c r="AI53" s="319"/>
      <c r="AJ53" s="319"/>
      <c r="AK53" s="319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</row>
    <row r="54" spans="1:56" x14ac:dyDescent="0.25">
      <c r="A54" s="37" t="str">
        <f>LCI!A76</f>
        <v>Refused Derived Fuel (kg/yr)</v>
      </c>
      <c r="B54" s="123"/>
      <c r="C54" s="123"/>
      <c r="D54" s="273"/>
      <c r="E54" s="123"/>
      <c r="F54" s="123"/>
      <c r="G54" s="123"/>
      <c r="H54" s="123"/>
      <c r="I54" s="284"/>
      <c r="J54" s="123"/>
      <c r="K54" s="314"/>
      <c r="L54" s="305"/>
      <c r="M54" s="305"/>
      <c r="N54" s="305"/>
      <c r="O54" s="305"/>
      <c r="P54" s="326"/>
      <c r="Q54" s="305"/>
      <c r="R54" s="305"/>
      <c r="T54" s="44"/>
      <c r="U54" s="40"/>
      <c r="V54" s="40"/>
      <c r="W54" s="40"/>
      <c r="X54" s="40"/>
      <c r="Y54" s="40"/>
      <c r="Z54" s="40"/>
      <c r="AA54" s="40"/>
      <c r="AB54" s="40"/>
      <c r="AC54" s="40"/>
      <c r="AD54" s="321"/>
      <c r="AE54" s="319"/>
      <c r="AF54" s="319"/>
      <c r="AG54" s="319"/>
      <c r="AH54" s="319"/>
      <c r="AI54" s="319"/>
      <c r="AJ54" s="319"/>
      <c r="AK54" s="319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</row>
    <row r="55" spans="1:56" x14ac:dyDescent="0.25">
      <c r="A55" s="37" t="str">
        <f>LCI!A37</f>
        <v>Sodium Hydroxide (kg/yr)</v>
      </c>
      <c r="B55" s="123"/>
      <c r="C55" s="123"/>
      <c r="D55" s="273">
        <f>D39*StarchFerm!K6</f>
        <v>5472.0314639999997</v>
      </c>
      <c r="E55" s="123"/>
      <c r="F55" s="123"/>
      <c r="G55" s="123"/>
      <c r="H55" s="123"/>
      <c r="I55" s="284"/>
      <c r="J55" s="123"/>
      <c r="K55" s="314"/>
      <c r="L55" s="305"/>
      <c r="M55" s="305"/>
      <c r="N55" s="305"/>
      <c r="O55" s="305"/>
      <c r="P55" s="326"/>
      <c r="Q55" s="305"/>
      <c r="R55" s="305"/>
      <c r="T55" s="44"/>
      <c r="U55" s="40"/>
      <c r="V55" s="40"/>
      <c r="W55" s="40"/>
      <c r="X55" s="40"/>
      <c r="Y55" s="40"/>
      <c r="Z55" s="40"/>
      <c r="AA55" s="40"/>
      <c r="AB55" s="40"/>
      <c r="AC55" s="40"/>
      <c r="AD55" s="321"/>
      <c r="AE55" s="319"/>
      <c r="AF55" s="319"/>
      <c r="AG55" s="319"/>
      <c r="AH55" s="319"/>
      <c r="AI55" s="319"/>
      <c r="AJ55" s="319"/>
      <c r="AK55" s="319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</row>
    <row r="56" spans="1:56" x14ac:dyDescent="0.25">
      <c r="A56" s="37" t="str">
        <f>LCI!A80</f>
        <v>Soybeans (kg/yr)</v>
      </c>
      <c r="B56" s="123">
        <f>HexExt!$L4*B$39</f>
        <v>301713.2960400001</v>
      </c>
      <c r="C56" s="123">
        <f>HexExt!$L4*C$39</f>
        <v>301713.2960400001</v>
      </c>
      <c r="D56" s="273"/>
      <c r="E56" s="123"/>
      <c r="F56" s="123"/>
      <c r="G56" s="123"/>
      <c r="H56" s="123"/>
      <c r="I56" s="284"/>
      <c r="J56" s="123"/>
      <c r="K56" s="314"/>
      <c r="L56" s="305"/>
      <c r="M56" s="305"/>
      <c r="N56" s="305"/>
      <c r="O56" s="305"/>
      <c r="P56" s="326"/>
      <c r="Q56" s="305"/>
      <c r="R56" s="305"/>
      <c r="T56" s="44"/>
      <c r="U56" s="40"/>
      <c r="V56" s="40"/>
      <c r="W56" s="40"/>
      <c r="X56" s="40"/>
      <c r="Y56" s="40"/>
      <c r="Z56" s="40"/>
      <c r="AA56" s="40"/>
      <c r="AB56" s="40"/>
      <c r="AC56" s="40"/>
      <c r="AD56" s="321"/>
      <c r="AE56" s="319"/>
      <c r="AF56" s="319"/>
      <c r="AG56" s="319"/>
      <c r="AH56" s="319"/>
      <c r="AI56" s="319"/>
      <c r="AJ56" s="319"/>
      <c r="AK56" s="319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</row>
    <row r="57" spans="1:56" x14ac:dyDescent="0.25">
      <c r="A57" s="37" t="str">
        <f>LCI!A39</f>
        <v>Steam (kg/yr)</v>
      </c>
      <c r="B57" s="123"/>
      <c r="C57" s="123"/>
      <c r="D57" s="273">
        <f>D39*StarchFerm!K14</f>
        <v>1009805.532</v>
      </c>
      <c r="E57" s="123"/>
      <c r="F57" s="123"/>
      <c r="G57" s="123"/>
      <c r="H57" s="123"/>
      <c r="I57" s="284"/>
      <c r="J57" s="123"/>
      <c r="K57" s="314"/>
      <c r="L57" s="305"/>
      <c r="M57" s="305"/>
      <c r="N57" s="305"/>
      <c r="O57" s="305"/>
      <c r="P57" s="326"/>
      <c r="Q57" s="305"/>
      <c r="R57" s="305"/>
      <c r="T57" s="44"/>
      <c r="U57" s="40"/>
      <c r="V57" s="40"/>
      <c r="W57" s="40"/>
      <c r="X57" s="40"/>
      <c r="Y57" s="40"/>
      <c r="Z57" s="40"/>
      <c r="AA57" s="40"/>
      <c r="AB57" s="40"/>
      <c r="AC57" s="40"/>
      <c r="AD57" s="321"/>
      <c r="AE57" s="319"/>
      <c r="AF57" s="319"/>
      <c r="AG57" s="319"/>
      <c r="AH57" s="319"/>
      <c r="AI57" s="319"/>
      <c r="AJ57" s="319"/>
      <c r="AK57" s="319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</row>
    <row r="58" spans="1:56" x14ac:dyDescent="0.25">
      <c r="A58" s="37" t="str">
        <f>LCI!A40</f>
        <v>Sulfuric Acid (kg/yr)</v>
      </c>
      <c r="B58" s="123"/>
      <c r="C58" s="123"/>
      <c r="D58" s="273">
        <f>D39*StarchFerm!K11</f>
        <v>2176.9980578516743</v>
      </c>
      <c r="E58" s="123"/>
      <c r="F58" s="123"/>
      <c r="G58" s="123"/>
      <c r="H58" s="123"/>
      <c r="I58" s="284"/>
      <c r="J58" s="123"/>
      <c r="K58" s="314"/>
      <c r="L58" s="305"/>
      <c r="M58" s="305"/>
      <c r="N58" s="305"/>
      <c r="O58" s="305"/>
      <c r="P58" s="326"/>
      <c r="Q58" s="305"/>
      <c r="R58" s="305"/>
      <c r="T58" s="44"/>
      <c r="U58" s="40"/>
      <c r="V58" s="40"/>
      <c r="W58" s="40"/>
      <c r="X58" s="40"/>
      <c r="Y58" s="40"/>
      <c r="Z58" s="40"/>
      <c r="AA58" s="40"/>
      <c r="AB58" s="40"/>
      <c r="AC58" s="40"/>
      <c r="AD58" s="321"/>
      <c r="AE58" s="319"/>
      <c r="AF58" s="319"/>
      <c r="AG58" s="319"/>
      <c r="AH58" s="319"/>
      <c r="AI58" s="319"/>
      <c r="AJ58" s="319"/>
      <c r="AK58" s="319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</row>
    <row r="59" spans="1:56" x14ac:dyDescent="0.25">
      <c r="A59" s="37" t="str">
        <f>LCI!A41</f>
        <v>Urea (kg/yr)</v>
      </c>
      <c r="B59" s="123"/>
      <c r="C59" s="123"/>
      <c r="D59" s="273">
        <f>StarchFerm!K8*D39</f>
        <v>2177.000172</v>
      </c>
      <c r="E59" s="123"/>
      <c r="F59" s="123"/>
      <c r="G59" s="123"/>
      <c r="H59" s="123"/>
      <c r="I59" s="284"/>
      <c r="J59" s="123"/>
      <c r="K59" s="314"/>
      <c r="L59" s="305"/>
      <c r="M59" s="305"/>
      <c r="N59" s="305"/>
      <c r="O59" s="305"/>
      <c r="P59" s="326"/>
      <c r="Q59" s="305"/>
      <c r="R59" s="305"/>
      <c r="T59" s="44"/>
      <c r="U59" s="40"/>
      <c r="V59" s="40"/>
      <c r="W59" s="40"/>
      <c r="X59" s="40"/>
      <c r="Y59" s="40"/>
      <c r="Z59" s="40"/>
      <c r="AA59" s="40"/>
      <c r="AB59" s="40"/>
      <c r="AC59" s="40"/>
      <c r="AD59" s="321"/>
      <c r="AE59" s="319"/>
      <c r="AF59" s="319"/>
      <c r="AG59" s="319"/>
      <c r="AH59" s="319"/>
      <c r="AI59" s="319"/>
      <c r="AJ59" s="319"/>
      <c r="AK59" s="319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</row>
    <row r="60" spans="1:56" x14ac:dyDescent="0.25">
      <c r="A60" s="37" t="str">
        <f>LCI!A42</f>
        <v>Water, Process (kg/yr)</v>
      </c>
      <c r="B60" s="123">
        <f>HexExt!$L6*B$39</f>
        <v>77774.982979200024</v>
      </c>
      <c r="C60" s="123">
        <f>HexExt!$L6*C$39</f>
        <v>77774.982979200024</v>
      </c>
      <c r="D60" s="273">
        <f>D39*(StarchFerm!K5+StarchFerm!K15)</f>
        <v>12441810.053027999</v>
      </c>
      <c r="E60" s="123"/>
      <c r="F60" s="123"/>
      <c r="G60" s="123"/>
      <c r="H60" s="123"/>
      <c r="I60" s="284"/>
      <c r="J60" s="123"/>
      <c r="K60" s="314"/>
      <c r="L60" s="305"/>
      <c r="M60" s="305"/>
      <c r="N60" s="305"/>
      <c r="O60" s="305"/>
      <c r="P60" s="326"/>
      <c r="Q60" s="305"/>
      <c r="R60" s="305"/>
      <c r="T60" s="44"/>
      <c r="U60" s="40"/>
      <c r="V60" s="40"/>
      <c r="W60" s="40"/>
      <c r="X60" s="40"/>
      <c r="Y60" s="40"/>
      <c r="Z60" s="40"/>
      <c r="AA60" s="40"/>
      <c r="AB60" s="40"/>
      <c r="AC60" s="40"/>
      <c r="AD60" s="321"/>
      <c r="AE60" s="319"/>
      <c r="AF60" s="319"/>
      <c r="AG60" s="319"/>
      <c r="AH60" s="319"/>
      <c r="AI60" s="319"/>
      <c r="AJ60" s="319"/>
      <c r="AK60" s="319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</row>
    <row r="61" spans="1:56" x14ac:dyDescent="0.25">
      <c r="A61" s="37" t="str">
        <f>LCI!A86</f>
        <v>Woody Biomass (kg/yr)</v>
      </c>
      <c r="B61" s="123"/>
      <c r="C61" s="123"/>
      <c r="D61" s="283"/>
      <c r="E61" s="123"/>
      <c r="F61" s="123"/>
      <c r="G61" s="123"/>
      <c r="H61" s="123"/>
      <c r="I61" s="284"/>
      <c r="J61" s="123"/>
      <c r="K61" s="314"/>
      <c r="L61" s="305"/>
      <c r="M61" s="305"/>
      <c r="N61" s="305"/>
      <c r="O61" s="305"/>
      <c r="P61" s="326"/>
      <c r="Q61" s="305"/>
      <c r="R61" s="305"/>
      <c r="T61" s="44"/>
      <c r="U61" s="40"/>
      <c r="V61" s="40"/>
      <c r="W61" s="40"/>
      <c r="X61" s="40"/>
      <c r="Y61" s="40"/>
      <c r="Z61" s="40"/>
      <c r="AA61" s="40"/>
      <c r="AB61" s="40"/>
      <c r="AC61" s="40"/>
      <c r="AD61" s="321"/>
      <c r="AE61" s="319"/>
      <c r="AF61" s="319"/>
      <c r="AG61" s="319"/>
      <c r="AH61" s="319"/>
      <c r="AI61" s="319"/>
      <c r="AJ61" s="319"/>
      <c r="AK61" s="319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</row>
    <row r="62" spans="1:56" x14ac:dyDescent="0.25">
      <c r="A62" s="37" t="str">
        <f>LCI!A47</f>
        <v>Yeast (kg/yr)</v>
      </c>
      <c r="B62" s="123"/>
      <c r="C62" s="123"/>
      <c r="D62" s="273">
        <f>D39*StarchFerm!K12</f>
        <v>205.69471420883499</v>
      </c>
      <c r="E62" s="123"/>
      <c r="F62" s="123"/>
      <c r="G62" s="123"/>
      <c r="H62" s="123"/>
      <c r="I62" s="284"/>
      <c r="J62" s="123"/>
      <c r="K62" s="314"/>
      <c r="L62" s="305"/>
      <c r="M62" s="305"/>
      <c r="N62" s="305"/>
      <c r="O62" s="305"/>
      <c r="P62" s="326"/>
      <c r="Q62" s="305"/>
      <c r="R62" s="305"/>
      <c r="T62" s="44"/>
      <c r="U62" s="40"/>
      <c r="V62" s="40"/>
      <c r="W62" s="40"/>
      <c r="X62" s="40"/>
      <c r="Y62" s="40"/>
      <c r="Z62" s="40"/>
      <c r="AA62" s="40"/>
      <c r="AB62" s="40"/>
      <c r="AC62" s="40"/>
      <c r="AD62" s="321"/>
      <c r="AE62" s="319"/>
      <c r="AF62" s="319"/>
      <c r="AG62" s="319"/>
      <c r="AH62" s="319"/>
      <c r="AI62" s="319"/>
      <c r="AJ62" s="319"/>
      <c r="AK62" s="319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</row>
    <row r="63" spans="1:56" x14ac:dyDescent="0.25">
      <c r="A63" s="37" t="str">
        <f>LCI!A49</f>
        <v>Electricity, Grid (MJ/yr)</v>
      </c>
      <c r="B63" s="123">
        <f>HexExt!$L7*B$39</f>
        <v>46933.17938400001</v>
      </c>
      <c r="C63" s="123">
        <f>HexExt!$L7*C$39</f>
        <v>46933.17938400001</v>
      </c>
      <c r="D63" s="273">
        <f>D39*StarchFerm!K17</f>
        <v>337512.79500839999</v>
      </c>
      <c r="E63" s="123"/>
      <c r="F63" s="123"/>
      <c r="G63" s="123"/>
      <c r="H63" s="123"/>
      <c r="I63" s="284">
        <f>393543*I$39</f>
        <v>393543</v>
      </c>
      <c r="J63" s="123"/>
      <c r="K63" s="314"/>
      <c r="L63" s="305"/>
      <c r="M63" s="305"/>
      <c r="N63" s="305"/>
      <c r="O63" s="305"/>
      <c r="P63" s="326"/>
      <c r="Q63" s="305"/>
      <c r="R63" s="305"/>
      <c r="T63" s="44"/>
      <c r="U63" s="40"/>
      <c r="V63" s="40"/>
      <c r="W63" s="40"/>
      <c r="X63" s="40"/>
      <c r="Y63" s="40"/>
      <c r="Z63" s="40"/>
      <c r="AA63" s="40"/>
      <c r="AB63" s="40"/>
      <c r="AC63" s="40"/>
      <c r="AD63" s="321"/>
      <c r="AE63" s="319"/>
      <c r="AF63" s="319"/>
      <c r="AG63" s="319"/>
      <c r="AH63" s="319"/>
      <c r="AI63" s="319"/>
      <c r="AJ63" s="319"/>
      <c r="AK63" s="319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</row>
    <row r="64" spans="1:56" x14ac:dyDescent="0.25">
      <c r="A64" s="37" t="str">
        <f>LCI!A54</f>
        <v>Heat (MJ/yr)</v>
      </c>
      <c r="B64" s="123"/>
      <c r="C64" s="123"/>
      <c r="D64" s="273"/>
      <c r="E64" s="123"/>
      <c r="F64" s="123"/>
      <c r="G64" s="123"/>
      <c r="H64" s="123"/>
      <c r="I64" s="284">
        <f>4257031.5*I$39</f>
        <v>4257031.5</v>
      </c>
      <c r="J64" s="123"/>
      <c r="K64" s="314"/>
      <c r="L64" s="305"/>
      <c r="M64" s="305"/>
      <c r="N64" s="305"/>
      <c r="O64" s="305"/>
      <c r="P64" s="326"/>
      <c r="Q64" s="305"/>
      <c r="R64" s="305"/>
      <c r="T64" s="44"/>
      <c r="U64" s="40"/>
      <c r="V64" s="40"/>
      <c r="W64" s="40"/>
      <c r="X64" s="40"/>
      <c r="Y64" s="40"/>
      <c r="Z64" s="40"/>
      <c r="AA64" s="40"/>
      <c r="AB64" s="40"/>
      <c r="AC64" s="40"/>
      <c r="AD64" s="321"/>
      <c r="AE64" s="319"/>
      <c r="AF64" s="319"/>
      <c r="AG64" s="319"/>
      <c r="AH64" s="319"/>
      <c r="AI64" s="319"/>
      <c r="AJ64" s="319"/>
      <c r="AK64" s="319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</row>
    <row r="65" spans="1:56" x14ac:dyDescent="0.25">
      <c r="A65" s="37" t="s">
        <v>292</v>
      </c>
      <c r="B65" s="123"/>
      <c r="C65" s="123"/>
      <c r="D65" s="273">
        <f>StarchFerm!K13*D39</f>
        <v>15948.177634727383</v>
      </c>
      <c r="E65" s="123"/>
      <c r="F65" s="123"/>
      <c r="G65" s="123"/>
      <c r="H65" s="123"/>
      <c r="I65" s="284"/>
      <c r="J65" s="123"/>
      <c r="K65" s="314"/>
      <c r="L65" s="305"/>
      <c r="M65" s="305"/>
      <c r="N65" s="305"/>
      <c r="O65" s="305"/>
      <c r="P65" s="326"/>
      <c r="Q65" s="305"/>
      <c r="R65" s="305"/>
      <c r="T65" s="44"/>
      <c r="U65" s="40"/>
      <c r="V65" s="40"/>
      <c r="W65" s="40"/>
      <c r="X65" s="40"/>
      <c r="Y65" s="40"/>
      <c r="Z65" s="40"/>
      <c r="AA65" s="40"/>
      <c r="AB65" s="40"/>
      <c r="AC65" s="40"/>
      <c r="AD65" s="321"/>
      <c r="AE65" s="319"/>
      <c r="AF65" s="319"/>
      <c r="AG65" s="319"/>
      <c r="AH65" s="319"/>
      <c r="AI65" s="319"/>
      <c r="AJ65" s="319"/>
      <c r="AK65" s="319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</row>
    <row r="66" spans="1:56" x14ac:dyDescent="0.25">
      <c r="A66" s="37" t="str">
        <f>LCI!A56</f>
        <v>Natural Gas (kg/yr)</v>
      </c>
      <c r="B66" s="123">
        <f>HexExt!$L8*B$39</f>
        <v>8025.5736746640023</v>
      </c>
      <c r="C66" s="123">
        <f>HexExt!$L8*C$39</f>
        <v>8025.5736746640023</v>
      </c>
      <c r="D66" s="273"/>
      <c r="E66" s="123"/>
      <c r="F66" s="123"/>
      <c r="G66" s="123"/>
      <c r="H66" s="123"/>
      <c r="I66" s="284"/>
      <c r="J66" s="123"/>
      <c r="K66" s="314"/>
      <c r="L66" s="305"/>
      <c r="M66" s="305"/>
      <c r="N66" s="305"/>
      <c r="O66" s="305"/>
      <c r="P66" s="326"/>
      <c r="Q66" s="305"/>
      <c r="R66" s="305"/>
      <c r="T66" s="44"/>
      <c r="U66" s="40"/>
      <c r="V66" s="40"/>
      <c r="W66" s="40"/>
      <c r="X66" s="40"/>
      <c r="Y66" s="40"/>
      <c r="Z66" s="40"/>
      <c r="AA66" s="40"/>
      <c r="AB66" s="40"/>
      <c r="AC66" s="40"/>
      <c r="AD66" s="321"/>
      <c r="AE66" s="319"/>
      <c r="AF66" s="319"/>
      <c r="AG66" s="319"/>
      <c r="AH66" s="319"/>
      <c r="AI66" s="319"/>
      <c r="AJ66" s="319"/>
      <c r="AK66" s="319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</row>
    <row r="67" spans="1:56" x14ac:dyDescent="0.25">
      <c r="A67" s="37" t="s">
        <v>294</v>
      </c>
      <c r="B67" s="123"/>
      <c r="C67" s="123"/>
      <c r="D67" s="273">
        <f>D39*StarchFerm!K16/LCI!E52</f>
        <v>79376.081101200005</v>
      </c>
      <c r="E67" s="123"/>
      <c r="F67" s="123"/>
      <c r="G67" s="123"/>
      <c r="H67" s="123"/>
      <c r="I67" s="284"/>
      <c r="J67" s="123"/>
      <c r="K67" s="314"/>
      <c r="L67" s="305"/>
      <c r="M67" s="305"/>
      <c r="N67" s="305"/>
      <c r="O67" s="305"/>
      <c r="P67" s="326"/>
      <c r="Q67" s="305"/>
      <c r="R67" s="305"/>
      <c r="T67" s="44"/>
      <c r="U67" s="40"/>
      <c r="V67" s="40"/>
      <c r="W67" s="40"/>
      <c r="X67" s="40"/>
      <c r="Y67" s="40"/>
      <c r="Z67" s="40"/>
      <c r="AA67" s="40"/>
      <c r="AB67" s="40"/>
      <c r="AC67" s="40"/>
      <c r="AD67" s="321"/>
      <c r="AE67" s="319"/>
      <c r="AF67" s="319"/>
      <c r="AG67" s="319"/>
      <c r="AH67" s="319"/>
      <c r="AI67" s="319"/>
      <c r="AJ67" s="319"/>
      <c r="AK67" s="319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</row>
    <row r="68" spans="1:56" x14ac:dyDescent="0.25">
      <c r="A68" s="37" t="str">
        <f>LCI!A57</f>
        <v>Propane, Input (kg/yr)</v>
      </c>
      <c r="B68" s="123"/>
      <c r="C68" s="123"/>
      <c r="D68" s="123"/>
      <c r="E68" s="123"/>
      <c r="F68" s="123"/>
      <c r="G68" s="123"/>
      <c r="H68" s="123"/>
      <c r="I68" s="284"/>
      <c r="J68" s="123"/>
      <c r="K68" s="314"/>
      <c r="L68" s="305"/>
      <c r="M68" s="305"/>
      <c r="N68" s="305"/>
      <c r="O68" s="305"/>
      <c r="P68" s="326"/>
      <c r="Q68" s="305"/>
      <c r="R68" s="305"/>
      <c r="T68" s="44"/>
      <c r="U68" s="40"/>
      <c r="V68" s="40"/>
      <c r="W68" s="40"/>
      <c r="X68" s="40"/>
      <c r="Y68" s="40"/>
      <c r="Z68" s="40"/>
      <c r="AA68" s="40"/>
      <c r="AB68" s="40"/>
      <c r="AC68" s="40"/>
      <c r="AD68" s="321"/>
      <c r="AE68" s="319"/>
      <c r="AF68" s="319"/>
      <c r="AG68" s="319"/>
      <c r="AH68" s="319"/>
      <c r="AI68" s="319"/>
      <c r="AJ68" s="319"/>
      <c r="AK68" s="319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</row>
    <row r="69" spans="1:56" x14ac:dyDescent="0.25">
      <c r="A69" s="37"/>
      <c r="B69" s="123"/>
      <c r="C69" s="123"/>
      <c r="D69" s="123"/>
      <c r="E69" s="123"/>
      <c r="F69" s="123"/>
      <c r="G69" s="123"/>
      <c r="H69" s="123"/>
      <c r="I69" s="123"/>
      <c r="J69" s="123"/>
      <c r="K69" s="314"/>
      <c r="L69" s="305"/>
      <c r="M69" s="305"/>
      <c r="N69" s="305"/>
      <c r="O69" s="305"/>
      <c r="P69" s="326"/>
      <c r="Q69" s="305"/>
      <c r="R69" s="305"/>
      <c r="T69" s="44"/>
      <c r="U69" s="40"/>
      <c r="V69" s="40"/>
      <c r="W69" s="40"/>
      <c r="X69" s="40"/>
      <c r="Y69" s="40"/>
      <c r="Z69" s="40"/>
      <c r="AA69" s="40"/>
      <c r="AB69" s="40"/>
      <c r="AC69" s="40"/>
      <c r="AD69" s="321"/>
      <c r="AE69" s="319"/>
      <c r="AF69" s="319"/>
      <c r="AG69" s="319"/>
      <c r="AH69" s="319"/>
      <c r="AI69" s="319"/>
      <c r="AJ69" s="319"/>
      <c r="AK69" s="319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</row>
    <row r="70" spans="1:56" x14ac:dyDescent="0.25">
      <c r="A70" s="37"/>
      <c r="B70" s="123"/>
      <c r="C70" s="123"/>
      <c r="D70" s="123"/>
      <c r="E70" s="123"/>
      <c r="F70" s="123"/>
      <c r="G70" s="123"/>
      <c r="H70" s="123"/>
      <c r="I70" s="123"/>
      <c r="J70" s="123"/>
      <c r="K70" s="314"/>
      <c r="L70" s="305"/>
      <c r="M70" s="305"/>
      <c r="N70" s="305"/>
      <c r="O70" s="305"/>
      <c r="P70" s="326"/>
      <c r="Q70" s="305"/>
      <c r="R70" s="305"/>
      <c r="T70" s="44"/>
      <c r="U70" s="40"/>
      <c r="V70" s="40"/>
      <c r="W70" s="40"/>
      <c r="X70" s="40"/>
      <c r="Y70" s="40"/>
      <c r="Z70" s="40"/>
      <c r="AA70" s="40"/>
      <c r="AB70" s="40"/>
      <c r="AC70" s="40"/>
      <c r="AD70" s="321"/>
      <c r="AE70" s="319"/>
      <c r="AF70" s="319"/>
      <c r="AG70" s="319"/>
      <c r="AH70" s="319"/>
      <c r="AI70" s="319"/>
      <c r="AJ70" s="319"/>
      <c r="AK70" s="319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</row>
    <row r="71" spans="1:56" x14ac:dyDescent="0.25">
      <c r="A71" s="122" t="s">
        <v>2406</v>
      </c>
      <c r="B71" s="134">
        <v>1</v>
      </c>
      <c r="C71" s="134">
        <v>1</v>
      </c>
      <c r="D71" s="134">
        <v>0</v>
      </c>
      <c r="E71" s="134"/>
      <c r="F71" s="134"/>
      <c r="G71" s="134"/>
      <c r="H71" s="134"/>
      <c r="I71" s="134">
        <v>1</v>
      </c>
      <c r="J71" s="134"/>
      <c r="K71" s="313"/>
      <c r="L71" s="304"/>
      <c r="M71" s="304"/>
      <c r="N71" s="304"/>
      <c r="O71" s="304"/>
      <c r="P71" s="325"/>
      <c r="Q71" s="304"/>
      <c r="R71" s="304"/>
      <c r="T71" s="44"/>
      <c r="U71" s="40"/>
      <c r="V71" s="40"/>
      <c r="W71" s="40"/>
      <c r="X71" s="40"/>
      <c r="Y71" s="40"/>
      <c r="Z71" s="40"/>
      <c r="AA71" s="40"/>
      <c r="AB71" s="40"/>
      <c r="AC71" s="40"/>
      <c r="AD71" s="321"/>
      <c r="AE71" s="319"/>
      <c r="AF71" s="319"/>
      <c r="AG71" s="319"/>
      <c r="AH71" s="319"/>
      <c r="AI71" s="319"/>
      <c r="AJ71" s="319"/>
      <c r="AK71" s="319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</row>
    <row r="72" spans="1:56" x14ac:dyDescent="0.25">
      <c r="A72" s="37" t="str">
        <f>LCI!A3</f>
        <v>Capital Cost ($)</v>
      </c>
      <c r="B72" s="132">
        <f>Transest!J9*B$71</f>
        <v>44410.151125314784</v>
      </c>
      <c r="C72" s="132">
        <f>HydroProc!K9</f>
        <v>19980.124937760003</v>
      </c>
      <c r="D72" s="13"/>
      <c r="E72" s="13"/>
      <c r="F72" s="13"/>
      <c r="G72" s="13"/>
      <c r="H72" s="13"/>
      <c r="I72" s="69">
        <f>296587.548855*I$71</f>
        <v>296587.548855</v>
      </c>
      <c r="J72" s="13"/>
      <c r="K72" s="311"/>
      <c r="L72" s="302"/>
      <c r="M72" s="302"/>
      <c r="N72" s="302"/>
      <c r="O72" s="302"/>
      <c r="P72" s="324"/>
      <c r="Q72" s="302"/>
      <c r="R72" s="302"/>
      <c r="T72" s="44"/>
      <c r="U72" s="40"/>
      <c r="V72" s="40"/>
      <c r="W72" s="40"/>
      <c r="X72" s="40"/>
      <c r="Y72" s="40"/>
      <c r="Z72" s="40"/>
      <c r="AA72" s="40"/>
      <c r="AB72" s="40"/>
      <c r="AC72" s="40"/>
      <c r="AD72" s="321"/>
      <c r="AE72" s="319"/>
      <c r="AF72" s="319"/>
      <c r="AG72" s="319"/>
      <c r="AH72" s="319"/>
      <c r="AI72" s="319"/>
      <c r="AJ72" s="319"/>
      <c r="AK72" s="319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</row>
    <row r="73" spans="1:56" x14ac:dyDescent="0.25">
      <c r="A73" s="37" t="str">
        <f>LCI!A4</f>
        <v>Labor ($/yr)</v>
      </c>
      <c r="B73" s="132">
        <f>Transest!J10*B$71</f>
        <v>325.06590822015562</v>
      </c>
      <c r="C73" s="132">
        <f>HydroProc!K10</f>
        <v>325.06590822015562</v>
      </c>
      <c r="D73" s="13"/>
      <c r="E73" s="13"/>
      <c r="F73" s="13"/>
      <c r="G73" s="13"/>
      <c r="H73" s="13"/>
      <c r="I73" s="69">
        <f>4828.53287682312*I$71</f>
        <v>4828.5328768231202</v>
      </c>
      <c r="J73" s="13"/>
      <c r="K73" s="311"/>
      <c r="L73" s="302"/>
      <c r="M73" s="302"/>
      <c r="N73" s="302"/>
      <c r="O73" s="302"/>
      <c r="P73" s="324"/>
      <c r="Q73" s="302"/>
      <c r="R73" s="302"/>
      <c r="T73" s="44"/>
      <c r="U73" s="40"/>
      <c r="V73" s="40"/>
      <c r="W73" s="40"/>
      <c r="X73" s="40"/>
      <c r="Y73" s="40"/>
      <c r="Z73" s="40"/>
      <c r="AA73" s="40"/>
      <c r="AB73" s="40"/>
      <c r="AC73" s="40"/>
      <c r="AD73" s="321"/>
      <c r="AE73" s="319"/>
      <c r="AF73" s="319"/>
      <c r="AG73" s="319"/>
      <c r="AH73" s="319"/>
      <c r="AI73" s="319"/>
      <c r="AJ73" s="319"/>
      <c r="AK73" s="319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</row>
    <row r="74" spans="1:56" x14ac:dyDescent="0.25">
      <c r="A74" s="37" t="str">
        <f>LCI!A66</f>
        <v>Algal Oil (kg/yr)</v>
      </c>
      <c r="B74" s="13"/>
      <c r="C74" s="13"/>
      <c r="D74" s="13"/>
      <c r="E74" s="13"/>
      <c r="F74" s="13"/>
      <c r="G74" s="13"/>
      <c r="H74" s="13"/>
      <c r="I74" s="69">
        <f>995026.5*I$71</f>
        <v>995026.5</v>
      </c>
      <c r="J74" s="13"/>
      <c r="K74" s="311"/>
      <c r="L74" s="302"/>
      <c r="M74" s="302"/>
      <c r="N74" s="302"/>
      <c r="O74" s="302"/>
      <c r="P74" s="324"/>
      <c r="Q74" s="302"/>
      <c r="R74" s="302"/>
      <c r="T74" s="44"/>
      <c r="U74" s="40"/>
      <c r="V74" s="40"/>
      <c r="W74" s="40"/>
      <c r="X74" s="40"/>
      <c r="Y74" s="40"/>
      <c r="Z74" s="40"/>
      <c r="AA74" s="40"/>
      <c r="AB74" s="40"/>
      <c r="AC74" s="40"/>
      <c r="AD74" s="321"/>
      <c r="AE74" s="319"/>
      <c r="AF74" s="319"/>
      <c r="AG74" s="319"/>
      <c r="AH74" s="319"/>
      <c r="AI74" s="319"/>
      <c r="AJ74" s="319"/>
      <c r="AK74" s="319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</row>
    <row r="75" spans="1:56" x14ac:dyDescent="0.25">
      <c r="A75" s="37" t="str">
        <f>LCI!A17</f>
        <v>EtOH Catalysts (kg/yr)</v>
      </c>
      <c r="B75" s="13"/>
      <c r="C75" s="13"/>
      <c r="D75" s="13"/>
      <c r="E75" s="13"/>
      <c r="F75" s="13"/>
      <c r="G75" s="13"/>
      <c r="H75" s="13"/>
      <c r="I75" s="69"/>
      <c r="J75" s="13"/>
      <c r="K75" s="311"/>
      <c r="L75" s="302"/>
      <c r="M75" s="302"/>
      <c r="N75" s="302"/>
      <c r="O75" s="302"/>
      <c r="P75" s="324"/>
      <c r="Q75" s="302"/>
      <c r="R75" s="302"/>
      <c r="T75" s="44"/>
      <c r="U75" s="40"/>
      <c r="V75" s="40"/>
      <c r="W75" s="40"/>
      <c r="X75" s="40"/>
      <c r="Y75" s="40"/>
      <c r="Z75" s="40"/>
      <c r="AA75" s="40"/>
      <c r="AB75" s="40"/>
      <c r="AC75" s="40"/>
      <c r="AD75" s="321"/>
      <c r="AE75" s="319"/>
      <c r="AF75" s="319"/>
      <c r="AG75" s="319"/>
      <c r="AH75" s="319"/>
      <c r="AI75" s="319"/>
      <c r="AJ75" s="319"/>
      <c r="AK75" s="319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</row>
    <row r="76" spans="1:56" x14ac:dyDescent="0.25">
      <c r="A76" s="37" t="str">
        <f>LCI!A30</f>
        <v>Methanol (kg/yr)</v>
      </c>
      <c r="B76" s="132">
        <f>Transest!J5*B$71</f>
        <v>6600.8378349680961</v>
      </c>
      <c r="C76" s="13"/>
      <c r="D76" s="13"/>
      <c r="E76" s="13"/>
      <c r="F76" s="13"/>
      <c r="G76" s="13"/>
      <c r="H76" s="13"/>
      <c r="I76" s="69"/>
      <c r="J76" s="13"/>
      <c r="K76" s="311"/>
      <c r="L76" s="302"/>
      <c r="M76" s="302"/>
      <c r="N76" s="302"/>
      <c r="O76" s="302"/>
      <c r="P76" s="324"/>
      <c r="Q76" s="302"/>
      <c r="R76" s="302"/>
      <c r="T76" s="44"/>
      <c r="U76" s="40"/>
      <c r="V76" s="40"/>
      <c r="W76" s="40"/>
      <c r="X76" s="40"/>
      <c r="Y76" s="40"/>
      <c r="Z76" s="40"/>
      <c r="AA76" s="40"/>
      <c r="AB76" s="40"/>
      <c r="AC76" s="40"/>
      <c r="AD76" s="321"/>
      <c r="AE76" s="319"/>
      <c r="AF76" s="319"/>
      <c r="AG76" s="319"/>
      <c r="AH76" s="319"/>
      <c r="AI76" s="319"/>
      <c r="AJ76" s="319"/>
      <c r="AK76" s="319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</row>
    <row r="77" spans="1:56" x14ac:dyDescent="0.25">
      <c r="A77" s="37" t="str">
        <f>LCI!A79</f>
        <v>Soybean Oil (kg/yr)</v>
      </c>
      <c r="B77" s="132">
        <f>Transest!J4*B$71</f>
        <v>67047.399120000016</v>
      </c>
      <c r="C77" s="132">
        <f>HydroProc!K4</f>
        <v>67047.399120000016</v>
      </c>
      <c r="D77" s="13"/>
      <c r="E77" s="13"/>
      <c r="F77" s="13"/>
      <c r="G77" s="13"/>
      <c r="H77" s="13"/>
      <c r="I77" s="69"/>
      <c r="J77" s="13"/>
      <c r="K77" s="311"/>
      <c r="L77" s="302"/>
      <c r="M77" s="302"/>
      <c r="N77" s="302"/>
      <c r="O77" s="302"/>
      <c r="P77" s="324"/>
      <c r="Q77" s="302"/>
      <c r="R77" s="302"/>
      <c r="T77" s="44"/>
      <c r="U77" s="40"/>
      <c r="V77" s="40"/>
      <c r="W77" s="40"/>
      <c r="X77" s="40"/>
      <c r="Y77" s="40"/>
      <c r="Z77" s="40"/>
      <c r="AA77" s="40"/>
      <c r="AB77" s="40"/>
      <c r="AC77" s="40"/>
      <c r="AD77" s="321"/>
      <c r="AE77" s="319"/>
      <c r="AF77" s="319"/>
      <c r="AG77" s="319"/>
      <c r="AH77" s="319"/>
      <c r="AI77" s="319"/>
      <c r="AJ77" s="319"/>
      <c r="AK77" s="319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</row>
    <row r="78" spans="1:56" x14ac:dyDescent="0.25">
      <c r="A78" s="37" t="str">
        <f>LCI!A81</f>
        <v>Syncrude (kg/yr)</v>
      </c>
      <c r="B78" s="13"/>
      <c r="C78" s="13"/>
      <c r="D78" s="13"/>
      <c r="E78" s="13"/>
      <c r="F78" s="13"/>
      <c r="G78" s="13"/>
      <c r="H78" s="13"/>
      <c r="I78" s="69"/>
      <c r="J78" s="13"/>
      <c r="K78" s="311"/>
      <c r="L78" s="302"/>
      <c r="M78" s="302"/>
      <c r="N78" s="302"/>
      <c r="O78" s="302"/>
      <c r="P78" s="324"/>
      <c r="Q78" s="302"/>
      <c r="R78" s="302"/>
      <c r="T78" s="44"/>
      <c r="U78" s="40"/>
      <c r="V78" s="40"/>
      <c r="W78" s="40"/>
      <c r="X78" s="40"/>
      <c r="Y78" s="40"/>
      <c r="Z78" s="40"/>
      <c r="AA78" s="40"/>
      <c r="AB78" s="40"/>
      <c r="AC78" s="40"/>
      <c r="AD78" s="321"/>
      <c r="AE78" s="319"/>
      <c r="AF78" s="319"/>
      <c r="AG78" s="319"/>
      <c r="AH78" s="319"/>
      <c r="AI78" s="319"/>
      <c r="AJ78" s="319"/>
      <c r="AK78" s="319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</row>
    <row r="79" spans="1:56" x14ac:dyDescent="0.25">
      <c r="A79" s="37" t="str">
        <f>LCI!A42</f>
        <v>Water, Process (kg/yr)</v>
      </c>
      <c r="B79" s="132">
        <f>Transest!J8*B$71</f>
        <v>30559.434421148595</v>
      </c>
      <c r="C79" s="132">
        <f>HydroProc!K8</f>
        <v>60342.659208000019</v>
      </c>
      <c r="D79" s="13"/>
      <c r="E79" s="13"/>
      <c r="F79" s="13"/>
      <c r="G79" s="13"/>
      <c r="H79" s="13"/>
      <c r="I79" s="69">
        <f>895523.85*I$71</f>
        <v>895523.85</v>
      </c>
      <c r="J79" s="13"/>
      <c r="K79" s="311"/>
      <c r="L79" s="302"/>
      <c r="M79" s="302"/>
      <c r="N79" s="302"/>
      <c r="O79" s="302"/>
      <c r="P79" s="324"/>
      <c r="Q79" s="302"/>
      <c r="R79" s="302"/>
      <c r="T79" s="44"/>
      <c r="U79" s="40"/>
      <c r="V79" s="40"/>
      <c r="W79" s="40"/>
      <c r="X79" s="40"/>
      <c r="Y79" s="40"/>
      <c r="Z79" s="40"/>
      <c r="AA79" s="40"/>
      <c r="AB79" s="40"/>
      <c r="AC79" s="40"/>
      <c r="AD79" s="321"/>
      <c r="AE79" s="319"/>
      <c r="AF79" s="319"/>
      <c r="AG79" s="319"/>
      <c r="AH79" s="319"/>
      <c r="AI79" s="319"/>
      <c r="AJ79" s="319"/>
      <c r="AK79" s="319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</row>
    <row r="80" spans="1:56" x14ac:dyDescent="0.25">
      <c r="A80" s="37" t="str">
        <f>LCI!A85</f>
        <v>WOG, Delivered (kg/yr)</v>
      </c>
      <c r="B80" s="13"/>
      <c r="C80" s="13"/>
      <c r="D80" s="13"/>
      <c r="E80" s="13"/>
      <c r="F80" s="13"/>
      <c r="G80" s="13"/>
      <c r="H80" s="13"/>
      <c r="I80" s="69"/>
      <c r="J80" s="13"/>
      <c r="K80" s="311"/>
      <c r="L80" s="302"/>
      <c r="M80" s="302"/>
      <c r="N80" s="302"/>
      <c r="O80" s="302"/>
      <c r="P80" s="324"/>
      <c r="Q80" s="302"/>
      <c r="R80" s="302"/>
      <c r="T80" s="44"/>
      <c r="U80" s="40"/>
      <c r="V80" s="40"/>
      <c r="W80" s="40"/>
      <c r="X80" s="40"/>
      <c r="Y80" s="40"/>
      <c r="Z80" s="40"/>
      <c r="AA80" s="40"/>
      <c r="AB80" s="40"/>
      <c r="AC80" s="40"/>
      <c r="AD80" s="321"/>
      <c r="AE80" s="319"/>
      <c r="AF80" s="319"/>
      <c r="AG80" s="319"/>
      <c r="AH80" s="319"/>
      <c r="AI80" s="319"/>
      <c r="AJ80" s="319"/>
      <c r="AK80" s="319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</row>
    <row r="81" spans="1:56" x14ac:dyDescent="0.25">
      <c r="A81" s="37" t="str">
        <f>LCI!A49</f>
        <v>Electricity, Grid (MJ/yr)</v>
      </c>
      <c r="B81" s="132">
        <f>Transest!J7*B$71</f>
        <v>8984.4737198176863</v>
      </c>
      <c r="C81" s="132">
        <f>HydroProc!K7</f>
        <v>14750.427806400005</v>
      </c>
      <c r="D81" s="13"/>
      <c r="E81" s="13"/>
      <c r="F81" s="13"/>
      <c r="G81" s="13"/>
      <c r="H81" s="13"/>
      <c r="I81" s="69">
        <f>218905.83*I$71</f>
        <v>218905.83</v>
      </c>
      <c r="J81" s="13"/>
      <c r="K81" s="311"/>
      <c r="L81" s="302"/>
      <c r="M81" s="302"/>
      <c r="N81" s="302"/>
      <c r="O81" s="302"/>
      <c r="P81" s="324"/>
      <c r="Q81" s="302"/>
      <c r="R81" s="302"/>
      <c r="T81" s="44"/>
      <c r="U81" s="40"/>
      <c r="V81" s="40"/>
      <c r="W81" s="40"/>
      <c r="X81" s="40"/>
      <c r="Y81" s="40"/>
      <c r="Z81" s="40"/>
      <c r="AA81" s="40"/>
      <c r="AB81" s="40"/>
      <c r="AC81" s="40"/>
      <c r="AD81" s="321"/>
      <c r="AE81" s="319"/>
      <c r="AF81" s="319"/>
      <c r="AG81" s="319"/>
      <c r="AH81" s="319"/>
      <c r="AI81" s="319"/>
      <c r="AJ81" s="319"/>
      <c r="AK81" s="319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</row>
    <row r="82" spans="1:56" x14ac:dyDescent="0.25">
      <c r="A82" s="37" t="str">
        <f>LCI!A90</f>
        <v>Ethanol (kg/yr)</v>
      </c>
      <c r="B82" s="13"/>
      <c r="C82" s="13"/>
      <c r="D82" s="13"/>
      <c r="E82" s="13"/>
      <c r="F82" s="13"/>
      <c r="G82" s="13"/>
      <c r="H82" s="13"/>
      <c r="I82" s="69"/>
      <c r="J82" s="13"/>
      <c r="K82" s="311"/>
      <c r="L82" s="302"/>
      <c r="M82" s="302"/>
      <c r="N82" s="302"/>
      <c r="O82" s="302"/>
      <c r="P82" s="324"/>
      <c r="Q82" s="302"/>
      <c r="R82" s="302"/>
      <c r="T82" s="44"/>
      <c r="U82" s="40"/>
      <c r="V82" s="40"/>
      <c r="W82" s="40"/>
      <c r="X82" s="40"/>
      <c r="Y82" s="40"/>
      <c r="Z82" s="40"/>
      <c r="AA82" s="40"/>
      <c r="AB82" s="40"/>
      <c r="AC82" s="40"/>
      <c r="AD82" s="321"/>
      <c r="AE82" s="319"/>
      <c r="AF82" s="319"/>
      <c r="AG82" s="319"/>
      <c r="AH82" s="319"/>
      <c r="AI82" s="319"/>
      <c r="AJ82" s="319"/>
      <c r="AK82" s="319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</row>
    <row r="83" spans="1:56" x14ac:dyDescent="0.25">
      <c r="A83" s="37" t="str">
        <f>LCI!A54</f>
        <v>Heat (MJ/yr)</v>
      </c>
      <c r="B83" s="13"/>
      <c r="C83" s="13"/>
      <c r="D83" s="13"/>
      <c r="E83" s="13"/>
      <c r="F83" s="13"/>
      <c r="G83" s="13"/>
      <c r="H83" s="13"/>
      <c r="I83" s="69">
        <f>7442798.22*I$71</f>
        <v>7442798.2199999997</v>
      </c>
      <c r="J83" s="13"/>
      <c r="K83" s="311"/>
      <c r="L83" s="302"/>
      <c r="M83" s="302"/>
      <c r="N83" s="302"/>
      <c r="O83" s="302"/>
      <c r="P83" s="324"/>
      <c r="Q83" s="302"/>
      <c r="R83" s="302"/>
      <c r="T83" s="44"/>
      <c r="U83" s="40"/>
      <c r="V83" s="40"/>
      <c r="W83" s="40"/>
      <c r="X83" s="40"/>
      <c r="Y83" s="40"/>
      <c r="Z83" s="40"/>
      <c r="AA83" s="40"/>
      <c r="AB83" s="40"/>
      <c r="AC83" s="40"/>
      <c r="AD83" s="321"/>
      <c r="AE83" s="319"/>
      <c r="AF83" s="319"/>
      <c r="AG83" s="319"/>
      <c r="AH83" s="319"/>
      <c r="AI83" s="319"/>
      <c r="AJ83" s="319"/>
      <c r="AK83" s="319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</row>
    <row r="84" spans="1:56" x14ac:dyDescent="0.25">
      <c r="A84" s="37" t="str">
        <f>LCI!A55</f>
        <v>Hydrogen (kg/yr)</v>
      </c>
      <c r="B84" s="13"/>
      <c r="C84" s="132">
        <f>HydroProc!K5</f>
        <v>2681.8959648000009</v>
      </c>
      <c r="D84" s="13"/>
      <c r="E84" s="13"/>
      <c r="F84" s="13"/>
      <c r="G84" s="13"/>
      <c r="H84" s="13"/>
      <c r="I84" s="69">
        <f>39801.06*I$71</f>
        <v>39801.06</v>
      </c>
      <c r="J84" s="13"/>
      <c r="K84" s="311"/>
      <c r="L84" s="302"/>
      <c r="M84" s="302"/>
      <c r="N84" s="302"/>
      <c r="O84" s="302"/>
      <c r="P84" s="324"/>
      <c r="Q84" s="302"/>
      <c r="R84" s="302"/>
      <c r="T84" s="44"/>
      <c r="U84" s="40"/>
      <c r="V84" s="40"/>
      <c r="W84" s="40"/>
      <c r="X84" s="40"/>
      <c r="Y84" s="40"/>
      <c r="Z84" s="40"/>
      <c r="AA84" s="40"/>
      <c r="AB84" s="40"/>
      <c r="AC84" s="40"/>
      <c r="AD84" s="321"/>
      <c r="AE84" s="319"/>
      <c r="AF84" s="319"/>
      <c r="AG84" s="319"/>
      <c r="AH84" s="319"/>
      <c r="AI84" s="319"/>
      <c r="AJ84" s="319"/>
      <c r="AK84" s="319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</row>
    <row r="85" spans="1:56" x14ac:dyDescent="0.25">
      <c r="A85" s="37" t="str">
        <f>LCI!A56</f>
        <v>Natural Gas (kg/yr)</v>
      </c>
      <c r="B85" s="132">
        <f>Transest!J6*B$71</f>
        <v>1442.4053046782137</v>
      </c>
      <c r="C85" s="132">
        <f>HydroProc!K6</f>
        <v>10030.290908352003</v>
      </c>
      <c r="D85" s="13"/>
      <c r="E85" s="13"/>
      <c r="F85" s="13"/>
      <c r="G85" s="13"/>
      <c r="H85" s="13"/>
      <c r="I85" s="69"/>
      <c r="J85" s="13"/>
      <c r="K85" s="311"/>
      <c r="L85" s="302"/>
      <c r="M85" s="302"/>
      <c r="N85" s="302"/>
      <c r="O85" s="302"/>
      <c r="P85" s="324"/>
      <c r="Q85" s="302"/>
      <c r="R85" s="302"/>
      <c r="T85" s="44"/>
      <c r="U85" s="40"/>
      <c r="V85" s="40"/>
      <c r="W85" s="40"/>
      <c r="X85" s="40"/>
      <c r="Y85" s="40"/>
      <c r="Z85" s="40"/>
      <c r="AA85" s="40"/>
      <c r="AB85" s="40"/>
      <c r="AC85" s="40"/>
      <c r="AD85" s="321"/>
      <c r="AE85" s="319"/>
      <c r="AF85" s="319"/>
      <c r="AG85" s="319"/>
      <c r="AH85" s="319"/>
      <c r="AI85" s="319"/>
      <c r="AJ85" s="319"/>
      <c r="AK85" s="319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</row>
    <row r="86" spans="1:56" x14ac:dyDescent="0.25">
      <c r="A86" s="37"/>
      <c r="B86" s="13"/>
      <c r="C86" s="13"/>
      <c r="D86" s="13"/>
      <c r="E86" s="13"/>
      <c r="F86" s="13"/>
      <c r="G86" s="13"/>
      <c r="H86" s="13"/>
      <c r="I86" s="13"/>
      <c r="J86" s="13"/>
      <c r="K86" s="311"/>
      <c r="L86" s="302"/>
      <c r="M86" s="302"/>
      <c r="N86" s="302"/>
      <c r="O86" s="302"/>
      <c r="P86" s="324"/>
      <c r="Q86" s="302"/>
      <c r="R86" s="302"/>
      <c r="T86" s="44"/>
      <c r="U86" s="40"/>
      <c r="V86" s="40"/>
      <c r="W86" s="40"/>
      <c r="X86" s="40"/>
      <c r="Y86" s="40"/>
      <c r="Z86" s="40"/>
      <c r="AA86" s="40"/>
      <c r="AB86" s="40"/>
      <c r="AC86" s="40"/>
      <c r="AD86" s="321"/>
      <c r="AE86" s="319"/>
      <c r="AF86" s="319"/>
      <c r="AG86" s="319"/>
      <c r="AH86" s="319"/>
      <c r="AI86" s="319"/>
      <c r="AJ86" s="319"/>
      <c r="AK86" s="319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</row>
    <row r="87" spans="1:56" x14ac:dyDescent="0.25">
      <c r="A87" s="37"/>
      <c r="B87" s="13"/>
      <c r="C87" s="13"/>
      <c r="D87" s="13"/>
      <c r="E87" s="13"/>
      <c r="F87" s="13"/>
      <c r="G87" s="13"/>
      <c r="H87" s="13"/>
      <c r="I87" s="13"/>
      <c r="J87" s="13"/>
      <c r="K87" s="311"/>
      <c r="L87" s="302"/>
      <c r="M87" s="302"/>
      <c r="N87" s="302"/>
      <c r="O87" s="302"/>
      <c r="P87" s="324"/>
      <c r="Q87" s="302"/>
      <c r="R87" s="302"/>
      <c r="T87" s="44"/>
      <c r="U87" s="40"/>
      <c r="V87" s="40"/>
      <c r="W87" s="40"/>
      <c r="X87" s="40"/>
      <c r="Y87" s="40"/>
      <c r="Z87" s="40"/>
      <c r="AA87" s="40"/>
      <c r="AB87" s="40"/>
      <c r="AC87" s="40"/>
      <c r="AD87" s="321"/>
      <c r="AE87" s="319"/>
      <c r="AF87" s="319"/>
      <c r="AG87" s="319"/>
      <c r="AH87" s="319"/>
      <c r="AI87" s="319"/>
      <c r="AJ87" s="319"/>
      <c r="AK87" s="319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</row>
    <row r="88" spans="1:56" x14ac:dyDescent="0.25">
      <c r="A88" s="122" t="s">
        <v>2407</v>
      </c>
      <c r="B88" s="134">
        <v>0</v>
      </c>
      <c r="C88" s="134">
        <v>0</v>
      </c>
      <c r="D88" s="134">
        <v>0</v>
      </c>
      <c r="E88" s="134">
        <v>0</v>
      </c>
      <c r="F88" s="134"/>
      <c r="G88" s="134">
        <v>0</v>
      </c>
      <c r="H88" s="134">
        <v>0</v>
      </c>
      <c r="I88" s="134">
        <v>0</v>
      </c>
      <c r="J88" s="134">
        <v>0</v>
      </c>
      <c r="K88" s="313">
        <v>0</v>
      </c>
      <c r="L88" s="304">
        <v>0</v>
      </c>
      <c r="M88" s="304"/>
      <c r="N88" s="304"/>
      <c r="O88" s="304"/>
      <c r="P88" s="325"/>
      <c r="Q88" s="304"/>
      <c r="R88" s="304"/>
      <c r="T88" s="44"/>
      <c r="U88" s="40"/>
      <c r="V88" s="40"/>
      <c r="W88" s="40"/>
      <c r="X88" s="40"/>
      <c r="Y88" s="40"/>
      <c r="Z88" s="40"/>
      <c r="AA88" s="40"/>
      <c r="AB88" s="40"/>
      <c r="AC88" s="40"/>
      <c r="AD88" s="321"/>
      <c r="AE88" s="319"/>
      <c r="AF88" s="319"/>
      <c r="AG88" s="319"/>
      <c r="AH88" s="319"/>
      <c r="AI88" s="319"/>
      <c r="AJ88" s="319"/>
      <c r="AK88" s="319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</row>
    <row r="89" spans="1:56" x14ac:dyDescent="0.25">
      <c r="A89" s="37" t="s">
        <v>376</v>
      </c>
      <c r="B89" s="13"/>
      <c r="C89" s="13"/>
      <c r="D89" s="13"/>
      <c r="E89" s="13"/>
      <c r="F89" s="13"/>
      <c r="G89" s="13"/>
      <c r="H89" s="13"/>
      <c r="I89" s="13"/>
      <c r="J89" s="13"/>
      <c r="K89" s="311"/>
      <c r="L89" s="302"/>
      <c r="M89" s="302"/>
      <c r="N89" s="302"/>
      <c r="O89" s="302"/>
      <c r="P89" s="324"/>
      <c r="Q89" s="302"/>
      <c r="R89" s="302"/>
      <c r="T89" s="44"/>
      <c r="U89" s="40"/>
      <c r="V89" s="40"/>
      <c r="W89" s="40"/>
      <c r="X89" s="40"/>
      <c r="Y89" s="40"/>
      <c r="Z89" s="40"/>
      <c r="AA89" s="40"/>
      <c r="AB89" s="40"/>
      <c r="AC89" s="40"/>
      <c r="AD89" s="321"/>
      <c r="AE89" s="319"/>
      <c r="AF89" s="319"/>
      <c r="AG89" s="319"/>
      <c r="AH89" s="319"/>
      <c r="AI89" s="319"/>
      <c r="AJ89" s="319"/>
      <c r="AK89" s="319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</row>
    <row r="90" spans="1:56" x14ac:dyDescent="0.25">
      <c r="A90" s="37" t="s">
        <v>378</v>
      </c>
      <c r="B90" s="13"/>
      <c r="C90" s="13"/>
      <c r="D90" s="13"/>
      <c r="E90" s="13"/>
      <c r="F90" s="13"/>
      <c r="G90" s="13"/>
      <c r="H90" s="13"/>
      <c r="I90" s="13"/>
      <c r="J90" s="13"/>
      <c r="K90" s="311"/>
      <c r="L90" s="302"/>
      <c r="M90" s="302"/>
      <c r="N90" s="302"/>
      <c r="O90" s="302"/>
      <c r="P90" s="324"/>
      <c r="Q90" s="302"/>
      <c r="R90" s="302"/>
      <c r="T90" s="44"/>
      <c r="U90" s="40"/>
      <c r="V90" s="40"/>
      <c r="W90" s="40"/>
      <c r="X90" s="40"/>
      <c r="Y90" s="40"/>
      <c r="Z90" s="40"/>
      <c r="AA90" s="40"/>
      <c r="AB90" s="40"/>
      <c r="AC90" s="40"/>
      <c r="AD90" s="321"/>
      <c r="AE90" s="319"/>
      <c r="AF90" s="319"/>
      <c r="AG90" s="319"/>
      <c r="AH90" s="319"/>
      <c r="AI90" s="319"/>
      <c r="AJ90" s="319"/>
      <c r="AK90" s="319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</row>
    <row r="91" spans="1:56" x14ac:dyDescent="0.25">
      <c r="A91" s="37" t="s">
        <v>374</v>
      </c>
      <c r="B91" s="13"/>
      <c r="C91" s="13"/>
      <c r="D91" s="13"/>
      <c r="E91" s="13"/>
      <c r="F91" s="13"/>
      <c r="G91" s="13"/>
      <c r="H91" s="13"/>
      <c r="I91" s="13"/>
      <c r="J91" s="13"/>
      <c r="K91" s="311"/>
      <c r="L91" s="302"/>
      <c r="M91" s="302"/>
      <c r="N91" s="302"/>
      <c r="O91" s="302"/>
      <c r="P91" s="324"/>
      <c r="Q91" s="302"/>
      <c r="R91" s="302"/>
      <c r="T91" s="44"/>
      <c r="U91" s="40"/>
      <c r="V91" s="40"/>
      <c r="W91" s="40"/>
      <c r="X91" s="40"/>
      <c r="Y91" s="40"/>
      <c r="Z91" s="40"/>
      <c r="AA91" s="40"/>
      <c r="AB91" s="40"/>
      <c r="AC91" s="40"/>
      <c r="AD91" s="321"/>
      <c r="AE91" s="319"/>
      <c r="AF91" s="319"/>
      <c r="AG91" s="319"/>
      <c r="AH91" s="319"/>
      <c r="AI91" s="319"/>
      <c r="AJ91" s="319"/>
      <c r="AK91" s="319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</row>
    <row r="92" spans="1:56" x14ac:dyDescent="0.25">
      <c r="A92" s="37" t="s">
        <v>372</v>
      </c>
      <c r="B92" s="13"/>
      <c r="C92" s="13"/>
      <c r="D92" s="13"/>
      <c r="E92" s="13"/>
      <c r="F92" s="13"/>
      <c r="G92" s="13"/>
      <c r="H92" s="13"/>
      <c r="I92" s="13"/>
      <c r="J92" s="13"/>
      <c r="K92" s="311"/>
      <c r="L92" s="302"/>
      <c r="M92" s="302"/>
      <c r="N92" s="302"/>
      <c r="O92" s="302"/>
      <c r="P92" s="324"/>
      <c r="Q92" s="302"/>
      <c r="R92" s="302"/>
      <c r="T92" s="44"/>
      <c r="U92" s="40"/>
      <c r="V92" s="40"/>
      <c r="W92" s="40"/>
      <c r="X92" s="40"/>
      <c r="Y92" s="40"/>
      <c r="Z92" s="40"/>
      <c r="AA92" s="40"/>
      <c r="AB92" s="40"/>
      <c r="AC92" s="40"/>
      <c r="AD92" s="321"/>
      <c r="AE92" s="319"/>
      <c r="AF92" s="319"/>
      <c r="AG92" s="319"/>
      <c r="AH92" s="319"/>
      <c r="AI92" s="319"/>
      <c r="AJ92" s="319"/>
      <c r="AK92" s="319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</row>
    <row r="93" spans="1:56" x14ac:dyDescent="0.25">
      <c r="A93" s="37"/>
      <c r="B93" s="13"/>
      <c r="C93" s="13"/>
      <c r="D93" s="13"/>
      <c r="E93" s="13"/>
      <c r="F93" s="13"/>
      <c r="G93" s="13"/>
      <c r="H93" s="13"/>
      <c r="I93" s="13"/>
      <c r="J93" s="13"/>
      <c r="K93" s="311"/>
      <c r="L93" s="302"/>
      <c r="M93" s="302"/>
      <c r="N93" s="302"/>
      <c r="O93" s="302"/>
      <c r="P93" s="324"/>
      <c r="Q93" s="302"/>
      <c r="R93" s="302"/>
      <c r="T93" s="44"/>
      <c r="U93" s="40"/>
      <c r="V93" s="40"/>
      <c r="W93" s="40"/>
      <c r="X93" s="40"/>
      <c r="Y93" s="40"/>
      <c r="Z93" s="40"/>
      <c r="AA93" s="40"/>
      <c r="AB93" s="40"/>
      <c r="AC93" s="40"/>
      <c r="AD93" s="321"/>
      <c r="AE93" s="319"/>
      <c r="AF93" s="319"/>
      <c r="AG93" s="319"/>
      <c r="AH93" s="319"/>
      <c r="AI93" s="319"/>
      <c r="AJ93" s="319"/>
      <c r="AK93" s="319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</row>
    <row r="94" spans="1:56" x14ac:dyDescent="0.25">
      <c r="A94" s="37"/>
      <c r="B94" s="13"/>
      <c r="C94" s="13"/>
      <c r="D94" s="13"/>
      <c r="E94" s="13"/>
      <c r="F94" s="13"/>
      <c r="G94" s="13"/>
      <c r="H94" s="13"/>
      <c r="I94" s="13"/>
      <c r="J94" s="13"/>
      <c r="K94" s="311"/>
      <c r="L94" s="302"/>
      <c r="M94" s="302"/>
      <c r="N94" s="302"/>
      <c r="O94" s="302"/>
      <c r="P94" s="324"/>
      <c r="Q94" s="302"/>
      <c r="R94" s="302"/>
      <c r="T94" s="44"/>
      <c r="U94" s="40"/>
      <c r="V94" s="40"/>
      <c r="W94" s="40"/>
      <c r="X94" s="40"/>
      <c r="Y94" s="40"/>
      <c r="Z94" s="40"/>
      <c r="AA94" s="40"/>
      <c r="AB94" s="40"/>
      <c r="AC94" s="40"/>
      <c r="AD94" s="321"/>
      <c r="AE94" s="319"/>
      <c r="AF94" s="319"/>
      <c r="AG94" s="319"/>
      <c r="AH94" s="319"/>
      <c r="AI94" s="319"/>
      <c r="AJ94" s="319"/>
      <c r="AK94" s="319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</row>
    <row r="95" spans="1:56" x14ac:dyDescent="0.25">
      <c r="A95" s="95" t="s">
        <v>2408</v>
      </c>
      <c r="B95" s="96"/>
      <c r="C95" s="96"/>
      <c r="D95" s="96"/>
      <c r="E95" s="96"/>
      <c r="F95" s="96"/>
      <c r="G95" s="96"/>
      <c r="H95" s="96"/>
      <c r="I95" s="96"/>
      <c r="J95" s="96"/>
      <c r="K95" s="97"/>
      <c r="L95" s="306"/>
      <c r="M95" s="306"/>
      <c r="N95" s="306"/>
      <c r="O95" s="306"/>
      <c r="P95" s="327"/>
      <c r="Q95" s="306"/>
      <c r="R95" s="306"/>
      <c r="T95" s="44"/>
      <c r="U95" s="40"/>
      <c r="V95" s="40"/>
      <c r="W95" s="40"/>
      <c r="X95" s="40"/>
      <c r="Y95" s="40"/>
      <c r="Z95" s="40"/>
      <c r="AA95" s="40"/>
      <c r="AB95" s="40"/>
      <c r="AC95" s="40"/>
      <c r="AD95" s="321"/>
      <c r="AE95" s="319"/>
      <c r="AF95" s="319"/>
      <c r="AG95" s="319"/>
      <c r="AH95" s="319"/>
      <c r="AI95" s="319"/>
      <c r="AJ95" s="319"/>
      <c r="AK95" s="319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</row>
    <row r="96" spans="1:56" x14ac:dyDescent="0.25">
      <c r="A96" s="133" t="str">
        <f t="shared" ref="A96:H96" si="0">A7</f>
        <v>Feedstock Production (ON=1/OFF=0?)</v>
      </c>
      <c r="B96" s="133">
        <f t="shared" si="0"/>
        <v>1</v>
      </c>
      <c r="C96" s="133">
        <f t="shared" si="0"/>
        <v>1</v>
      </c>
      <c r="D96" s="133">
        <f t="shared" si="0"/>
        <v>1</v>
      </c>
      <c r="E96" s="133">
        <f t="shared" si="0"/>
        <v>1</v>
      </c>
      <c r="F96" s="133"/>
      <c r="G96" s="133">
        <f t="shared" si="0"/>
        <v>0</v>
      </c>
      <c r="H96" s="133">
        <f t="shared" si="0"/>
        <v>0</v>
      </c>
      <c r="I96" s="133">
        <f t="shared" ref="I96:L96" si="1">I7</f>
        <v>1</v>
      </c>
      <c r="J96" s="133">
        <f t="shared" si="1"/>
        <v>0</v>
      </c>
      <c r="K96" s="133">
        <f t="shared" si="1"/>
        <v>0</v>
      </c>
      <c r="L96" s="307">
        <f t="shared" si="1"/>
        <v>0</v>
      </c>
      <c r="M96" s="307"/>
      <c r="N96" s="307"/>
      <c r="O96" s="307"/>
      <c r="P96" s="328"/>
      <c r="Q96" s="307"/>
      <c r="R96" s="307"/>
      <c r="T96" s="44"/>
      <c r="U96" s="40"/>
      <c r="V96" s="40"/>
      <c r="W96" s="40"/>
      <c r="X96" s="40"/>
      <c r="Y96" s="40"/>
      <c r="Z96" s="40"/>
      <c r="AA96" s="40"/>
      <c r="AB96" s="40"/>
      <c r="AC96" s="40"/>
      <c r="AD96" s="321"/>
      <c r="AE96" s="319"/>
      <c r="AF96" s="319"/>
      <c r="AG96" s="319"/>
      <c r="AH96" s="319"/>
      <c r="AI96" s="319"/>
      <c r="AJ96" s="319"/>
      <c r="AK96" s="319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</row>
    <row r="97" spans="1:56" x14ac:dyDescent="0.25">
      <c r="A97" s="98" t="str">
        <f>LCI!A58</f>
        <v>CH4 Emissions (kg/yr)</v>
      </c>
      <c r="B97" s="96"/>
      <c r="C97" s="96"/>
      <c r="D97" s="96"/>
      <c r="E97" s="96"/>
      <c r="F97" s="96"/>
      <c r="G97" s="96"/>
      <c r="H97" s="96"/>
      <c r="I97" s="96"/>
      <c r="J97" s="96"/>
      <c r="K97" s="97"/>
      <c r="L97" s="306"/>
      <c r="M97" s="306"/>
      <c r="N97" s="306"/>
      <c r="O97" s="306"/>
      <c r="P97" s="327"/>
      <c r="Q97" s="306"/>
      <c r="R97" s="306"/>
      <c r="T97" s="44"/>
      <c r="U97" s="40"/>
      <c r="V97" s="40"/>
      <c r="W97" s="40"/>
      <c r="X97" s="40"/>
      <c r="Y97" s="40"/>
      <c r="Z97" s="40"/>
      <c r="AA97" s="40"/>
      <c r="AB97" s="40"/>
      <c r="AC97" s="40"/>
      <c r="AD97" s="321"/>
      <c r="AE97" s="319"/>
      <c r="AF97" s="319"/>
      <c r="AG97" s="319"/>
      <c r="AH97" s="319"/>
      <c r="AI97" s="319"/>
      <c r="AJ97" s="319"/>
      <c r="AK97" s="319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</row>
    <row r="98" spans="1:56" x14ac:dyDescent="0.25">
      <c r="A98" s="98" t="str">
        <f>LCI!A59</f>
        <v>CO2 Emissions (kg/yr)</v>
      </c>
      <c r="B98" s="96"/>
      <c r="C98" s="96"/>
      <c r="D98" s="96"/>
      <c r="E98" s="96"/>
      <c r="F98" s="96"/>
      <c r="G98" s="96"/>
      <c r="H98" s="96"/>
      <c r="I98" s="99">
        <v>2089900.5749999997</v>
      </c>
      <c r="J98" s="96"/>
      <c r="K98" s="97"/>
      <c r="L98" s="306"/>
      <c r="M98" s="306"/>
      <c r="N98" s="306"/>
      <c r="O98" s="306"/>
      <c r="P98" s="327"/>
      <c r="Q98" s="306"/>
      <c r="R98" s="306"/>
      <c r="T98" s="44"/>
      <c r="U98" s="40"/>
      <c r="V98" s="40"/>
      <c r="W98" s="40"/>
      <c r="X98" s="40"/>
      <c r="Y98" s="40"/>
      <c r="Z98" s="40"/>
      <c r="AA98" s="40"/>
      <c r="AB98" s="40"/>
      <c r="AC98" s="40"/>
      <c r="AD98" s="321"/>
      <c r="AE98" s="319"/>
      <c r="AF98" s="319"/>
      <c r="AG98" s="319"/>
      <c r="AH98" s="319"/>
      <c r="AI98" s="319"/>
      <c r="AJ98" s="319"/>
      <c r="AK98" s="319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</row>
    <row r="99" spans="1:56" x14ac:dyDescent="0.25">
      <c r="A99" s="100" t="str">
        <f>LCI!A61</f>
        <v>LUC Emissions (kg CO2e/yr)</v>
      </c>
      <c r="B99" s="96"/>
      <c r="C99" s="96"/>
      <c r="D99" s="96"/>
      <c r="E99" s="96"/>
      <c r="F99" s="96"/>
      <c r="G99" s="96"/>
      <c r="H99" s="96"/>
      <c r="I99" s="99">
        <v>0</v>
      </c>
      <c r="J99" s="96"/>
      <c r="K99" s="97"/>
      <c r="L99" s="306"/>
      <c r="M99" s="306"/>
      <c r="N99" s="306"/>
      <c r="O99" s="306"/>
      <c r="P99" s="327"/>
      <c r="Q99" s="306"/>
      <c r="R99" s="306"/>
      <c r="T99" s="44"/>
      <c r="U99" s="40"/>
      <c r="V99" s="40"/>
      <c r="W99" s="40"/>
      <c r="X99" s="40"/>
      <c r="Y99" s="40"/>
      <c r="Z99" s="40"/>
      <c r="AA99" s="40"/>
      <c r="AB99" s="40"/>
      <c r="AC99" s="40"/>
      <c r="AD99" s="321"/>
      <c r="AE99" s="319"/>
      <c r="AF99" s="319"/>
      <c r="AG99" s="319"/>
      <c r="AH99" s="319"/>
      <c r="AI99" s="319"/>
      <c r="AJ99" s="319"/>
      <c r="AK99" s="319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</row>
    <row r="100" spans="1:56" x14ac:dyDescent="0.25">
      <c r="A100" s="100" t="str">
        <f>LCI!A62</f>
        <v>N2O Emissions (kg/yr)</v>
      </c>
      <c r="B100" s="124">
        <f>SoyCult!$O25*B$96</f>
        <v>8</v>
      </c>
      <c r="C100" s="124">
        <f>SoyCult!$O25*C$96</f>
        <v>8</v>
      </c>
      <c r="D100" s="124">
        <f>CornCult!J29</f>
        <v>407.65000000000003</v>
      </c>
      <c r="E100" s="96">
        <f>CornCult!K28</f>
        <v>113.13334129448292</v>
      </c>
      <c r="F100" s="96"/>
      <c r="G100" s="96"/>
      <c r="H100" s="96"/>
      <c r="I100" s="99">
        <v>0</v>
      </c>
      <c r="J100" s="96"/>
      <c r="K100" s="97"/>
      <c r="L100" s="306"/>
      <c r="M100" s="306"/>
      <c r="N100" s="306"/>
      <c r="O100" s="306"/>
      <c r="P100" s="327"/>
      <c r="Q100" s="306"/>
      <c r="R100" s="306"/>
      <c r="T100" s="44"/>
      <c r="U100" s="40"/>
      <c r="V100" s="40"/>
      <c r="W100" s="40"/>
      <c r="X100" s="40"/>
      <c r="Y100" s="40"/>
      <c r="Z100" s="40"/>
      <c r="AA100" s="40"/>
      <c r="AB100" s="40"/>
      <c r="AC100" s="40"/>
      <c r="AD100" s="321"/>
      <c r="AE100" s="319"/>
      <c r="AF100" s="319"/>
      <c r="AG100" s="319"/>
      <c r="AH100" s="319"/>
      <c r="AI100" s="319"/>
      <c r="AJ100" s="319"/>
      <c r="AK100" s="319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</row>
    <row r="101" spans="1:56" x14ac:dyDescent="0.25">
      <c r="A101" s="100" t="str">
        <f>LCI!A64</f>
        <v>Algal Biomass, Whole (kg/yr)</v>
      </c>
      <c r="B101" s="96"/>
      <c r="C101" s="96"/>
      <c r="D101" s="96"/>
      <c r="E101" s="96"/>
      <c r="F101" s="96"/>
      <c r="G101" s="96"/>
      <c r="H101" s="96"/>
      <c r="I101" s="99">
        <v>4928157</v>
      </c>
      <c r="J101" s="96"/>
      <c r="K101" s="97"/>
      <c r="L101" s="306"/>
      <c r="M101" s="306"/>
      <c r="N101" s="306"/>
      <c r="O101" s="306"/>
      <c r="P101" s="327"/>
      <c r="Q101" s="306"/>
      <c r="R101" s="306"/>
      <c r="T101" s="44"/>
      <c r="U101" s="40"/>
      <c r="V101" s="40"/>
      <c r="W101" s="40"/>
      <c r="X101" s="40"/>
      <c r="Y101" s="40"/>
      <c r="Z101" s="40"/>
      <c r="AA101" s="40"/>
      <c r="AB101" s="40"/>
      <c r="AC101" s="40"/>
      <c r="AD101" s="321"/>
      <c r="AE101" s="319"/>
      <c r="AF101" s="319"/>
      <c r="AG101" s="319"/>
      <c r="AH101" s="319"/>
      <c r="AI101" s="319"/>
      <c r="AJ101" s="319"/>
      <c r="AK101" s="319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</row>
    <row r="102" spans="1:56" x14ac:dyDescent="0.25">
      <c r="A102" s="100" t="str">
        <f>LCI!A68</f>
        <v>Corn Grain (kg/yr)</v>
      </c>
      <c r="B102" s="96"/>
      <c r="C102" s="96"/>
      <c r="D102" s="96">
        <f>CornCult!K25</f>
        <v>1097400</v>
      </c>
      <c r="E102" s="96"/>
      <c r="F102" s="96"/>
      <c r="G102" s="96"/>
      <c r="H102" s="96"/>
      <c r="I102" s="99">
        <v>0</v>
      </c>
      <c r="J102" s="96"/>
      <c r="K102" s="97"/>
      <c r="L102" s="306"/>
      <c r="M102" s="306"/>
      <c r="N102" s="306"/>
      <c r="O102" s="306"/>
      <c r="P102" s="327"/>
      <c r="Q102" s="306"/>
      <c r="R102" s="306"/>
      <c r="T102" s="44"/>
      <c r="U102" s="40"/>
      <c r="V102" s="40"/>
      <c r="W102" s="40"/>
      <c r="X102" s="40"/>
      <c r="Y102" s="40"/>
      <c r="Z102" s="40"/>
      <c r="AA102" s="40"/>
      <c r="AB102" s="40"/>
      <c r="AC102" s="40"/>
      <c r="AD102" s="321"/>
      <c r="AE102" s="319"/>
      <c r="AF102" s="319"/>
      <c r="AG102" s="319"/>
      <c r="AH102" s="319"/>
      <c r="AI102" s="319"/>
      <c r="AJ102" s="319"/>
      <c r="AK102" s="319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</row>
    <row r="103" spans="1:56" x14ac:dyDescent="0.25">
      <c r="A103" s="100" t="str">
        <f>LCI!A69</f>
        <v>Corn Stover, Collected (kg/yr)</v>
      </c>
      <c r="B103" s="96"/>
      <c r="C103" s="96"/>
      <c r="D103" s="96"/>
      <c r="E103" s="96">
        <f>CornCult!K26</f>
        <v>493830</v>
      </c>
      <c r="F103" s="96"/>
      <c r="G103" s="96"/>
      <c r="H103" s="96"/>
      <c r="I103" s="99">
        <v>0</v>
      </c>
      <c r="J103" s="96"/>
      <c r="K103" s="97"/>
      <c r="L103" s="306"/>
      <c r="M103" s="306"/>
      <c r="N103" s="306"/>
      <c r="O103" s="306"/>
      <c r="P103" s="327"/>
      <c r="Q103" s="306"/>
      <c r="R103" s="306"/>
      <c r="T103" s="44"/>
      <c r="U103" s="40"/>
      <c r="V103" s="40"/>
      <c r="W103" s="40"/>
      <c r="X103" s="40"/>
      <c r="Y103" s="40"/>
      <c r="Z103" s="40"/>
      <c r="AA103" s="40"/>
      <c r="AB103" s="40"/>
      <c r="AC103" s="40"/>
      <c r="AD103" s="321"/>
      <c r="AE103" s="319"/>
      <c r="AF103" s="319"/>
      <c r="AG103" s="319"/>
      <c r="AH103" s="319"/>
      <c r="AI103" s="319"/>
      <c r="AJ103" s="319"/>
      <c r="AK103" s="319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</row>
    <row r="104" spans="1:56" x14ac:dyDescent="0.25">
      <c r="A104" s="100" t="str">
        <f>LCI!A70</f>
        <v>Corn Stover, Left (kg/yr)</v>
      </c>
      <c r="B104" s="96"/>
      <c r="C104" s="96"/>
      <c r="D104" s="96"/>
      <c r="E104" s="96"/>
      <c r="F104" s="96"/>
      <c r="G104" s="96"/>
      <c r="H104" s="96"/>
      <c r="I104" s="99"/>
      <c r="J104" s="96"/>
      <c r="K104" s="97"/>
      <c r="L104" s="306"/>
      <c r="M104" s="306"/>
      <c r="N104" s="306"/>
      <c r="O104" s="306"/>
      <c r="P104" s="327"/>
      <c r="Q104" s="306"/>
      <c r="R104" s="306"/>
      <c r="T104" s="44"/>
      <c r="U104" s="40"/>
      <c r="V104" s="40"/>
      <c r="W104" s="40"/>
      <c r="X104" s="40"/>
      <c r="Y104" s="40"/>
      <c r="Z104" s="40"/>
      <c r="AA104" s="40"/>
      <c r="AB104" s="40"/>
      <c r="AC104" s="40"/>
      <c r="AD104" s="321"/>
      <c r="AE104" s="319"/>
      <c r="AF104" s="319"/>
      <c r="AG104" s="319"/>
      <c r="AH104" s="319"/>
      <c r="AI104" s="319"/>
      <c r="AJ104" s="319"/>
      <c r="AK104" s="319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</row>
    <row r="105" spans="1:56" x14ac:dyDescent="0.25">
      <c r="A105" s="100" t="str">
        <f>LCI!A74</f>
        <v>MSW Co-Products (kg/yr)</v>
      </c>
      <c r="B105" s="96"/>
      <c r="C105" s="96"/>
      <c r="D105" s="96"/>
      <c r="E105" s="96"/>
      <c r="F105" s="96"/>
      <c r="G105" s="96"/>
      <c r="H105" s="96"/>
      <c r="I105" s="99"/>
      <c r="J105" s="96"/>
      <c r="K105" s="97"/>
      <c r="L105" s="306"/>
      <c r="M105" s="306"/>
      <c r="N105" s="306"/>
      <c r="O105" s="306"/>
      <c r="P105" s="327"/>
      <c r="Q105" s="306"/>
      <c r="R105" s="306"/>
      <c r="T105" s="44"/>
      <c r="U105" s="40"/>
      <c r="V105" s="40"/>
      <c r="W105" s="40"/>
      <c r="X105" s="40"/>
      <c r="Y105" s="40"/>
      <c r="Z105" s="40"/>
      <c r="AA105" s="40"/>
      <c r="AB105" s="40"/>
      <c r="AC105" s="40"/>
      <c r="AD105" s="321"/>
      <c r="AE105" s="319"/>
      <c r="AF105" s="319"/>
      <c r="AG105" s="319"/>
      <c r="AH105" s="319"/>
      <c r="AI105" s="319"/>
      <c r="AJ105" s="319"/>
      <c r="AK105" s="319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</row>
    <row r="106" spans="1:56" x14ac:dyDescent="0.25">
      <c r="A106" s="100" t="str">
        <f>LCI!A76</f>
        <v>Refused Derived Fuel (kg/yr)</v>
      </c>
      <c r="B106" s="96"/>
      <c r="C106" s="96"/>
      <c r="D106" s="96"/>
      <c r="E106" s="96"/>
      <c r="F106" s="96"/>
      <c r="G106" s="96"/>
      <c r="H106" s="96"/>
      <c r="I106" s="99">
        <v>0</v>
      </c>
      <c r="J106" s="96"/>
      <c r="K106" s="97"/>
      <c r="L106" s="306"/>
      <c r="M106" s="306"/>
      <c r="N106" s="306"/>
      <c r="O106" s="306"/>
      <c r="P106" s="327"/>
      <c r="Q106" s="306"/>
      <c r="R106" s="306"/>
      <c r="T106" s="44"/>
      <c r="U106" s="40"/>
      <c r="V106" s="40"/>
      <c r="W106" s="40"/>
      <c r="X106" s="40"/>
      <c r="Y106" s="40"/>
      <c r="Z106" s="40"/>
      <c r="AA106" s="40"/>
      <c r="AB106" s="40"/>
      <c r="AC106" s="40"/>
      <c r="AD106" s="321"/>
      <c r="AE106" s="319"/>
      <c r="AF106" s="319"/>
      <c r="AG106" s="319"/>
      <c r="AH106" s="319"/>
      <c r="AI106" s="319"/>
      <c r="AJ106" s="319"/>
      <c r="AK106" s="319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</row>
    <row r="107" spans="1:56" x14ac:dyDescent="0.25">
      <c r="A107" s="100" t="str">
        <f>LCI!A80</f>
        <v>Soybeans (kg/yr)</v>
      </c>
      <c r="B107" s="96">
        <f>SoyCult!$O24*B$96</f>
        <v>301713.2960400001</v>
      </c>
      <c r="C107" s="96">
        <f>SoyCult!$O24*C$96</f>
        <v>301713.2960400001</v>
      </c>
      <c r="D107" s="96"/>
      <c r="E107" s="96"/>
      <c r="F107" s="96"/>
      <c r="G107" s="96"/>
      <c r="H107" s="96"/>
      <c r="I107" s="99">
        <v>0</v>
      </c>
      <c r="J107" s="96"/>
      <c r="K107" s="97"/>
      <c r="L107" s="306"/>
      <c r="M107" s="306"/>
      <c r="N107" s="306"/>
      <c r="O107" s="306"/>
      <c r="P107" s="327"/>
      <c r="Q107" s="306"/>
      <c r="R107" s="306"/>
      <c r="T107" s="44"/>
      <c r="U107" s="40"/>
      <c r="V107" s="40"/>
      <c r="W107" s="40"/>
      <c r="X107" s="40"/>
      <c r="Y107" s="40"/>
      <c r="Z107" s="40"/>
      <c r="AA107" s="40"/>
      <c r="AB107" s="40"/>
      <c r="AC107" s="40"/>
      <c r="AD107" s="321"/>
      <c r="AE107" s="319"/>
      <c r="AF107" s="319"/>
      <c r="AG107" s="319"/>
      <c r="AH107" s="319"/>
      <c r="AI107" s="319"/>
      <c r="AJ107" s="319"/>
      <c r="AK107" s="319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</row>
    <row r="108" spans="1:56" x14ac:dyDescent="0.25">
      <c r="A108" s="100" t="str">
        <f>LCI!A85</f>
        <v>WOG, Delivered (kg/yr)</v>
      </c>
      <c r="B108" s="96"/>
      <c r="C108" s="96"/>
      <c r="D108" s="96"/>
      <c r="E108" s="96"/>
      <c r="F108" s="96"/>
      <c r="G108" s="96"/>
      <c r="H108" s="96"/>
      <c r="I108" s="99">
        <v>0</v>
      </c>
      <c r="J108" s="96"/>
      <c r="K108" s="97"/>
      <c r="L108" s="306"/>
      <c r="M108" s="306"/>
      <c r="N108" s="306"/>
      <c r="O108" s="306"/>
      <c r="P108" s="327"/>
      <c r="Q108" s="306"/>
      <c r="R108" s="306"/>
      <c r="T108" s="44"/>
      <c r="U108" s="40"/>
      <c r="V108" s="40"/>
      <c r="W108" s="40"/>
      <c r="X108" s="40"/>
      <c r="Y108" s="40"/>
      <c r="Z108" s="40"/>
      <c r="AA108" s="40"/>
      <c r="AB108" s="40"/>
      <c r="AC108" s="40"/>
      <c r="AD108" s="321"/>
      <c r="AE108" s="319"/>
      <c r="AF108" s="319"/>
      <c r="AG108" s="319"/>
      <c r="AH108" s="319"/>
      <c r="AI108" s="319"/>
      <c r="AJ108" s="319"/>
      <c r="AK108" s="319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</row>
    <row r="109" spans="1:56" x14ac:dyDescent="0.25">
      <c r="A109" s="100" t="str">
        <f>LCI!A86</f>
        <v>Woody Biomass (kg/yr)</v>
      </c>
      <c r="B109" s="96"/>
      <c r="C109" s="96"/>
      <c r="D109" s="96"/>
      <c r="E109" s="96"/>
      <c r="F109" s="96"/>
      <c r="G109" s="96"/>
      <c r="H109" s="96"/>
      <c r="I109" s="99">
        <v>0</v>
      </c>
      <c r="J109" s="96"/>
      <c r="K109" s="97"/>
      <c r="L109" s="306"/>
      <c r="M109" s="306"/>
      <c r="N109" s="306"/>
      <c r="O109" s="306"/>
      <c r="P109" s="327"/>
      <c r="Q109" s="306"/>
      <c r="R109" s="306"/>
      <c r="T109" s="44"/>
      <c r="U109" s="40"/>
      <c r="V109" s="40"/>
      <c r="W109" s="40"/>
      <c r="X109" s="40"/>
      <c r="Y109" s="40"/>
      <c r="Z109" s="40"/>
      <c r="AA109" s="40"/>
      <c r="AB109" s="40"/>
      <c r="AC109" s="40"/>
      <c r="AD109" s="321"/>
      <c r="AE109" s="319"/>
      <c r="AF109" s="319"/>
      <c r="AG109" s="319"/>
      <c r="AH109" s="319"/>
      <c r="AI109" s="319"/>
      <c r="AJ109" s="319"/>
      <c r="AK109" s="319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</row>
    <row r="110" spans="1:56" x14ac:dyDescent="0.25">
      <c r="A110" s="100"/>
      <c r="B110" s="96"/>
      <c r="C110" s="96"/>
      <c r="D110" s="96"/>
      <c r="E110" s="96"/>
      <c r="F110" s="96"/>
      <c r="G110" s="96"/>
      <c r="H110" s="96"/>
      <c r="I110" s="96"/>
      <c r="J110" s="96"/>
      <c r="K110" s="97"/>
      <c r="L110" s="306"/>
      <c r="M110" s="306"/>
      <c r="N110" s="306"/>
      <c r="O110" s="306"/>
      <c r="P110" s="327"/>
      <c r="Q110" s="306"/>
      <c r="R110" s="306"/>
      <c r="T110" s="44"/>
      <c r="U110" s="40"/>
      <c r="V110" s="40"/>
      <c r="W110" s="40"/>
      <c r="X110" s="40"/>
      <c r="Y110" s="40"/>
      <c r="Z110" s="40"/>
      <c r="AA110" s="40"/>
      <c r="AB110" s="40"/>
      <c r="AC110" s="40"/>
      <c r="AD110" s="321"/>
      <c r="AE110" s="319"/>
      <c r="AF110" s="319"/>
      <c r="AG110" s="319"/>
      <c r="AH110" s="319"/>
      <c r="AI110" s="319"/>
      <c r="AJ110" s="319"/>
      <c r="AK110" s="319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</row>
    <row r="111" spans="1:56" x14ac:dyDescent="0.25">
      <c r="A111" s="100"/>
      <c r="B111" s="96"/>
      <c r="C111" s="96"/>
      <c r="D111" s="96"/>
      <c r="E111" s="96"/>
      <c r="F111" s="96"/>
      <c r="G111" s="96"/>
      <c r="H111" s="96"/>
      <c r="I111" s="96"/>
      <c r="J111" s="96"/>
      <c r="K111" s="97"/>
      <c r="L111" s="306"/>
      <c r="M111" s="306"/>
      <c r="N111" s="306"/>
      <c r="O111" s="306"/>
      <c r="P111" s="327"/>
      <c r="Q111" s="306"/>
      <c r="R111" s="306"/>
      <c r="T111" s="44"/>
      <c r="U111" s="40"/>
      <c r="V111" s="40"/>
      <c r="W111" s="40"/>
      <c r="X111" s="40"/>
      <c r="Y111" s="40"/>
      <c r="Z111" s="40"/>
      <c r="AA111" s="40"/>
      <c r="AB111" s="40"/>
      <c r="AC111" s="40"/>
      <c r="AD111" s="321"/>
      <c r="AE111" s="319"/>
      <c r="AF111" s="319"/>
      <c r="AG111" s="319"/>
      <c r="AH111" s="319"/>
      <c r="AI111" s="319"/>
      <c r="AJ111" s="319"/>
      <c r="AK111" s="319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</row>
    <row r="112" spans="1:56" x14ac:dyDescent="0.25">
      <c r="A112" s="133" t="str">
        <f t="shared" ref="A112:H112" si="2">A39</f>
        <v>Extraction/Conversion (ON=1/OFF=0?)</v>
      </c>
      <c r="B112" s="133">
        <f t="shared" si="2"/>
        <v>1</v>
      </c>
      <c r="C112" s="133">
        <f t="shared" si="2"/>
        <v>1</v>
      </c>
      <c r="D112" s="133">
        <f t="shared" si="2"/>
        <v>1</v>
      </c>
      <c r="E112" s="133">
        <f t="shared" si="2"/>
        <v>1</v>
      </c>
      <c r="F112" s="133"/>
      <c r="G112" s="133">
        <f t="shared" si="2"/>
        <v>0</v>
      </c>
      <c r="H112" s="133">
        <f t="shared" si="2"/>
        <v>0</v>
      </c>
      <c r="I112" s="133">
        <f t="shared" ref="I112:J112" si="3">I39</f>
        <v>1</v>
      </c>
      <c r="J112" s="133">
        <f t="shared" si="3"/>
        <v>0</v>
      </c>
      <c r="K112" s="133">
        <f>K39</f>
        <v>0</v>
      </c>
      <c r="L112" s="307">
        <f>L39</f>
        <v>0</v>
      </c>
      <c r="M112" s="307"/>
      <c r="N112" s="307"/>
      <c r="O112" s="307"/>
      <c r="P112" s="328"/>
      <c r="Q112" s="307"/>
      <c r="R112" s="307"/>
      <c r="T112" s="44"/>
      <c r="U112" s="40"/>
      <c r="V112" s="40"/>
      <c r="W112" s="40"/>
      <c r="X112" s="40"/>
      <c r="Y112" s="40"/>
      <c r="Z112" s="40"/>
      <c r="AA112" s="40"/>
      <c r="AB112" s="40"/>
      <c r="AC112" s="40"/>
      <c r="AD112" s="321"/>
      <c r="AE112" s="319"/>
      <c r="AF112" s="319"/>
      <c r="AG112" s="319"/>
      <c r="AH112" s="319"/>
      <c r="AI112" s="319"/>
      <c r="AJ112" s="319"/>
      <c r="AK112" s="319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</row>
    <row r="113" spans="1:56" x14ac:dyDescent="0.25">
      <c r="A113" s="100" t="str">
        <f>LCI!A59</f>
        <v>CO2 Emissions (kg/yr)</v>
      </c>
      <c r="B113" s="96"/>
      <c r="C113" s="96"/>
      <c r="D113" s="96">
        <f>StarchFerm!K26</f>
        <v>272706.38902382139</v>
      </c>
      <c r="E113" s="96"/>
      <c r="F113" s="96"/>
      <c r="G113" s="96"/>
      <c r="H113" s="96"/>
      <c r="I113" s="99"/>
      <c r="J113" s="96"/>
      <c r="K113" s="97"/>
      <c r="L113" s="306"/>
      <c r="M113" s="306"/>
      <c r="N113" s="306"/>
      <c r="O113" s="306"/>
      <c r="P113" s="327"/>
      <c r="Q113" s="306"/>
      <c r="R113" s="306"/>
      <c r="T113" s="44"/>
      <c r="U113" s="40"/>
      <c r="V113" s="40"/>
      <c r="W113" s="40"/>
      <c r="X113" s="40"/>
      <c r="Y113" s="40"/>
      <c r="Z113" s="40"/>
      <c r="AA113" s="40"/>
      <c r="AB113" s="40"/>
      <c r="AC113" s="40"/>
      <c r="AD113" s="321"/>
      <c r="AE113" s="319"/>
      <c r="AF113" s="319"/>
      <c r="AG113" s="319"/>
      <c r="AH113" s="319"/>
      <c r="AI113" s="319"/>
      <c r="AJ113" s="319"/>
      <c r="AK113" s="319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</row>
    <row r="114" spans="1:56" x14ac:dyDescent="0.25">
      <c r="A114" s="100" t="str">
        <f>LCI!A65</f>
        <v>Algal Biomass, LEA Meal (kg/yr)</v>
      </c>
      <c r="B114" s="96"/>
      <c r="C114" s="96"/>
      <c r="D114" s="96"/>
      <c r="E114" s="96"/>
      <c r="F114" s="96"/>
      <c r="G114" s="96"/>
      <c r="H114" s="96"/>
      <c r="I114" s="99">
        <v>3933130.5</v>
      </c>
      <c r="J114" s="96"/>
      <c r="K114" s="97"/>
      <c r="L114" s="306"/>
      <c r="M114" s="306"/>
      <c r="N114" s="306"/>
      <c r="O114" s="306"/>
      <c r="P114" s="327"/>
      <c r="Q114" s="306"/>
      <c r="R114" s="306"/>
      <c r="T114" s="44"/>
      <c r="U114" s="40"/>
      <c r="V114" s="40"/>
      <c r="W114" s="40"/>
      <c r="X114" s="40"/>
      <c r="Y114" s="40"/>
      <c r="Z114" s="40"/>
      <c r="AA114" s="40"/>
      <c r="AB114" s="40"/>
      <c r="AC114" s="40"/>
      <c r="AD114" s="321"/>
      <c r="AE114" s="319"/>
      <c r="AF114" s="319"/>
      <c r="AG114" s="319"/>
      <c r="AH114" s="319"/>
      <c r="AI114" s="319"/>
      <c r="AJ114" s="319"/>
      <c r="AK114" s="319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</row>
    <row r="115" spans="1:56" x14ac:dyDescent="0.25">
      <c r="A115" s="100" t="str">
        <f>LCI!A66</f>
        <v>Algal Oil (kg/yr)</v>
      </c>
      <c r="B115" s="96"/>
      <c r="C115" s="96"/>
      <c r="D115" s="96"/>
      <c r="E115" s="96"/>
      <c r="F115" s="96"/>
      <c r="G115" s="96"/>
      <c r="H115" s="96"/>
      <c r="I115" s="99">
        <v>995026.5</v>
      </c>
      <c r="J115" s="96"/>
      <c r="K115" s="97"/>
      <c r="L115" s="306"/>
      <c r="M115" s="306"/>
      <c r="N115" s="306"/>
      <c r="O115" s="306"/>
      <c r="P115" s="327"/>
      <c r="Q115" s="306"/>
      <c r="R115" s="306"/>
      <c r="T115" s="44"/>
      <c r="U115" s="40"/>
      <c r="V115" s="40"/>
      <c r="W115" s="40"/>
      <c r="X115" s="40"/>
      <c r="Y115" s="40"/>
      <c r="Z115" s="40"/>
      <c r="AA115" s="40"/>
      <c r="AB115" s="40"/>
      <c r="AC115" s="40"/>
      <c r="AD115" s="321"/>
      <c r="AE115" s="319"/>
      <c r="AF115" s="319"/>
      <c r="AG115" s="319"/>
      <c r="AH115" s="319"/>
      <c r="AI115" s="319"/>
      <c r="AJ115" s="319"/>
      <c r="AK115" s="319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</row>
    <row r="116" spans="1:56" x14ac:dyDescent="0.25">
      <c r="A116" s="100" t="str">
        <f>LCI!A72</f>
        <v>DDGS (kg/yr)</v>
      </c>
      <c r="B116" s="96"/>
      <c r="C116" s="96"/>
      <c r="D116" s="96">
        <f>StarchFerm!K25</f>
        <v>362142</v>
      </c>
      <c r="E116" s="96"/>
      <c r="F116" s="96"/>
      <c r="G116" s="96"/>
      <c r="H116" s="96"/>
      <c r="I116" s="99"/>
      <c r="J116" s="96"/>
      <c r="K116" s="97"/>
      <c r="L116" s="306"/>
      <c r="M116" s="306"/>
      <c r="N116" s="306"/>
      <c r="O116" s="306"/>
      <c r="P116" s="327"/>
      <c r="Q116" s="306"/>
      <c r="R116" s="306"/>
      <c r="T116" s="44"/>
      <c r="U116" s="40"/>
      <c r="V116" s="40"/>
      <c r="W116" s="40"/>
      <c r="X116" s="40"/>
      <c r="Y116" s="40"/>
      <c r="Z116" s="40"/>
      <c r="AA116" s="40"/>
      <c r="AB116" s="40"/>
      <c r="AC116" s="40"/>
      <c r="AD116" s="321"/>
      <c r="AE116" s="319"/>
      <c r="AF116" s="319"/>
      <c r="AG116" s="319"/>
      <c r="AH116" s="319"/>
      <c r="AI116" s="319"/>
      <c r="AJ116" s="319"/>
      <c r="AK116" s="319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</row>
    <row r="117" spans="1:56" x14ac:dyDescent="0.25">
      <c r="A117" s="100" t="str">
        <f>LCI!A89</f>
        <v>Electricity, Generated (MJ/yr)</v>
      </c>
      <c r="B117" s="96"/>
      <c r="C117" s="96"/>
      <c r="D117" s="96"/>
      <c r="E117" s="96"/>
      <c r="F117" s="96"/>
      <c r="G117" s="96"/>
      <c r="H117" s="96"/>
      <c r="I117" s="99"/>
      <c r="J117" s="96"/>
      <c r="K117" s="97"/>
      <c r="L117" s="306"/>
      <c r="M117" s="306"/>
      <c r="N117" s="306"/>
      <c r="O117" s="306"/>
      <c r="P117" s="327"/>
      <c r="Q117" s="306"/>
      <c r="R117" s="306"/>
      <c r="T117" s="44"/>
      <c r="U117" s="40"/>
      <c r="V117" s="40"/>
      <c r="W117" s="40"/>
      <c r="X117" s="40"/>
      <c r="Y117" s="40"/>
      <c r="Z117" s="40"/>
      <c r="AA117" s="40"/>
      <c r="AB117" s="40"/>
      <c r="AC117" s="40"/>
      <c r="AD117" s="321"/>
      <c r="AE117" s="319"/>
      <c r="AF117" s="319"/>
      <c r="AG117" s="319"/>
      <c r="AH117" s="319"/>
      <c r="AI117" s="319"/>
      <c r="AJ117" s="319"/>
      <c r="AK117" s="319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</row>
    <row r="118" spans="1:56" x14ac:dyDescent="0.25">
      <c r="A118" s="100" t="str">
        <f>LCI!A90</f>
        <v>Ethanol (kg/yr)</v>
      </c>
      <c r="B118" s="96"/>
      <c r="C118" s="96"/>
      <c r="D118" s="130">
        <f>StarchFerm!K24</f>
        <v>363868.23906892742</v>
      </c>
      <c r="E118" s="96"/>
      <c r="F118" s="96"/>
      <c r="G118" s="96"/>
      <c r="H118" s="96"/>
      <c r="I118" s="99">
        <v>0</v>
      </c>
      <c r="J118" s="96"/>
      <c r="K118" s="97"/>
      <c r="L118" s="306"/>
      <c r="M118" s="306"/>
      <c r="N118" s="306"/>
      <c r="O118" s="306"/>
      <c r="P118" s="327"/>
      <c r="Q118" s="306"/>
      <c r="R118" s="306"/>
      <c r="T118" s="44"/>
      <c r="U118" s="40"/>
      <c r="V118" s="40"/>
      <c r="W118" s="40"/>
      <c r="X118" s="40"/>
      <c r="Y118" s="40"/>
      <c r="Z118" s="40"/>
      <c r="AA118" s="40"/>
      <c r="AB118" s="40"/>
      <c r="AC118" s="40"/>
      <c r="AD118" s="321"/>
      <c r="AE118" s="319"/>
      <c r="AF118" s="319"/>
      <c r="AG118" s="319"/>
      <c r="AH118" s="319"/>
      <c r="AI118" s="319"/>
      <c r="AJ118" s="319"/>
      <c r="AK118" s="319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</row>
    <row r="119" spans="1:56" x14ac:dyDescent="0.25">
      <c r="A119" s="100" t="str">
        <f>LCI!A92</f>
        <v>Hydrogen, Produced (kg/yr)</v>
      </c>
      <c r="B119" s="96"/>
      <c r="C119" s="96"/>
      <c r="D119" s="96"/>
      <c r="E119" s="96"/>
      <c r="F119" s="96"/>
      <c r="G119" s="96"/>
      <c r="H119" s="96"/>
      <c r="I119" s="99"/>
      <c r="J119" s="96"/>
      <c r="K119" s="97"/>
      <c r="L119" s="306"/>
      <c r="M119" s="306"/>
      <c r="N119" s="306"/>
      <c r="O119" s="306"/>
      <c r="P119" s="327"/>
      <c r="Q119" s="306"/>
      <c r="R119" s="306"/>
      <c r="T119" s="44"/>
      <c r="U119" s="40"/>
      <c r="V119" s="40"/>
      <c r="W119" s="40"/>
      <c r="X119" s="40"/>
      <c r="Y119" s="40"/>
      <c r="Z119" s="40"/>
      <c r="AA119" s="40"/>
      <c r="AB119" s="40"/>
      <c r="AC119" s="40"/>
      <c r="AD119" s="321"/>
      <c r="AE119" s="319"/>
      <c r="AF119" s="319"/>
      <c r="AG119" s="319"/>
      <c r="AH119" s="319"/>
      <c r="AI119" s="319"/>
      <c r="AJ119" s="319"/>
      <c r="AK119" s="319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</row>
    <row r="120" spans="1:56" x14ac:dyDescent="0.25">
      <c r="A120" s="100" t="str">
        <f>LCI!A75</f>
        <v>Nitrogen Gas (kg/yr)</v>
      </c>
      <c r="B120" s="96"/>
      <c r="C120" s="96"/>
      <c r="D120" s="96"/>
      <c r="E120" s="96"/>
      <c r="F120" s="96"/>
      <c r="G120" s="96"/>
      <c r="H120" s="96"/>
      <c r="I120" s="99"/>
      <c r="J120" s="96"/>
      <c r="K120" s="97"/>
      <c r="L120" s="306"/>
      <c r="M120" s="306"/>
      <c r="N120" s="306"/>
      <c r="O120" s="306"/>
      <c r="P120" s="327"/>
      <c r="Q120" s="306"/>
      <c r="R120" s="306"/>
      <c r="T120" s="44"/>
      <c r="U120" s="40"/>
      <c r="V120" s="40"/>
      <c r="W120" s="40"/>
      <c r="X120" s="40"/>
      <c r="Y120" s="40"/>
      <c r="Z120" s="40"/>
      <c r="AA120" s="40"/>
      <c r="AB120" s="40"/>
      <c r="AC120" s="40"/>
      <c r="AD120" s="321"/>
      <c r="AE120" s="319"/>
      <c r="AF120" s="319"/>
      <c r="AG120" s="319"/>
      <c r="AH120" s="319"/>
      <c r="AI120" s="319"/>
      <c r="AJ120" s="319"/>
      <c r="AK120" s="319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</row>
    <row r="121" spans="1:56" x14ac:dyDescent="0.25">
      <c r="A121" s="100" t="str">
        <f>LCI!A77</f>
        <v>Slag (kg/yr)</v>
      </c>
      <c r="B121" s="96"/>
      <c r="C121" s="96"/>
      <c r="D121" s="96"/>
      <c r="E121" s="96"/>
      <c r="F121" s="96"/>
      <c r="G121" s="96"/>
      <c r="H121" s="96"/>
      <c r="I121" s="99"/>
      <c r="J121" s="96"/>
      <c r="K121" s="97"/>
      <c r="L121" s="306"/>
      <c r="M121" s="306"/>
      <c r="N121" s="306"/>
      <c r="O121" s="306"/>
      <c r="P121" s="327"/>
      <c r="Q121" s="306"/>
      <c r="R121" s="306"/>
      <c r="T121" s="44"/>
      <c r="U121" s="40"/>
      <c r="V121" s="40"/>
      <c r="W121" s="40"/>
      <c r="X121" s="40"/>
      <c r="Y121" s="40"/>
      <c r="Z121" s="40"/>
      <c r="AA121" s="40"/>
      <c r="AB121" s="40"/>
      <c r="AC121" s="40"/>
      <c r="AD121" s="321"/>
      <c r="AE121" s="319"/>
      <c r="AF121" s="319"/>
      <c r="AG121" s="319"/>
      <c r="AH121" s="319"/>
      <c r="AI121" s="319"/>
      <c r="AJ121" s="319"/>
      <c r="AK121" s="319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</row>
    <row r="122" spans="1:56" x14ac:dyDescent="0.25">
      <c r="A122" s="98" t="str">
        <f>LCI!A78</f>
        <v>Soybean Meal (kg/yr)</v>
      </c>
      <c r="B122" s="130">
        <f>HexExt!$L16*B$112</f>
        <v>234665.89692000009</v>
      </c>
      <c r="C122" s="130">
        <f>HexExt!$L16*C$112</f>
        <v>234665.89692000009</v>
      </c>
      <c r="D122" s="96"/>
      <c r="E122" s="96"/>
      <c r="F122" s="96"/>
      <c r="G122" s="96"/>
      <c r="H122" s="96"/>
      <c r="I122" s="99">
        <v>0</v>
      </c>
      <c r="J122" s="96"/>
      <c r="K122" s="97"/>
      <c r="L122" s="306"/>
      <c r="M122" s="306"/>
      <c r="N122" s="306"/>
      <c r="O122" s="306"/>
      <c r="P122" s="327"/>
      <c r="Q122" s="306"/>
      <c r="R122" s="306"/>
      <c r="T122" s="44"/>
      <c r="U122" s="40"/>
      <c r="V122" s="40"/>
      <c r="W122" s="40"/>
      <c r="X122" s="40"/>
      <c r="Y122" s="40"/>
      <c r="Z122" s="40"/>
      <c r="AA122" s="40"/>
      <c r="AB122" s="40"/>
      <c r="AC122" s="40"/>
      <c r="AD122" s="321"/>
      <c r="AE122" s="319"/>
      <c r="AF122" s="319"/>
      <c r="AG122" s="319"/>
      <c r="AH122" s="319"/>
      <c r="AI122" s="319"/>
      <c r="AJ122" s="319"/>
      <c r="AK122" s="319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</row>
    <row r="123" spans="1:56" x14ac:dyDescent="0.25">
      <c r="A123" s="100" t="str">
        <f>LCI!A79</f>
        <v>Soybean Oil (kg/yr)</v>
      </c>
      <c r="B123" s="130">
        <f>HexExt!$L15*B$112</f>
        <v>67047.399120000016</v>
      </c>
      <c r="C123" s="130">
        <f>HexExt!$L15*C$112</f>
        <v>67047.399120000016</v>
      </c>
      <c r="D123" s="96"/>
      <c r="E123" s="96"/>
      <c r="F123" s="96"/>
      <c r="G123" s="96"/>
      <c r="H123" s="96"/>
      <c r="I123" s="99">
        <v>0</v>
      </c>
      <c r="J123" s="96"/>
      <c r="K123" s="97"/>
      <c r="L123" s="306"/>
      <c r="M123" s="306"/>
      <c r="N123" s="306"/>
      <c r="O123" s="306"/>
      <c r="P123" s="327"/>
      <c r="Q123" s="306"/>
      <c r="R123" s="306"/>
      <c r="T123" s="44"/>
      <c r="U123" s="40"/>
      <c r="V123" s="40"/>
      <c r="W123" s="40"/>
      <c r="X123" s="40"/>
      <c r="Y123" s="40"/>
      <c r="Z123" s="40"/>
      <c r="AA123" s="40"/>
      <c r="AB123" s="40"/>
      <c r="AC123" s="40"/>
      <c r="AD123" s="321"/>
      <c r="AE123" s="319"/>
      <c r="AF123" s="319"/>
      <c r="AG123" s="319"/>
      <c r="AH123" s="319"/>
      <c r="AI123" s="319"/>
      <c r="AJ123" s="319"/>
      <c r="AK123" s="319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</row>
    <row r="124" spans="1:56" x14ac:dyDescent="0.25">
      <c r="A124" s="100" t="str">
        <f>LCI!A81</f>
        <v>Syncrude (kg/yr)</v>
      </c>
      <c r="B124" s="96"/>
      <c r="C124" s="96"/>
      <c r="D124" s="96"/>
      <c r="E124" s="96"/>
      <c r="F124" s="96"/>
      <c r="G124" s="96"/>
      <c r="H124" s="96"/>
      <c r="I124" s="99">
        <v>0</v>
      </c>
      <c r="J124" s="96"/>
      <c r="K124" s="97"/>
      <c r="L124" s="306"/>
      <c r="M124" s="306"/>
      <c r="N124" s="306"/>
      <c r="O124" s="306"/>
      <c r="P124" s="327"/>
      <c r="Q124" s="306"/>
      <c r="R124" s="306"/>
      <c r="T124" s="44"/>
      <c r="U124" s="40"/>
      <c r="V124" s="40"/>
      <c r="W124" s="40"/>
      <c r="X124" s="40"/>
      <c r="Y124" s="40"/>
      <c r="Z124" s="40"/>
      <c r="AA124" s="40"/>
      <c r="AB124" s="40"/>
      <c r="AC124" s="40"/>
      <c r="AD124" s="321"/>
      <c r="AE124" s="319"/>
      <c r="AF124" s="319"/>
      <c r="AG124" s="319"/>
      <c r="AH124" s="319"/>
      <c r="AI124" s="319"/>
      <c r="AJ124" s="319"/>
      <c r="AK124" s="319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</row>
    <row r="125" spans="1:56" x14ac:dyDescent="0.25">
      <c r="A125" s="100" t="str">
        <f>LCI!A82</f>
        <v>Wastewater, Gasification (kg/yr)</v>
      </c>
      <c r="B125" s="96"/>
      <c r="C125" s="96"/>
      <c r="D125" s="96"/>
      <c r="E125" s="96"/>
      <c r="F125" s="96"/>
      <c r="G125" s="96"/>
      <c r="H125" s="96"/>
      <c r="I125" s="99"/>
      <c r="J125" s="96"/>
      <c r="K125" s="97"/>
      <c r="L125" s="306"/>
      <c r="M125" s="306"/>
      <c r="N125" s="306"/>
      <c r="O125" s="306"/>
      <c r="P125" s="327"/>
      <c r="Q125" s="306"/>
      <c r="R125" s="306"/>
      <c r="T125" s="44"/>
      <c r="U125" s="40"/>
      <c r="V125" s="40"/>
      <c r="W125" s="40"/>
      <c r="X125" s="40"/>
      <c r="Y125" s="40"/>
      <c r="Z125" s="40"/>
      <c r="AA125" s="40"/>
      <c r="AB125" s="40"/>
      <c r="AC125" s="40"/>
      <c r="AD125" s="321"/>
      <c r="AE125" s="319"/>
      <c r="AF125" s="319"/>
      <c r="AG125" s="319"/>
      <c r="AH125" s="319"/>
      <c r="AI125" s="319"/>
      <c r="AJ125" s="319"/>
      <c r="AK125" s="319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</row>
    <row r="126" spans="1:56" x14ac:dyDescent="0.25">
      <c r="A126" s="100"/>
      <c r="B126" s="96"/>
      <c r="C126" s="96"/>
      <c r="D126" s="96"/>
      <c r="E126" s="96"/>
      <c r="F126" s="96"/>
      <c r="G126" s="96"/>
      <c r="H126" s="96"/>
      <c r="I126" s="96"/>
      <c r="J126" s="96"/>
      <c r="K126" s="97"/>
      <c r="L126" s="306"/>
      <c r="M126" s="306"/>
      <c r="N126" s="306"/>
      <c r="O126" s="306"/>
      <c r="P126" s="327"/>
      <c r="Q126" s="306"/>
      <c r="R126" s="306"/>
      <c r="T126" s="44"/>
      <c r="U126" s="40"/>
      <c r="V126" s="40"/>
      <c r="W126" s="40"/>
      <c r="X126" s="40"/>
      <c r="Y126" s="40"/>
      <c r="Z126" s="40"/>
      <c r="AA126" s="40"/>
      <c r="AB126" s="40"/>
      <c r="AC126" s="40"/>
      <c r="AD126" s="321"/>
      <c r="AE126" s="319"/>
      <c r="AF126" s="319"/>
      <c r="AG126" s="319"/>
      <c r="AH126" s="319"/>
      <c r="AI126" s="319"/>
      <c r="AJ126" s="319"/>
      <c r="AK126" s="319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</row>
    <row r="127" spans="1:56" x14ac:dyDescent="0.25">
      <c r="A127" s="100"/>
      <c r="B127" s="96"/>
      <c r="C127" s="96"/>
      <c r="D127" s="96"/>
      <c r="E127" s="96"/>
      <c r="F127" s="96"/>
      <c r="G127" s="96"/>
      <c r="H127" s="96"/>
      <c r="I127" s="96"/>
      <c r="J127" s="96"/>
      <c r="K127" s="97"/>
      <c r="L127" s="306"/>
      <c r="M127" s="306"/>
      <c r="N127" s="306"/>
      <c r="O127" s="306"/>
      <c r="P127" s="327"/>
      <c r="Q127" s="306"/>
      <c r="R127" s="306"/>
      <c r="T127" s="44"/>
      <c r="U127" s="40"/>
      <c r="V127" s="40"/>
      <c r="W127" s="40"/>
      <c r="X127" s="40"/>
      <c r="Y127" s="40"/>
      <c r="Z127" s="40"/>
      <c r="AA127" s="40"/>
      <c r="AB127" s="40"/>
      <c r="AC127" s="40"/>
      <c r="AD127" s="321"/>
      <c r="AE127" s="319"/>
      <c r="AF127" s="319"/>
      <c r="AG127" s="319"/>
      <c r="AH127" s="319"/>
      <c r="AI127" s="319"/>
      <c r="AJ127" s="319"/>
      <c r="AK127" s="319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</row>
    <row r="128" spans="1:56" x14ac:dyDescent="0.25">
      <c r="A128" s="133" t="str">
        <f t="shared" ref="A128:H128" si="4">A71</f>
        <v>Upgrading (ON=1/OFF=0?)</v>
      </c>
      <c r="B128" s="133">
        <f t="shared" si="4"/>
        <v>1</v>
      </c>
      <c r="C128" s="133">
        <f t="shared" si="4"/>
        <v>1</v>
      </c>
      <c r="D128" s="133">
        <f t="shared" si="4"/>
        <v>0</v>
      </c>
      <c r="E128" s="133">
        <f t="shared" si="4"/>
        <v>0</v>
      </c>
      <c r="F128" s="133"/>
      <c r="G128" s="133">
        <f t="shared" si="4"/>
        <v>0</v>
      </c>
      <c r="H128" s="133">
        <f t="shared" si="4"/>
        <v>0</v>
      </c>
      <c r="I128" s="133">
        <f t="shared" ref="I128:K128" si="5">I71</f>
        <v>1</v>
      </c>
      <c r="J128" s="133">
        <f t="shared" si="5"/>
        <v>0</v>
      </c>
      <c r="K128" s="133">
        <f t="shared" si="5"/>
        <v>0</v>
      </c>
      <c r="L128" s="307">
        <f>L71</f>
        <v>0</v>
      </c>
      <c r="M128" s="307"/>
      <c r="N128" s="307"/>
      <c r="O128" s="307"/>
      <c r="P128" s="328"/>
      <c r="Q128" s="307"/>
      <c r="R128" s="307"/>
      <c r="T128" s="44"/>
      <c r="U128" s="40"/>
      <c r="V128" s="40"/>
      <c r="W128" s="40"/>
      <c r="X128" s="40"/>
      <c r="Y128" s="40"/>
      <c r="Z128" s="40"/>
      <c r="AA128" s="40"/>
      <c r="AB128" s="40"/>
      <c r="AC128" s="40"/>
      <c r="AD128" s="321"/>
      <c r="AE128" s="319"/>
      <c r="AF128" s="319"/>
      <c r="AG128" s="319"/>
      <c r="AH128" s="319"/>
      <c r="AI128" s="319"/>
      <c r="AJ128" s="319"/>
      <c r="AK128" s="319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</row>
    <row r="129" spans="1:56" x14ac:dyDescent="0.25">
      <c r="A129" s="100" t="str">
        <f>LCI!A60</f>
        <v>CO Emissions (kg/yr)</v>
      </c>
      <c r="B129" s="96"/>
      <c r="C129" s="96"/>
      <c r="D129" s="96"/>
      <c r="E129" s="96"/>
      <c r="F129" s="96"/>
      <c r="G129" s="96"/>
      <c r="H129" s="96"/>
      <c r="I129" s="99"/>
      <c r="J129" s="96"/>
      <c r="K129" s="97"/>
      <c r="L129" s="306"/>
      <c r="M129" s="306"/>
      <c r="N129" s="306"/>
      <c r="O129" s="306"/>
      <c r="P129" s="327"/>
      <c r="Q129" s="306"/>
      <c r="R129" s="306"/>
      <c r="T129" s="44"/>
      <c r="U129" s="40"/>
      <c r="V129" s="40"/>
      <c r="W129" s="40"/>
      <c r="X129" s="40"/>
      <c r="Y129" s="40"/>
      <c r="Z129" s="40"/>
      <c r="AA129" s="40"/>
      <c r="AB129" s="40"/>
      <c r="AC129" s="40"/>
      <c r="AD129" s="321"/>
      <c r="AE129" s="319"/>
      <c r="AF129" s="319"/>
      <c r="AG129" s="319"/>
      <c r="AH129" s="319"/>
      <c r="AI129" s="319"/>
      <c r="AJ129" s="319"/>
      <c r="AK129" s="319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</row>
    <row r="130" spans="1:56" x14ac:dyDescent="0.25">
      <c r="A130" s="100" t="str">
        <f>LCI!A59</f>
        <v>CO2 Emissions (kg/yr)</v>
      </c>
      <c r="B130" s="96"/>
      <c r="C130" s="96">
        <f>HydroProc!K16</f>
        <v>3620.559552480001</v>
      </c>
      <c r="D130" s="96"/>
      <c r="E130" s="96"/>
      <c r="F130" s="96"/>
      <c r="G130" s="96"/>
      <c r="H130" s="96"/>
      <c r="I130" s="99">
        <v>53731.430999999997</v>
      </c>
      <c r="J130" s="96"/>
      <c r="K130" s="97"/>
      <c r="L130" s="306"/>
      <c r="M130" s="306"/>
      <c r="N130" s="306"/>
      <c r="O130" s="306"/>
      <c r="P130" s="327"/>
      <c r="Q130" s="306"/>
      <c r="R130" s="306"/>
      <c r="T130" s="44"/>
      <c r="U130" s="40"/>
      <c r="V130" s="40"/>
      <c r="W130" s="40"/>
      <c r="X130" s="40"/>
      <c r="Y130" s="40"/>
      <c r="Z130" s="40"/>
      <c r="AA130" s="40"/>
      <c r="AB130" s="40"/>
      <c r="AC130" s="40"/>
      <c r="AD130" s="321"/>
      <c r="AE130" s="319"/>
      <c r="AF130" s="319"/>
      <c r="AG130" s="319"/>
      <c r="AH130" s="319"/>
      <c r="AI130" s="319"/>
      <c r="AJ130" s="319"/>
      <c r="AK130" s="319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</row>
    <row r="131" spans="1:56" x14ac:dyDescent="0.25">
      <c r="A131" s="100" t="str">
        <f>LCI!A63</f>
        <v>NOx Emissions (kg/yr)</v>
      </c>
      <c r="B131" s="96"/>
      <c r="C131" s="96"/>
      <c r="D131" s="96"/>
      <c r="E131" s="96"/>
      <c r="F131" s="96"/>
      <c r="G131" s="96"/>
      <c r="H131" s="96"/>
      <c r="I131" s="99"/>
      <c r="J131" s="96"/>
      <c r="K131" s="97"/>
      <c r="L131" s="306"/>
      <c r="M131" s="306"/>
      <c r="N131" s="306"/>
      <c r="O131" s="306"/>
      <c r="P131" s="327"/>
      <c r="Q131" s="306"/>
      <c r="R131" s="306"/>
      <c r="T131" s="44"/>
      <c r="U131" s="40"/>
      <c r="V131" s="40"/>
      <c r="W131" s="40"/>
      <c r="X131" s="40"/>
      <c r="Y131" s="40"/>
      <c r="Z131" s="40"/>
      <c r="AA131" s="40"/>
      <c r="AB131" s="40"/>
      <c r="AC131" s="40"/>
      <c r="AD131" s="321"/>
      <c r="AE131" s="319"/>
      <c r="AF131" s="319"/>
      <c r="AG131" s="319"/>
      <c r="AH131" s="319"/>
      <c r="AI131" s="319"/>
      <c r="AJ131" s="319"/>
      <c r="AK131" s="319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</row>
    <row r="132" spans="1:56" x14ac:dyDescent="0.25">
      <c r="A132" s="98" t="str">
        <f>LCI!A87</f>
        <v>Biodiesel, Produced (kg/yr)</v>
      </c>
      <c r="B132" s="96">
        <f>Transest!J14*B$128</f>
        <v>61118.86884229719</v>
      </c>
      <c r="C132" s="96"/>
      <c r="D132" s="96"/>
      <c r="E132" s="96"/>
      <c r="F132" s="96"/>
      <c r="G132" s="96"/>
      <c r="H132" s="96"/>
      <c r="I132" s="96"/>
      <c r="J132" s="96"/>
      <c r="K132" s="97"/>
      <c r="L132" s="306"/>
      <c r="M132" s="306"/>
      <c r="N132" s="306"/>
      <c r="O132" s="306"/>
      <c r="P132" s="327"/>
      <c r="Q132" s="306"/>
      <c r="R132" s="306"/>
      <c r="T132" s="44"/>
      <c r="U132" s="40"/>
      <c r="V132" s="40"/>
      <c r="W132" s="40"/>
      <c r="X132" s="40"/>
      <c r="Y132" s="40"/>
      <c r="Z132" s="40"/>
      <c r="AA132" s="40"/>
      <c r="AB132" s="40"/>
      <c r="AC132" s="40"/>
      <c r="AD132" s="321"/>
      <c r="AE132" s="319"/>
      <c r="AF132" s="319"/>
      <c r="AG132" s="319"/>
      <c r="AH132" s="319"/>
      <c r="AI132" s="319"/>
      <c r="AJ132" s="319"/>
      <c r="AK132" s="319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</row>
    <row r="133" spans="1:56" x14ac:dyDescent="0.25">
      <c r="A133" s="100" t="str">
        <f>LCI!A88</f>
        <v>Diesel, Produced (kg/yr)</v>
      </c>
      <c r="B133" s="96"/>
      <c r="C133" s="96">
        <f>HydroProc!K19</f>
        <v>15622.043994960004</v>
      </c>
      <c r="D133" s="96"/>
      <c r="E133" s="96"/>
      <c r="F133" s="96"/>
      <c r="G133" s="96"/>
      <c r="H133" s="96"/>
      <c r="I133" s="99">
        <v>231841.17450000002</v>
      </c>
      <c r="J133" s="96"/>
      <c r="K133" s="97"/>
      <c r="L133" s="306"/>
      <c r="M133" s="306"/>
      <c r="N133" s="306"/>
      <c r="O133" s="306"/>
      <c r="P133" s="327"/>
      <c r="Q133" s="306"/>
      <c r="R133" s="306"/>
      <c r="T133" s="44"/>
      <c r="U133" s="40"/>
      <c r="V133" s="40"/>
      <c r="W133" s="40"/>
      <c r="X133" s="40"/>
      <c r="Y133" s="40"/>
      <c r="Z133" s="40"/>
      <c r="AA133" s="40"/>
      <c r="AB133" s="40"/>
      <c r="AC133" s="40"/>
      <c r="AD133" s="321"/>
      <c r="AE133" s="319"/>
      <c r="AF133" s="319"/>
      <c r="AG133" s="319"/>
      <c r="AH133" s="319"/>
      <c r="AI133" s="319"/>
      <c r="AJ133" s="319"/>
      <c r="AK133" s="319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</row>
    <row r="134" spans="1:56" x14ac:dyDescent="0.25">
      <c r="A134" s="100" t="str">
        <f>LCI!A91</f>
        <v>Gasoline, Produced (kg/yr)</v>
      </c>
      <c r="B134" s="96"/>
      <c r="C134" s="96">
        <f>HydroProc!K20</f>
        <v>4693.3179384000014</v>
      </c>
      <c r="D134" s="96"/>
      <c r="E134" s="96"/>
      <c r="F134" s="96"/>
      <c r="G134" s="96"/>
      <c r="H134" s="96"/>
      <c r="I134" s="99">
        <v>57114.521100000005</v>
      </c>
      <c r="J134" s="96"/>
      <c r="K134" s="97"/>
      <c r="L134" s="306"/>
      <c r="M134" s="306"/>
      <c r="N134" s="306"/>
      <c r="O134" s="306"/>
      <c r="P134" s="327"/>
      <c r="Q134" s="306"/>
      <c r="R134" s="306"/>
      <c r="T134" s="44"/>
      <c r="U134" s="40"/>
      <c r="V134" s="40"/>
      <c r="W134" s="40"/>
      <c r="X134" s="40"/>
      <c r="Y134" s="40"/>
      <c r="Z134" s="40"/>
      <c r="AA134" s="40"/>
      <c r="AB134" s="40"/>
      <c r="AC134" s="40"/>
      <c r="AD134" s="321"/>
      <c r="AE134" s="319"/>
      <c r="AF134" s="319"/>
      <c r="AG134" s="319"/>
      <c r="AH134" s="319"/>
      <c r="AI134" s="319"/>
      <c r="AJ134" s="319"/>
      <c r="AK134" s="319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</row>
    <row r="135" spans="1:56" x14ac:dyDescent="0.25">
      <c r="A135" s="100" t="str">
        <f>LCI!A73</f>
        <v>Glycerin (kg/yr)</v>
      </c>
      <c r="B135" s="135">
        <f>Transest!J15*B$128</f>
        <v>5928.5302777028282</v>
      </c>
      <c r="C135" s="96"/>
      <c r="D135" s="96"/>
      <c r="E135" s="96"/>
      <c r="F135" s="96"/>
      <c r="G135" s="96"/>
      <c r="H135" s="96"/>
      <c r="I135" s="99"/>
      <c r="J135" s="96"/>
      <c r="K135" s="97"/>
      <c r="L135" s="306"/>
      <c r="M135" s="306"/>
      <c r="N135" s="306"/>
      <c r="O135" s="306"/>
      <c r="P135" s="327"/>
      <c r="Q135" s="306"/>
      <c r="R135" s="306"/>
      <c r="T135" s="44"/>
      <c r="U135" s="40"/>
      <c r="V135" s="40"/>
      <c r="W135" s="40"/>
      <c r="X135" s="40"/>
      <c r="Y135" s="40"/>
      <c r="Z135" s="40"/>
      <c r="AA135" s="40"/>
      <c r="AB135" s="40"/>
      <c r="AC135" s="40"/>
      <c r="AD135" s="321"/>
      <c r="AE135" s="319"/>
      <c r="AF135" s="319"/>
      <c r="AG135" s="319"/>
      <c r="AH135" s="319"/>
      <c r="AI135" s="319"/>
      <c r="AJ135" s="319"/>
      <c r="AK135" s="319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</row>
    <row r="136" spans="1:56" x14ac:dyDescent="0.25">
      <c r="A136" s="100" t="str">
        <f>LCI!A94</f>
        <v>Jet-A (kg/yr)</v>
      </c>
      <c r="B136" s="96"/>
      <c r="C136" s="96">
        <f>HydroProc!K14</f>
        <v>33121.415165280006</v>
      </c>
      <c r="D136" s="96"/>
      <c r="E136" s="96"/>
      <c r="F136" s="96"/>
      <c r="G136" s="96"/>
      <c r="H136" s="96"/>
      <c r="I136" s="99">
        <v>491543.09100000001</v>
      </c>
      <c r="J136" s="96"/>
      <c r="K136" s="97"/>
      <c r="L136" s="306"/>
      <c r="M136" s="306"/>
      <c r="N136" s="306"/>
      <c r="O136" s="306"/>
      <c r="P136" s="327"/>
      <c r="Q136" s="306"/>
      <c r="R136" s="306"/>
      <c r="T136" s="44"/>
      <c r="U136" s="40"/>
      <c r="V136" s="40"/>
      <c r="W136" s="40"/>
      <c r="X136" s="40"/>
      <c r="Y136" s="40"/>
      <c r="Z136" s="40"/>
      <c r="AA136" s="40"/>
      <c r="AB136" s="40"/>
      <c r="AC136" s="40"/>
      <c r="AD136" s="321"/>
      <c r="AE136" s="319"/>
      <c r="AF136" s="319"/>
      <c r="AG136" s="319"/>
      <c r="AH136" s="319"/>
      <c r="AI136" s="319"/>
      <c r="AJ136" s="319"/>
      <c r="AK136" s="319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</row>
    <row r="137" spans="1:56" x14ac:dyDescent="0.25">
      <c r="A137" s="100" t="str">
        <f>LCI!A97</f>
        <v>LPG, Produced (kg/yr)</v>
      </c>
      <c r="B137" s="96"/>
      <c r="C137" s="96">
        <f>HydroProc!K18</f>
        <v>4022.8439472000009</v>
      </c>
      <c r="D137" s="96"/>
      <c r="E137" s="96"/>
      <c r="F137" s="96"/>
      <c r="G137" s="96"/>
      <c r="H137" s="96"/>
      <c r="I137" s="99">
        <v>59701.59</v>
      </c>
      <c r="J137" s="96"/>
      <c r="K137" s="97"/>
      <c r="L137" s="306"/>
      <c r="M137" s="306"/>
      <c r="N137" s="306"/>
      <c r="O137" s="306"/>
      <c r="P137" s="327"/>
      <c r="Q137" s="306"/>
      <c r="R137" s="306"/>
      <c r="T137" s="44"/>
      <c r="U137" s="40"/>
      <c r="V137" s="40"/>
      <c r="W137" s="40"/>
      <c r="X137" s="40"/>
      <c r="Y137" s="40"/>
      <c r="Z137" s="40"/>
      <c r="AA137" s="40"/>
      <c r="AB137" s="40"/>
      <c r="AC137" s="40"/>
      <c r="AD137" s="321"/>
      <c r="AE137" s="319"/>
      <c r="AF137" s="319"/>
      <c r="AG137" s="319"/>
      <c r="AH137" s="319"/>
      <c r="AI137" s="319"/>
      <c r="AJ137" s="319"/>
      <c r="AK137" s="319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</row>
    <row r="138" spans="1:56" x14ac:dyDescent="0.25">
      <c r="A138" s="100" t="str">
        <f>LCI!A98</f>
        <v>Naptha (kg/yr)</v>
      </c>
      <c r="B138" s="96"/>
      <c r="C138" s="96"/>
      <c r="D138" s="96"/>
      <c r="E138" s="96"/>
      <c r="F138" s="96"/>
      <c r="G138" s="96"/>
      <c r="H138" s="96"/>
      <c r="I138" s="99">
        <v>0</v>
      </c>
      <c r="J138" s="96"/>
      <c r="K138" s="97"/>
      <c r="L138" s="306"/>
      <c r="M138" s="306"/>
      <c r="N138" s="306"/>
      <c r="O138" s="306"/>
      <c r="P138" s="327"/>
      <c r="Q138" s="306"/>
      <c r="R138" s="306"/>
      <c r="T138" s="44"/>
      <c r="U138" s="40"/>
      <c r="V138" s="40"/>
      <c r="W138" s="40"/>
      <c r="X138" s="40"/>
      <c r="Y138" s="40"/>
      <c r="Z138" s="40"/>
      <c r="AA138" s="40"/>
      <c r="AB138" s="40"/>
      <c r="AC138" s="40"/>
      <c r="AD138" s="321"/>
      <c r="AE138" s="319"/>
      <c r="AF138" s="319"/>
      <c r="AG138" s="319"/>
      <c r="AH138" s="319"/>
      <c r="AI138" s="319"/>
      <c r="AJ138" s="319"/>
      <c r="AK138" s="319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</row>
    <row r="139" spans="1:56" x14ac:dyDescent="0.25">
      <c r="A139" s="100" t="str">
        <f>LCI!A99</f>
        <v>Propane, Produced (kg/yr)</v>
      </c>
      <c r="B139" s="96"/>
      <c r="C139" s="96">
        <f>HydroProc!K17</f>
        <v>2815.9907630400007</v>
      </c>
      <c r="D139" s="96"/>
      <c r="E139" s="96"/>
      <c r="F139" s="96"/>
      <c r="G139" s="96"/>
      <c r="H139" s="96"/>
      <c r="I139" s="99">
        <v>41791.113000000005</v>
      </c>
      <c r="J139" s="96"/>
      <c r="K139" s="97"/>
      <c r="L139" s="306"/>
      <c r="M139" s="306"/>
      <c r="N139" s="306"/>
      <c r="O139" s="306"/>
      <c r="P139" s="327"/>
      <c r="Q139" s="306"/>
      <c r="R139" s="306"/>
      <c r="T139" s="44"/>
      <c r="U139" s="40"/>
      <c r="V139" s="40"/>
      <c r="W139" s="40"/>
      <c r="X139" s="40"/>
      <c r="Y139" s="40"/>
      <c r="Z139" s="40"/>
      <c r="AA139" s="40"/>
      <c r="AB139" s="40"/>
      <c r="AC139" s="40"/>
      <c r="AD139" s="321"/>
      <c r="AE139" s="319"/>
      <c r="AF139" s="319"/>
      <c r="AG139" s="319"/>
      <c r="AH139" s="319"/>
      <c r="AI139" s="319"/>
      <c r="AJ139" s="319"/>
      <c r="AK139" s="319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</row>
    <row r="140" spans="1:56" x14ac:dyDescent="0.25">
      <c r="A140" s="100" t="str">
        <f>LCI!A83</f>
        <v>Water, Output (kg/yr)</v>
      </c>
      <c r="B140" s="96"/>
      <c r="C140" s="96">
        <f>HydroProc!K15</f>
        <v>5833.1237234400014</v>
      </c>
      <c r="D140" s="96"/>
      <c r="E140" s="96"/>
      <c r="F140" s="96"/>
      <c r="G140" s="96"/>
      <c r="H140" s="96"/>
      <c r="I140" s="99">
        <v>86567.305499999988</v>
      </c>
      <c r="J140" s="96"/>
      <c r="K140" s="97"/>
      <c r="L140" s="306"/>
      <c r="M140" s="306"/>
      <c r="N140" s="306"/>
      <c r="O140" s="306"/>
      <c r="P140" s="327"/>
      <c r="Q140" s="306"/>
      <c r="R140" s="306"/>
      <c r="T140" s="44"/>
      <c r="U140" s="40"/>
      <c r="V140" s="40"/>
      <c r="W140" s="40"/>
      <c r="X140" s="40"/>
      <c r="Y140" s="40"/>
      <c r="Z140" s="40"/>
      <c r="AA140" s="40"/>
      <c r="AB140" s="40"/>
      <c r="AC140" s="40"/>
      <c r="AD140" s="321"/>
      <c r="AE140" s="319"/>
      <c r="AF140" s="319"/>
      <c r="AG140" s="319"/>
      <c r="AH140" s="319"/>
      <c r="AI140" s="319"/>
      <c r="AJ140" s="319"/>
      <c r="AK140" s="319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</row>
    <row r="141" spans="1:56" x14ac:dyDescent="0.25">
      <c r="A141" s="100"/>
      <c r="B141" s="96"/>
      <c r="C141" s="96"/>
      <c r="D141" s="96"/>
      <c r="E141" s="96"/>
      <c r="F141" s="96"/>
      <c r="G141" s="96"/>
      <c r="H141" s="96"/>
      <c r="I141" s="96"/>
      <c r="J141" s="96"/>
      <c r="K141" s="97"/>
      <c r="L141" s="306"/>
      <c r="M141" s="306"/>
      <c r="N141" s="306"/>
      <c r="O141" s="306"/>
      <c r="P141" s="327"/>
      <c r="Q141" s="306"/>
      <c r="R141" s="306"/>
      <c r="T141" s="44"/>
      <c r="U141" s="40"/>
      <c r="V141" s="40"/>
      <c r="W141" s="40"/>
      <c r="X141" s="40"/>
      <c r="Y141" s="40"/>
      <c r="Z141" s="40"/>
      <c r="AA141" s="40"/>
      <c r="AB141" s="40"/>
      <c r="AC141" s="40"/>
      <c r="AD141" s="321"/>
      <c r="AE141" s="319"/>
      <c r="AF141" s="319"/>
      <c r="AG141" s="319"/>
      <c r="AH141" s="319"/>
      <c r="AI141" s="319"/>
      <c r="AJ141" s="319"/>
      <c r="AK141" s="319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</row>
    <row r="142" spans="1:56" x14ac:dyDescent="0.25">
      <c r="A142" s="101" t="s">
        <v>2409</v>
      </c>
      <c r="B142" s="96"/>
      <c r="C142" s="96"/>
      <c r="D142" s="96"/>
      <c r="E142" s="96"/>
      <c r="F142" s="96"/>
      <c r="G142" s="96"/>
      <c r="H142" s="96"/>
      <c r="I142" s="96"/>
      <c r="J142" s="96"/>
      <c r="K142" s="97"/>
      <c r="L142" s="306"/>
      <c r="M142" s="306"/>
      <c r="N142" s="306"/>
      <c r="O142" s="306"/>
      <c r="P142" s="327"/>
      <c r="Q142" s="306"/>
      <c r="R142" s="306"/>
      <c r="T142" s="44"/>
      <c r="U142" s="40"/>
      <c r="V142" s="40"/>
      <c r="W142" s="40"/>
      <c r="X142" s="40"/>
      <c r="Y142" s="40"/>
      <c r="Z142" s="40"/>
      <c r="AA142" s="40"/>
      <c r="AB142" s="40"/>
      <c r="AC142" s="40"/>
      <c r="AD142" s="321"/>
      <c r="AE142" s="319"/>
      <c r="AF142" s="319"/>
      <c r="AG142" s="319"/>
      <c r="AH142" s="319"/>
      <c r="AI142" s="319"/>
      <c r="AJ142" s="319"/>
      <c r="AK142" s="319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</row>
    <row r="143" spans="1:56" x14ac:dyDescent="0.25">
      <c r="A143" s="97" t="s">
        <v>2410</v>
      </c>
      <c r="B143" s="96"/>
      <c r="C143" s="96"/>
      <c r="D143" s="96"/>
      <c r="E143" s="96"/>
      <c r="F143" s="96"/>
      <c r="G143" s="96"/>
      <c r="H143" s="96"/>
      <c r="I143" s="96"/>
      <c r="J143" s="96"/>
      <c r="K143" s="97"/>
      <c r="L143" s="306"/>
      <c r="M143" s="306"/>
      <c r="N143" s="306"/>
      <c r="O143" s="306"/>
      <c r="P143" s="327"/>
      <c r="Q143" s="306"/>
      <c r="R143" s="306"/>
      <c r="T143" s="44"/>
      <c r="U143" s="40"/>
      <c r="V143" s="40"/>
      <c r="W143" s="40"/>
      <c r="X143" s="40"/>
      <c r="Y143" s="40"/>
      <c r="Z143" s="40"/>
      <c r="AA143" s="40"/>
      <c r="AB143" s="40"/>
      <c r="AC143" s="40"/>
      <c r="AD143" s="321"/>
      <c r="AE143" s="319"/>
      <c r="AF143" s="319"/>
      <c r="AG143" s="319"/>
      <c r="AH143" s="319"/>
      <c r="AI143" s="319"/>
      <c r="AJ143" s="319"/>
      <c r="AK143" s="319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</row>
    <row r="144" spans="1:56" x14ac:dyDescent="0.25">
      <c r="A144" s="100" t="s">
        <v>2411</v>
      </c>
      <c r="B144" s="96"/>
      <c r="C144" s="96"/>
      <c r="D144" s="96"/>
      <c r="E144" s="96"/>
      <c r="F144" s="96"/>
      <c r="G144" s="96"/>
      <c r="H144" s="96"/>
      <c r="I144" s="99">
        <v>1603659.3343874998</v>
      </c>
      <c r="J144" s="96"/>
      <c r="K144" s="97"/>
      <c r="L144" s="306"/>
      <c r="M144" s="306"/>
      <c r="N144" s="306"/>
      <c r="O144" s="306"/>
      <c r="P144" s="327"/>
      <c r="Q144" s="306"/>
      <c r="R144" s="306"/>
      <c r="T144" s="44"/>
      <c r="U144" s="40"/>
      <c r="V144" s="40"/>
      <c r="W144" s="40"/>
      <c r="X144" s="40"/>
      <c r="Y144" s="40"/>
      <c r="Z144" s="40"/>
      <c r="AA144" s="40"/>
      <c r="AB144" s="40"/>
      <c r="AC144" s="40"/>
      <c r="AD144" s="321"/>
      <c r="AE144" s="319"/>
      <c r="AF144" s="319"/>
      <c r="AG144" s="319"/>
      <c r="AH144" s="319"/>
      <c r="AI144" s="319"/>
      <c r="AJ144" s="319"/>
      <c r="AK144" s="319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</row>
    <row r="145" spans="1:56" x14ac:dyDescent="0.25">
      <c r="A145" s="100"/>
      <c r="B145" s="96"/>
      <c r="C145" s="96"/>
      <c r="D145" s="96"/>
      <c r="E145" s="96"/>
      <c r="F145" s="96"/>
      <c r="G145" s="96"/>
      <c r="H145" s="96"/>
      <c r="I145" s="96"/>
      <c r="J145" s="96"/>
      <c r="K145" s="97"/>
      <c r="L145" s="306"/>
      <c r="M145" s="306"/>
      <c r="N145" s="306"/>
      <c r="O145" s="306"/>
      <c r="P145" s="327"/>
      <c r="Q145" s="306"/>
      <c r="R145" s="306"/>
      <c r="T145" s="44"/>
      <c r="U145" s="40"/>
      <c r="V145" s="40"/>
      <c r="W145" s="40"/>
      <c r="X145" s="40"/>
      <c r="Y145" s="40"/>
      <c r="Z145" s="40"/>
      <c r="AA145" s="40"/>
      <c r="AB145" s="40"/>
      <c r="AC145" s="40"/>
      <c r="AD145" s="321"/>
      <c r="AE145" s="319"/>
      <c r="AF145" s="319"/>
      <c r="AG145" s="319"/>
      <c r="AH145" s="319"/>
      <c r="AI145" s="319"/>
      <c r="AJ145" s="319"/>
      <c r="AK145" s="319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</row>
    <row r="146" spans="1:56" x14ac:dyDescent="0.25">
      <c r="A146" s="97" t="s">
        <v>2412</v>
      </c>
      <c r="B146" s="96"/>
      <c r="C146" s="96"/>
      <c r="D146" s="96"/>
      <c r="E146" s="96"/>
      <c r="F146" s="96"/>
      <c r="G146" s="96"/>
      <c r="H146" s="96"/>
      <c r="I146" s="96"/>
      <c r="J146" s="96"/>
      <c r="K146" s="97"/>
      <c r="L146" s="306"/>
      <c r="M146" s="306"/>
      <c r="N146" s="306"/>
      <c r="O146" s="306"/>
      <c r="P146" s="327"/>
      <c r="Q146" s="306"/>
      <c r="R146" s="306"/>
      <c r="T146" s="44"/>
      <c r="U146" s="40"/>
      <c r="V146" s="40"/>
      <c r="W146" s="40"/>
      <c r="X146" s="40"/>
      <c r="Y146" s="40"/>
      <c r="Z146" s="40"/>
      <c r="AA146" s="40"/>
      <c r="AB146" s="40"/>
      <c r="AC146" s="40"/>
      <c r="AD146" s="321"/>
      <c r="AE146" s="319"/>
      <c r="AF146" s="319"/>
      <c r="AG146" s="319"/>
      <c r="AH146" s="319"/>
      <c r="AI146" s="319"/>
      <c r="AJ146" s="319"/>
      <c r="AK146" s="319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</row>
    <row r="147" spans="1:56" x14ac:dyDescent="0.25">
      <c r="A147" s="100" t="s">
        <v>2413</v>
      </c>
      <c r="B147" s="96"/>
      <c r="C147" s="96"/>
      <c r="D147" s="96"/>
      <c r="E147" s="96"/>
      <c r="F147" s="96"/>
      <c r="G147" s="96"/>
      <c r="H147" s="96"/>
      <c r="I147" s="96"/>
      <c r="J147" s="96"/>
      <c r="K147" s="97"/>
      <c r="L147" s="306"/>
      <c r="M147" s="306"/>
      <c r="N147" s="306"/>
      <c r="O147" s="306"/>
      <c r="P147" s="327"/>
      <c r="Q147" s="306"/>
      <c r="R147" s="306"/>
      <c r="T147" s="44"/>
      <c r="U147" s="40"/>
      <c r="V147" s="40"/>
      <c r="W147" s="40"/>
      <c r="X147" s="40"/>
      <c r="Y147" s="40"/>
      <c r="Z147" s="40"/>
      <c r="AA147" s="40"/>
      <c r="AB147" s="40"/>
      <c r="AC147" s="40"/>
      <c r="AD147" s="321"/>
      <c r="AE147" s="319"/>
      <c r="AF147" s="319"/>
      <c r="AG147" s="319"/>
      <c r="AH147" s="319"/>
      <c r="AI147" s="319"/>
      <c r="AJ147" s="319"/>
      <c r="AK147" s="319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</row>
    <row r="148" spans="1:56" x14ac:dyDescent="0.25">
      <c r="A148" s="100"/>
      <c r="B148" s="96"/>
      <c r="C148" s="96"/>
      <c r="D148" s="96"/>
      <c r="E148" s="96"/>
      <c r="F148" s="96"/>
      <c r="G148" s="96"/>
      <c r="H148" s="96"/>
      <c r="I148" s="96"/>
      <c r="J148" s="96"/>
      <c r="K148" s="97"/>
      <c r="L148" s="306"/>
      <c r="M148" s="306"/>
      <c r="N148" s="306"/>
      <c r="O148" s="306"/>
      <c r="P148" s="327"/>
      <c r="Q148" s="306"/>
      <c r="R148" s="306"/>
      <c r="T148" s="44"/>
      <c r="U148" s="40"/>
      <c r="V148" s="40"/>
      <c r="W148" s="40"/>
      <c r="X148" s="40"/>
      <c r="Y148" s="40"/>
      <c r="Z148" s="40"/>
      <c r="AA148" s="40"/>
      <c r="AB148" s="40"/>
      <c r="AC148" s="40"/>
      <c r="AD148" s="321"/>
      <c r="AE148" s="319"/>
      <c r="AF148" s="319"/>
      <c r="AG148" s="319"/>
      <c r="AH148" s="319"/>
      <c r="AI148" s="319"/>
      <c r="AJ148" s="319"/>
      <c r="AK148" s="319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</row>
    <row r="149" spans="1:56" x14ac:dyDescent="0.25">
      <c r="A149" s="100"/>
      <c r="B149" s="96"/>
      <c r="C149" s="96"/>
      <c r="D149" s="96"/>
      <c r="E149" s="96"/>
      <c r="F149" s="96"/>
      <c r="G149" s="96"/>
      <c r="H149" s="96"/>
      <c r="I149" s="96"/>
      <c r="J149" s="96"/>
      <c r="K149" s="97"/>
      <c r="L149" s="306"/>
      <c r="M149" s="306"/>
      <c r="N149" s="306"/>
      <c r="O149" s="306"/>
      <c r="P149" s="327"/>
      <c r="Q149" s="306"/>
      <c r="R149" s="306"/>
      <c r="T149" s="44"/>
      <c r="U149" s="40"/>
      <c r="V149" s="40"/>
      <c r="W149" s="40"/>
      <c r="X149" s="40"/>
      <c r="Y149" s="40"/>
      <c r="Z149" s="40"/>
      <c r="AA149" s="40"/>
      <c r="AB149" s="40"/>
      <c r="AC149" s="40"/>
      <c r="AD149" s="321"/>
      <c r="AE149" s="319"/>
      <c r="AF149" s="319"/>
      <c r="AG149" s="319"/>
      <c r="AH149" s="319"/>
      <c r="AI149" s="319"/>
      <c r="AJ149" s="319"/>
      <c r="AK149" s="319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</row>
    <row r="150" spans="1:56" x14ac:dyDescent="0.25">
      <c r="A150" s="39" t="s">
        <v>91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315"/>
      <c r="L150" s="308"/>
      <c r="M150" s="308"/>
      <c r="N150" s="308"/>
      <c r="O150" s="308"/>
      <c r="P150" s="329"/>
      <c r="Q150" s="308"/>
      <c r="R150" s="308"/>
      <c r="T150" s="44"/>
      <c r="U150" s="40"/>
      <c r="V150" s="40"/>
      <c r="W150" s="40"/>
      <c r="X150" s="40"/>
      <c r="Y150" s="40"/>
      <c r="Z150" s="40"/>
      <c r="AA150" s="40"/>
      <c r="AB150" s="40"/>
      <c r="AC150" s="40"/>
      <c r="AD150" s="321"/>
      <c r="AE150" s="319"/>
      <c r="AF150" s="319"/>
      <c r="AG150" s="319"/>
      <c r="AH150" s="319"/>
      <c r="AI150" s="319"/>
      <c r="AJ150" s="319"/>
      <c r="AK150" s="319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</row>
    <row r="151" spans="1:56" x14ac:dyDescent="0.25">
      <c r="A151" s="16" t="s">
        <v>2403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315"/>
      <c r="L151" s="308"/>
      <c r="M151" s="308"/>
      <c r="N151" s="308"/>
      <c r="O151" s="308"/>
      <c r="P151" s="329"/>
      <c r="Q151" s="308"/>
      <c r="R151" s="308"/>
      <c r="T151" s="44"/>
      <c r="U151" s="40"/>
      <c r="V151" s="40"/>
      <c r="W151" s="40"/>
      <c r="X151" s="40"/>
      <c r="Y151" s="40"/>
      <c r="Z151" s="40"/>
      <c r="AA151" s="40"/>
      <c r="AB151" s="40"/>
      <c r="AC151" s="40"/>
      <c r="AD151" s="321"/>
      <c r="AE151" s="319"/>
      <c r="AF151" s="319"/>
      <c r="AG151" s="319"/>
      <c r="AH151" s="319"/>
      <c r="AI151" s="319"/>
      <c r="AJ151" s="319"/>
      <c r="AK151" s="319"/>
      <c r="AM151" s="41"/>
      <c r="AN151" s="41"/>
      <c r="AO151" s="41"/>
      <c r="AP151" s="339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</row>
    <row r="152" spans="1:56" x14ac:dyDescent="0.25">
      <c r="A152" s="14" t="str">
        <f>LCI!A2</f>
        <v>Land Cost ($)</v>
      </c>
      <c r="B152" s="42">
        <f t="shared" ref="B152:L152" si="6">SUM(B8)</f>
        <v>1654900</v>
      </c>
      <c r="C152" s="42">
        <f t="shared" si="6"/>
        <v>1654900</v>
      </c>
      <c r="D152" s="42">
        <f t="shared" si="6"/>
        <v>1654900</v>
      </c>
      <c r="E152" s="42">
        <f t="shared" si="6"/>
        <v>1654900</v>
      </c>
      <c r="F152" s="42"/>
      <c r="G152" s="42">
        <f t="shared" si="6"/>
        <v>0</v>
      </c>
      <c r="H152" s="42">
        <f t="shared" si="6"/>
        <v>0</v>
      </c>
      <c r="I152" s="42">
        <f t="shared" si="6"/>
        <v>508079</v>
      </c>
      <c r="J152" s="42">
        <f t="shared" si="6"/>
        <v>0</v>
      </c>
      <c r="K152" s="316">
        <f t="shared" si="6"/>
        <v>0</v>
      </c>
      <c r="L152" s="309">
        <f t="shared" si="6"/>
        <v>0</v>
      </c>
      <c r="M152" s="309"/>
      <c r="N152" s="309"/>
      <c r="O152" s="309"/>
      <c r="P152" s="330"/>
      <c r="Q152" s="309"/>
      <c r="R152" s="309"/>
      <c r="T152" s="45">
        <f>IF(EXACT(A152,LCI!A2),LCI!G2,-1*10^6)</f>
        <v>1</v>
      </c>
      <c r="U152" s="47">
        <f t="shared" ref="U152:AB152" si="7">B152*$T152</f>
        <v>1654900</v>
      </c>
      <c r="V152" s="47">
        <f t="shared" si="7"/>
        <v>1654900</v>
      </c>
      <c r="W152" s="47">
        <f t="shared" si="7"/>
        <v>1654900</v>
      </c>
      <c r="X152" s="47">
        <f t="shared" si="7"/>
        <v>1654900</v>
      </c>
      <c r="Y152" s="47">
        <f t="shared" si="7"/>
        <v>0</v>
      </c>
      <c r="Z152" s="47">
        <f t="shared" si="7"/>
        <v>0</v>
      </c>
      <c r="AA152" s="47">
        <f t="shared" si="7"/>
        <v>0</v>
      </c>
      <c r="AB152" s="47">
        <f t="shared" si="7"/>
        <v>508079</v>
      </c>
      <c r="AC152" s="47">
        <f t="shared" ref="AC152" si="8">J152*$T152</f>
        <v>0</v>
      </c>
      <c r="AD152" s="322">
        <f t="shared" ref="AD152" si="9">K152*$T152</f>
        <v>0</v>
      </c>
      <c r="AE152" s="320">
        <f t="shared" ref="AE152" si="10">L152*$T152</f>
        <v>0</v>
      </c>
      <c r="AF152" s="320">
        <f t="shared" ref="AF152:AF202" si="11">M152*$T152</f>
        <v>0</v>
      </c>
      <c r="AG152" s="320">
        <f t="shared" ref="AG152:AG202" si="12">N152*$T152</f>
        <v>0</v>
      </c>
      <c r="AH152" s="320">
        <f t="shared" ref="AH152:AH202" si="13">O152*$T152</f>
        <v>0</v>
      </c>
      <c r="AI152" s="320">
        <f t="shared" ref="AI152:AI202" si="14">P152*$T152</f>
        <v>0</v>
      </c>
      <c r="AJ152" s="320">
        <f t="shared" ref="AJ152:AJ202" si="15">Q152*$T152</f>
        <v>0</v>
      </c>
      <c r="AK152" s="320">
        <f t="shared" ref="AK152:AK202" si="16">R152*$T152</f>
        <v>0</v>
      </c>
      <c r="AM152" s="41">
        <f>IF(EXACT(A152,LCI!A2),LCI!H2,-1*10^6)</f>
        <v>0</v>
      </c>
      <c r="AN152" s="71">
        <f t="shared" ref="AN152:AN202" si="17">B152*$AM152</f>
        <v>0</v>
      </c>
      <c r="AO152" s="339">
        <f t="shared" ref="AO152:AO202" si="18">C152*$AM152</f>
        <v>0</v>
      </c>
      <c r="AP152" s="339">
        <f t="shared" ref="AP152:AP202" si="19">D152*$AM152</f>
        <v>0</v>
      </c>
      <c r="AQ152" s="71">
        <f t="shared" ref="AQ152:AQ202" si="20">E152*$AM152</f>
        <v>0</v>
      </c>
      <c r="AR152" s="71">
        <f t="shared" ref="AR152:AR202" si="21">F152*$AM152</f>
        <v>0</v>
      </c>
      <c r="AS152" s="71">
        <f t="shared" ref="AS152:AS202" si="22">G152*$AM152</f>
        <v>0</v>
      </c>
      <c r="AT152" s="71">
        <f t="shared" ref="AT152:AT202" si="23">H152*$AM152</f>
        <v>0</v>
      </c>
      <c r="AU152" s="71">
        <f t="shared" ref="AU152:AU202" si="24">I152*$AM152</f>
        <v>0</v>
      </c>
      <c r="AV152" s="71">
        <f t="shared" ref="AV152:AV202" si="25">J152*$AM152</f>
        <v>0</v>
      </c>
      <c r="AW152" s="71">
        <f t="shared" ref="AW152:AW202" si="26">K152*$AM152</f>
        <v>0</v>
      </c>
      <c r="AX152" s="71">
        <f t="shared" ref="AX152:AX202" si="27">L152*$AM152</f>
        <v>0</v>
      </c>
      <c r="AY152" s="71">
        <f t="shared" ref="AY152:AY202" si="28">M152*$AM152</f>
        <v>0</v>
      </c>
      <c r="AZ152" s="71">
        <f t="shared" ref="AZ152:AZ202" si="29">N152*$AM152</f>
        <v>0</v>
      </c>
      <c r="BA152" s="71">
        <f t="shared" ref="BA152:BA202" si="30">O152*$AM152</f>
        <v>0</v>
      </c>
      <c r="BB152" s="71">
        <f t="shared" ref="BB152:BB202" si="31">P152*$AM152</f>
        <v>0</v>
      </c>
      <c r="BC152" s="71">
        <f t="shared" ref="BC152:BC202" si="32">Q152*$AM152</f>
        <v>0</v>
      </c>
      <c r="BD152" s="71">
        <f t="shared" ref="BD152:BD202" si="33">R152*$AM152</f>
        <v>0</v>
      </c>
    </row>
    <row r="153" spans="1:56" x14ac:dyDescent="0.25">
      <c r="A153" s="14" t="str">
        <f>LCI!A3</f>
        <v>Capital Cost ($)</v>
      </c>
      <c r="B153" s="42">
        <f t="shared" ref="B153:E154" si="34">SUM(B9,B40,B72)</f>
        <v>892360.31424937642</v>
      </c>
      <c r="C153" s="42">
        <f t="shared" si="34"/>
        <v>867930.2880618216</v>
      </c>
      <c r="D153" s="42">
        <f t="shared" si="34"/>
        <v>3526700.6</v>
      </c>
      <c r="E153" s="42">
        <f t="shared" si="34"/>
        <v>597740</v>
      </c>
      <c r="F153" s="42"/>
      <c r="G153" s="42">
        <f t="shared" ref="G153:L154" si="35">SUM(G9,G40,G72)</f>
        <v>0</v>
      </c>
      <c r="H153" s="42">
        <f t="shared" si="35"/>
        <v>0</v>
      </c>
      <c r="I153" s="42">
        <f t="shared" si="35"/>
        <v>43796587.548854999</v>
      </c>
      <c r="J153" s="42">
        <f t="shared" si="35"/>
        <v>0</v>
      </c>
      <c r="K153" s="316">
        <f t="shared" si="35"/>
        <v>0</v>
      </c>
      <c r="L153" s="309">
        <f t="shared" si="35"/>
        <v>0</v>
      </c>
      <c r="M153" s="309"/>
      <c r="N153" s="309"/>
      <c r="O153" s="309"/>
      <c r="P153" s="330"/>
      <c r="Q153" s="309"/>
      <c r="R153" s="309"/>
      <c r="T153" s="45">
        <f>IF(EXACT(A153,LCI!A3),LCI!G3,-1*10^6)</f>
        <v>1</v>
      </c>
      <c r="U153" s="47">
        <f t="shared" ref="U153:U200" si="36">B153*$T153</f>
        <v>892360.31424937642</v>
      </c>
      <c r="V153" s="47">
        <f t="shared" ref="V153:V200" si="37">C153*$T153</f>
        <v>867930.2880618216</v>
      </c>
      <c r="W153" s="47">
        <f t="shared" ref="W153:W200" si="38">D153*$T153</f>
        <v>3526700.6</v>
      </c>
      <c r="X153" s="47">
        <f t="shared" ref="X153:X184" si="39">E153*$T153</f>
        <v>597740</v>
      </c>
      <c r="Y153" s="47">
        <f t="shared" ref="Y153:Y184" si="40">F153*$T153</f>
        <v>0</v>
      </c>
      <c r="Z153" s="47">
        <f t="shared" ref="Z153:Z200" si="41">G153*$T153</f>
        <v>0</v>
      </c>
      <c r="AA153" s="47">
        <f t="shared" ref="AA153:AA200" si="42">H153*$T153</f>
        <v>0</v>
      </c>
      <c r="AB153" s="47">
        <f t="shared" ref="AB153:AB200" si="43">I153*$T153</f>
        <v>43796587.548854999</v>
      </c>
      <c r="AC153" s="47">
        <f t="shared" ref="AC153:AC200" si="44">J153*$T153</f>
        <v>0</v>
      </c>
      <c r="AD153" s="322">
        <f t="shared" ref="AD153:AD200" si="45">K153*$T153</f>
        <v>0</v>
      </c>
      <c r="AE153" s="320">
        <f t="shared" ref="AE153:AE200" si="46">L153*$T153</f>
        <v>0</v>
      </c>
      <c r="AF153" s="320">
        <f t="shared" si="11"/>
        <v>0</v>
      </c>
      <c r="AG153" s="320">
        <f t="shared" si="12"/>
        <v>0</v>
      </c>
      <c r="AH153" s="320">
        <f t="shared" si="13"/>
        <v>0</v>
      </c>
      <c r="AI153" s="320">
        <f t="shared" si="14"/>
        <v>0</v>
      </c>
      <c r="AJ153" s="320">
        <f t="shared" si="15"/>
        <v>0</v>
      </c>
      <c r="AK153" s="320">
        <f t="shared" si="16"/>
        <v>0</v>
      </c>
      <c r="AM153" s="41">
        <f>IF(EXACT(A153,LCI!A3),LCI!H3,-1*10^6)</f>
        <v>0</v>
      </c>
      <c r="AN153" s="71">
        <f t="shared" si="17"/>
        <v>0</v>
      </c>
      <c r="AO153" s="339">
        <f t="shared" si="18"/>
        <v>0</v>
      </c>
      <c r="AP153" s="339">
        <f t="shared" si="19"/>
        <v>0</v>
      </c>
      <c r="AQ153" s="71">
        <f t="shared" si="20"/>
        <v>0</v>
      </c>
      <c r="AR153" s="71">
        <f t="shared" si="21"/>
        <v>0</v>
      </c>
      <c r="AS153" s="71">
        <f t="shared" si="22"/>
        <v>0</v>
      </c>
      <c r="AT153" s="71">
        <f t="shared" si="23"/>
        <v>0</v>
      </c>
      <c r="AU153" s="71">
        <f t="shared" si="24"/>
        <v>0</v>
      </c>
      <c r="AV153" s="71">
        <f t="shared" si="25"/>
        <v>0</v>
      </c>
      <c r="AW153" s="71">
        <f t="shared" si="26"/>
        <v>0</v>
      </c>
      <c r="AX153" s="71">
        <f t="shared" si="27"/>
        <v>0</v>
      </c>
      <c r="AY153" s="71">
        <f t="shared" si="28"/>
        <v>0</v>
      </c>
      <c r="AZ153" s="71">
        <f t="shared" si="29"/>
        <v>0</v>
      </c>
      <c r="BA153" s="71">
        <f t="shared" si="30"/>
        <v>0</v>
      </c>
      <c r="BB153" s="71">
        <f t="shared" si="31"/>
        <v>0</v>
      </c>
      <c r="BC153" s="71">
        <f t="shared" si="32"/>
        <v>0</v>
      </c>
      <c r="BD153" s="71">
        <f t="shared" si="33"/>
        <v>0</v>
      </c>
    </row>
    <row r="154" spans="1:56" x14ac:dyDescent="0.25">
      <c r="A154" s="14" t="str">
        <f>LCI!A4</f>
        <v>Labor ($/yr)</v>
      </c>
      <c r="B154" s="42">
        <f t="shared" si="34"/>
        <v>7760.0671445288344</v>
      </c>
      <c r="C154" s="42">
        <f t="shared" si="34"/>
        <v>7760.0671445288344</v>
      </c>
      <c r="D154" s="42">
        <f t="shared" si="34"/>
        <v>36296.839999999997</v>
      </c>
      <c r="E154" s="42">
        <f t="shared" si="34"/>
        <v>8148.5300000000007</v>
      </c>
      <c r="F154" s="42"/>
      <c r="G154" s="42">
        <f t="shared" si="35"/>
        <v>0</v>
      </c>
      <c r="H154" s="42">
        <f t="shared" si="35"/>
        <v>0</v>
      </c>
      <c r="I154" s="42">
        <f t="shared" si="35"/>
        <v>1374828.5328768231</v>
      </c>
      <c r="J154" s="42">
        <f t="shared" si="35"/>
        <v>0</v>
      </c>
      <c r="K154" s="316">
        <f t="shared" si="35"/>
        <v>0</v>
      </c>
      <c r="L154" s="309">
        <f t="shared" si="35"/>
        <v>0</v>
      </c>
      <c r="M154" s="309"/>
      <c r="N154" s="309"/>
      <c r="O154" s="309"/>
      <c r="P154" s="330"/>
      <c r="Q154" s="309"/>
      <c r="R154" s="309"/>
      <c r="T154" s="45">
        <f>IF(EXACT(A154,LCI!A4),LCI!G4,-1*10^6)</f>
        <v>1</v>
      </c>
      <c r="U154" s="47">
        <f t="shared" si="36"/>
        <v>7760.0671445288344</v>
      </c>
      <c r="V154" s="47">
        <f t="shared" si="37"/>
        <v>7760.0671445288344</v>
      </c>
      <c r="W154" s="47">
        <f t="shared" si="38"/>
        <v>36296.839999999997</v>
      </c>
      <c r="X154" s="47">
        <f t="shared" si="39"/>
        <v>8148.5300000000007</v>
      </c>
      <c r="Y154" s="47">
        <f t="shared" si="40"/>
        <v>0</v>
      </c>
      <c r="Z154" s="47">
        <f t="shared" si="41"/>
        <v>0</v>
      </c>
      <c r="AA154" s="47">
        <f t="shared" si="42"/>
        <v>0</v>
      </c>
      <c r="AB154" s="47">
        <f t="shared" si="43"/>
        <v>1374828.5328768231</v>
      </c>
      <c r="AC154" s="47">
        <f t="shared" si="44"/>
        <v>0</v>
      </c>
      <c r="AD154" s="322">
        <f t="shared" si="45"/>
        <v>0</v>
      </c>
      <c r="AE154" s="320">
        <f t="shared" si="46"/>
        <v>0</v>
      </c>
      <c r="AF154" s="320">
        <f t="shared" si="11"/>
        <v>0</v>
      </c>
      <c r="AG154" s="320">
        <f t="shared" si="12"/>
        <v>0</v>
      </c>
      <c r="AH154" s="320">
        <f t="shared" si="13"/>
        <v>0</v>
      </c>
      <c r="AI154" s="320">
        <f t="shared" si="14"/>
        <v>0</v>
      </c>
      <c r="AJ154" s="320">
        <f t="shared" si="15"/>
        <v>0</v>
      </c>
      <c r="AK154" s="320">
        <f t="shared" si="16"/>
        <v>0</v>
      </c>
      <c r="AM154" s="41">
        <f>IF(EXACT(A154,LCI!A4),LCI!H4,-1*10^6)</f>
        <v>0</v>
      </c>
      <c r="AN154" s="71">
        <f t="shared" si="17"/>
        <v>0</v>
      </c>
      <c r="AO154" s="339">
        <f t="shared" si="18"/>
        <v>0</v>
      </c>
      <c r="AP154" s="339">
        <f t="shared" si="19"/>
        <v>0</v>
      </c>
      <c r="AQ154" s="71">
        <f t="shared" si="20"/>
        <v>0</v>
      </c>
      <c r="AR154" s="71">
        <f t="shared" si="21"/>
        <v>0</v>
      </c>
      <c r="AS154" s="71">
        <f t="shared" si="22"/>
        <v>0</v>
      </c>
      <c r="AT154" s="71">
        <f t="shared" si="23"/>
        <v>0</v>
      </c>
      <c r="AU154" s="71">
        <f t="shared" si="24"/>
        <v>0</v>
      </c>
      <c r="AV154" s="71">
        <f t="shared" si="25"/>
        <v>0</v>
      </c>
      <c r="AW154" s="71">
        <f t="shared" si="26"/>
        <v>0</v>
      </c>
      <c r="AX154" s="71">
        <f t="shared" si="27"/>
        <v>0</v>
      </c>
      <c r="AY154" s="71">
        <f t="shared" si="28"/>
        <v>0</v>
      </c>
      <c r="AZ154" s="71">
        <f t="shared" si="29"/>
        <v>0</v>
      </c>
      <c r="BA154" s="71">
        <f t="shared" si="30"/>
        <v>0</v>
      </c>
      <c r="BB154" s="71">
        <f t="shared" si="31"/>
        <v>0</v>
      </c>
      <c r="BC154" s="71">
        <f t="shared" si="32"/>
        <v>0</v>
      </c>
      <c r="BD154" s="71">
        <f t="shared" si="33"/>
        <v>0</v>
      </c>
    </row>
    <row r="155" spans="1:56" x14ac:dyDescent="0.25">
      <c r="A155" s="14" t="str">
        <f>LCI!A5</f>
        <v>Arable Land (ha/yr)</v>
      </c>
      <c r="B155" s="42">
        <f>B11</f>
        <v>100</v>
      </c>
      <c r="C155" s="42">
        <f t="shared" ref="C155:L155" si="47">C11</f>
        <v>100</v>
      </c>
      <c r="D155" s="42">
        <f t="shared" si="47"/>
        <v>100</v>
      </c>
      <c r="E155" s="42">
        <f t="shared" si="47"/>
        <v>100</v>
      </c>
      <c r="F155" s="42"/>
      <c r="G155" s="42">
        <f t="shared" si="47"/>
        <v>0</v>
      </c>
      <c r="H155" s="42">
        <f t="shared" si="47"/>
        <v>0</v>
      </c>
      <c r="I155" s="42">
        <f t="shared" si="47"/>
        <v>0</v>
      </c>
      <c r="J155" s="42">
        <f t="shared" si="47"/>
        <v>0</v>
      </c>
      <c r="K155" s="316">
        <f t="shared" si="47"/>
        <v>0</v>
      </c>
      <c r="L155" s="309">
        <f t="shared" si="47"/>
        <v>0</v>
      </c>
      <c r="M155" s="309"/>
      <c r="N155" s="309"/>
      <c r="O155" s="309"/>
      <c r="P155" s="330"/>
      <c r="Q155" s="309"/>
      <c r="R155" s="309"/>
      <c r="T155" s="45">
        <f>IF(EXACT(A155,LCI!A5),LCI!G5,-1*10^6)</f>
        <v>0</v>
      </c>
      <c r="U155" s="47">
        <f t="shared" si="36"/>
        <v>0</v>
      </c>
      <c r="V155" s="47">
        <f t="shared" si="37"/>
        <v>0</v>
      </c>
      <c r="W155" s="47">
        <f t="shared" si="38"/>
        <v>0</v>
      </c>
      <c r="X155" s="47">
        <f t="shared" si="39"/>
        <v>0</v>
      </c>
      <c r="Y155" s="47">
        <f t="shared" si="40"/>
        <v>0</v>
      </c>
      <c r="Z155" s="47">
        <f t="shared" si="41"/>
        <v>0</v>
      </c>
      <c r="AA155" s="47">
        <f t="shared" si="42"/>
        <v>0</v>
      </c>
      <c r="AB155" s="47">
        <f t="shared" si="43"/>
        <v>0</v>
      </c>
      <c r="AC155" s="47">
        <f t="shared" si="44"/>
        <v>0</v>
      </c>
      <c r="AD155" s="322">
        <f t="shared" si="45"/>
        <v>0</v>
      </c>
      <c r="AE155" s="320">
        <f t="shared" si="46"/>
        <v>0</v>
      </c>
      <c r="AF155" s="320">
        <f t="shared" si="11"/>
        <v>0</v>
      </c>
      <c r="AG155" s="320">
        <f t="shared" si="12"/>
        <v>0</v>
      </c>
      <c r="AH155" s="320">
        <f t="shared" si="13"/>
        <v>0</v>
      </c>
      <c r="AI155" s="320">
        <f t="shared" si="14"/>
        <v>0</v>
      </c>
      <c r="AJ155" s="320">
        <f t="shared" si="15"/>
        <v>0</v>
      </c>
      <c r="AK155" s="320">
        <f t="shared" si="16"/>
        <v>0</v>
      </c>
      <c r="AM155" s="41">
        <f>IF(EXACT(A155,LCI!A5),LCI!H5,-1*10^6)</f>
        <v>0</v>
      </c>
      <c r="AN155" s="71">
        <f t="shared" si="17"/>
        <v>0</v>
      </c>
      <c r="AO155" s="339">
        <f t="shared" si="18"/>
        <v>0</v>
      </c>
      <c r="AP155" s="339">
        <f t="shared" si="19"/>
        <v>0</v>
      </c>
      <c r="AQ155" s="71">
        <f t="shared" si="20"/>
        <v>0</v>
      </c>
      <c r="AR155" s="71">
        <f t="shared" si="21"/>
        <v>0</v>
      </c>
      <c r="AS155" s="71">
        <f t="shared" si="22"/>
        <v>0</v>
      </c>
      <c r="AT155" s="71">
        <f t="shared" si="23"/>
        <v>0</v>
      </c>
      <c r="AU155" s="71">
        <f t="shared" si="24"/>
        <v>0</v>
      </c>
      <c r="AV155" s="71">
        <f t="shared" si="25"/>
        <v>0</v>
      </c>
      <c r="AW155" s="71">
        <f t="shared" si="26"/>
        <v>0</v>
      </c>
      <c r="AX155" s="71">
        <f t="shared" si="27"/>
        <v>0</v>
      </c>
      <c r="AY155" s="71">
        <f t="shared" si="28"/>
        <v>0</v>
      </c>
      <c r="AZ155" s="71">
        <f t="shared" si="29"/>
        <v>0</v>
      </c>
      <c r="BA155" s="71">
        <f t="shared" si="30"/>
        <v>0</v>
      </c>
      <c r="BB155" s="71">
        <f t="shared" si="31"/>
        <v>0</v>
      </c>
      <c r="BC155" s="71">
        <f t="shared" si="32"/>
        <v>0</v>
      </c>
      <c r="BD155" s="71">
        <f t="shared" si="33"/>
        <v>0</v>
      </c>
    </row>
    <row r="156" spans="1:56" x14ac:dyDescent="0.25">
      <c r="A156" s="14" t="str">
        <f>LCI!A6</f>
        <v>Marginal Land (ha/yr)</v>
      </c>
      <c r="B156" s="42">
        <f>B12</f>
        <v>0</v>
      </c>
      <c r="C156" s="42">
        <f t="shared" ref="C156:L156" si="48">C12</f>
        <v>0</v>
      </c>
      <c r="D156" s="42">
        <f t="shared" si="48"/>
        <v>0</v>
      </c>
      <c r="E156" s="42">
        <f t="shared" si="48"/>
        <v>0</v>
      </c>
      <c r="F156" s="42"/>
      <c r="G156" s="42">
        <f t="shared" si="48"/>
        <v>0</v>
      </c>
      <c r="H156" s="42">
        <f t="shared" si="48"/>
        <v>0</v>
      </c>
      <c r="I156" s="42">
        <f t="shared" si="48"/>
        <v>121</v>
      </c>
      <c r="J156" s="42">
        <f t="shared" si="48"/>
        <v>0</v>
      </c>
      <c r="K156" s="316">
        <f t="shared" si="48"/>
        <v>0</v>
      </c>
      <c r="L156" s="309">
        <f t="shared" si="48"/>
        <v>0</v>
      </c>
      <c r="M156" s="309"/>
      <c r="N156" s="309"/>
      <c r="O156" s="309"/>
      <c r="P156" s="330"/>
      <c r="Q156" s="309"/>
      <c r="R156" s="309"/>
      <c r="T156" s="45">
        <f>IF(EXACT(A156,LCI!A6),LCI!G6,-1*10^6)</f>
        <v>0</v>
      </c>
      <c r="U156" s="47">
        <f t="shared" si="36"/>
        <v>0</v>
      </c>
      <c r="V156" s="47">
        <f t="shared" si="37"/>
        <v>0</v>
      </c>
      <c r="W156" s="47">
        <f t="shared" si="38"/>
        <v>0</v>
      </c>
      <c r="X156" s="47">
        <f t="shared" si="39"/>
        <v>0</v>
      </c>
      <c r="Y156" s="47">
        <f t="shared" si="40"/>
        <v>0</v>
      </c>
      <c r="Z156" s="47">
        <f t="shared" si="41"/>
        <v>0</v>
      </c>
      <c r="AA156" s="47">
        <f t="shared" si="42"/>
        <v>0</v>
      </c>
      <c r="AB156" s="47">
        <f t="shared" si="43"/>
        <v>0</v>
      </c>
      <c r="AC156" s="47">
        <f t="shared" si="44"/>
        <v>0</v>
      </c>
      <c r="AD156" s="322">
        <f t="shared" si="45"/>
        <v>0</v>
      </c>
      <c r="AE156" s="320">
        <f t="shared" si="46"/>
        <v>0</v>
      </c>
      <c r="AF156" s="320">
        <f t="shared" si="11"/>
        <v>0</v>
      </c>
      <c r="AG156" s="320">
        <f t="shared" si="12"/>
        <v>0</v>
      </c>
      <c r="AH156" s="320">
        <f t="shared" si="13"/>
        <v>0</v>
      </c>
      <c r="AI156" s="320">
        <f t="shared" si="14"/>
        <v>0</v>
      </c>
      <c r="AJ156" s="320">
        <f t="shared" si="15"/>
        <v>0</v>
      </c>
      <c r="AK156" s="320">
        <f t="shared" si="16"/>
        <v>0</v>
      </c>
      <c r="AM156" s="41">
        <f>IF(EXACT(A156,LCI!A6),LCI!H6,-1*10^6)</f>
        <v>0</v>
      </c>
      <c r="AN156" s="71">
        <f t="shared" si="17"/>
        <v>0</v>
      </c>
      <c r="AO156" s="339">
        <f t="shared" si="18"/>
        <v>0</v>
      </c>
      <c r="AP156" s="339">
        <f t="shared" si="19"/>
        <v>0</v>
      </c>
      <c r="AQ156" s="71">
        <f t="shared" si="20"/>
        <v>0</v>
      </c>
      <c r="AR156" s="71">
        <f t="shared" si="21"/>
        <v>0</v>
      </c>
      <c r="AS156" s="71">
        <f t="shared" si="22"/>
        <v>0</v>
      </c>
      <c r="AT156" s="71">
        <f t="shared" si="23"/>
        <v>0</v>
      </c>
      <c r="AU156" s="71">
        <f t="shared" si="24"/>
        <v>0</v>
      </c>
      <c r="AV156" s="71">
        <f t="shared" si="25"/>
        <v>0</v>
      </c>
      <c r="AW156" s="71">
        <f t="shared" si="26"/>
        <v>0</v>
      </c>
      <c r="AX156" s="71">
        <f t="shared" si="27"/>
        <v>0</v>
      </c>
      <c r="AY156" s="71">
        <f t="shared" si="28"/>
        <v>0</v>
      </c>
      <c r="AZ156" s="71">
        <f t="shared" si="29"/>
        <v>0</v>
      </c>
      <c r="BA156" s="71">
        <f t="shared" si="30"/>
        <v>0</v>
      </c>
      <c r="BB156" s="71">
        <f t="shared" si="31"/>
        <v>0</v>
      </c>
      <c r="BC156" s="71">
        <f t="shared" si="32"/>
        <v>0</v>
      </c>
      <c r="BD156" s="71">
        <f t="shared" si="33"/>
        <v>0</v>
      </c>
    </row>
    <row r="157" spans="1:56" x14ac:dyDescent="0.25">
      <c r="A157" s="14" t="str">
        <f>LCI!A7</f>
        <v>Air (kg/yr)</v>
      </c>
      <c r="B157" s="42">
        <f>B42</f>
        <v>0</v>
      </c>
      <c r="C157" s="42">
        <f t="shared" ref="C157:L157" si="49">C42</f>
        <v>0</v>
      </c>
      <c r="D157" s="42">
        <f t="shared" si="49"/>
        <v>0</v>
      </c>
      <c r="E157" s="42">
        <f t="shared" si="49"/>
        <v>0</v>
      </c>
      <c r="F157" s="42"/>
      <c r="G157" s="42">
        <f t="shared" si="49"/>
        <v>0</v>
      </c>
      <c r="H157" s="42">
        <f t="shared" si="49"/>
        <v>0</v>
      </c>
      <c r="I157" s="42">
        <f t="shared" si="49"/>
        <v>0</v>
      </c>
      <c r="J157" s="42">
        <f t="shared" si="49"/>
        <v>0</v>
      </c>
      <c r="K157" s="316">
        <f t="shared" si="49"/>
        <v>0</v>
      </c>
      <c r="L157" s="309">
        <f t="shared" si="49"/>
        <v>0</v>
      </c>
      <c r="M157" s="309"/>
      <c r="N157" s="309"/>
      <c r="O157" s="309"/>
      <c r="P157" s="330"/>
      <c r="Q157" s="309"/>
      <c r="R157" s="309"/>
      <c r="T157" s="45">
        <f>IF(EXACT(A157,LCI!A7),LCI!G7,-1*10^6)</f>
        <v>0</v>
      </c>
      <c r="U157" s="47">
        <f t="shared" si="36"/>
        <v>0</v>
      </c>
      <c r="V157" s="47">
        <f t="shared" si="37"/>
        <v>0</v>
      </c>
      <c r="W157" s="47">
        <f t="shared" si="38"/>
        <v>0</v>
      </c>
      <c r="X157" s="47">
        <f t="shared" si="39"/>
        <v>0</v>
      </c>
      <c r="Y157" s="47">
        <f t="shared" si="40"/>
        <v>0</v>
      </c>
      <c r="Z157" s="47">
        <f t="shared" si="41"/>
        <v>0</v>
      </c>
      <c r="AA157" s="47">
        <f t="shared" si="42"/>
        <v>0</v>
      </c>
      <c r="AB157" s="47">
        <f t="shared" si="43"/>
        <v>0</v>
      </c>
      <c r="AC157" s="47">
        <f t="shared" si="44"/>
        <v>0</v>
      </c>
      <c r="AD157" s="322">
        <f t="shared" si="45"/>
        <v>0</v>
      </c>
      <c r="AE157" s="320">
        <f t="shared" si="46"/>
        <v>0</v>
      </c>
      <c r="AF157" s="320">
        <f t="shared" si="11"/>
        <v>0</v>
      </c>
      <c r="AG157" s="320">
        <f t="shared" si="12"/>
        <v>0</v>
      </c>
      <c r="AH157" s="320">
        <f t="shared" si="13"/>
        <v>0</v>
      </c>
      <c r="AI157" s="320">
        <f t="shared" si="14"/>
        <v>0</v>
      </c>
      <c r="AJ157" s="320">
        <f t="shared" si="15"/>
        <v>0</v>
      </c>
      <c r="AK157" s="320">
        <f t="shared" si="16"/>
        <v>0</v>
      </c>
      <c r="AM157" s="41">
        <f>IF(EXACT(A157,LCI!A7),LCI!H7,-1*10^6)</f>
        <v>0</v>
      </c>
      <c r="AN157" s="71">
        <f t="shared" si="17"/>
        <v>0</v>
      </c>
      <c r="AO157" s="339">
        <f t="shared" si="18"/>
        <v>0</v>
      </c>
      <c r="AP157" s="339">
        <f t="shared" si="19"/>
        <v>0</v>
      </c>
      <c r="AQ157" s="71">
        <f t="shared" si="20"/>
        <v>0</v>
      </c>
      <c r="AR157" s="71">
        <f t="shared" si="21"/>
        <v>0</v>
      </c>
      <c r="AS157" s="71">
        <f t="shared" si="22"/>
        <v>0</v>
      </c>
      <c r="AT157" s="71">
        <f t="shared" si="23"/>
        <v>0</v>
      </c>
      <c r="AU157" s="71">
        <f t="shared" si="24"/>
        <v>0</v>
      </c>
      <c r="AV157" s="71">
        <f t="shared" si="25"/>
        <v>0</v>
      </c>
      <c r="AW157" s="71">
        <f t="shared" si="26"/>
        <v>0</v>
      </c>
      <c r="AX157" s="71">
        <f t="shared" si="27"/>
        <v>0</v>
      </c>
      <c r="AY157" s="71">
        <f t="shared" si="28"/>
        <v>0</v>
      </c>
      <c r="AZ157" s="71">
        <f t="shared" si="29"/>
        <v>0</v>
      </c>
      <c r="BA157" s="71">
        <f t="shared" si="30"/>
        <v>0</v>
      </c>
      <c r="BB157" s="71">
        <f t="shared" si="31"/>
        <v>0</v>
      </c>
      <c r="BC157" s="71">
        <f t="shared" si="32"/>
        <v>0</v>
      </c>
      <c r="BD157" s="71">
        <f t="shared" si="33"/>
        <v>0</v>
      </c>
    </row>
    <row r="158" spans="1:56" x14ac:dyDescent="0.25">
      <c r="A158" s="14" t="str">
        <f>LCI!A8</f>
        <v>Alpha-Amylase (kg/yr)</v>
      </c>
      <c r="B158" s="42">
        <f>B44</f>
        <v>0</v>
      </c>
      <c r="C158" s="42">
        <f>C44</f>
        <v>0</v>
      </c>
      <c r="D158" s="42">
        <f>D44</f>
        <v>763.31851799999993</v>
      </c>
      <c r="E158" s="42">
        <f>E44</f>
        <v>0</v>
      </c>
      <c r="F158" s="42"/>
      <c r="G158" s="42"/>
      <c r="H158" s="42"/>
      <c r="I158" s="42"/>
      <c r="J158" s="42"/>
      <c r="K158" s="316"/>
      <c r="L158" s="309"/>
      <c r="M158" s="309"/>
      <c r="N158" s="309"/>
      <c r="O158" s="309"/>
      <c r="P158" s="330"/>
      <c r="Q158" s="309"/>
      <c r="R158" s="309"/>
      <c r="T158" s="45">
        <f>IF(EXACT(A158,LCI!A8),LCI!G8,-1*10^6)</f>
        <v>3.31</v>
      </c>
      <c r="U158" s="47">
        <f>B158*$T158</f>
        <v>0</v>
      </c>
      <c r="V158" s="47">
        <f>C158*$T158</f>
        <v>0</v>
      </c>
      <c r="W158" s="47">
        <f>D158*$T158</f>
        <v>2526.58429458</v>
      </c>
      <c r="X158" s="47">
        <f>E158*$T158</f>
        <v>0</v>
      </c>
      <c r="Y158" s="47">
        <f t="shared" si="40"/>
        <v>0</v>
      </c>
      <c r="Z158" s="47">
        <f t="shared" ref="Z158" si="50">G158*$T158</f>
        <v>0</v>
      </c>
      <c r="AA158" s="47">
        <f t="shared" ref="AA158" si="51">H158*$T158</f>
        <v>0</v>
      </c>
      <c r="AB158" s="47">
        <f t="shared" ref="AB158" si="52">I158*$T158</f>
        <v>0</v>
      </c>
      <c r="AC158" s="47">
        <f t="shared" ref="AC158" si="53">J158*$T158</f>
        <v>0</v>
      </c>
      <c r="AD158" s="322">
        <f t="shared" ref="AD158" si="54">K158*$T158</f>
        <v>0</v>
      </c>
      <c r="AE158" s="320">
        <f t="shared" ref="AE158" si="55">L158*$T158</f>
        <v>0</v>
      </c>
      <c r="AF158" s="320">
        <f t="shared" si="11"/>
        <v>0</v>
      </c>
      <c r="AG158" s="320">
        <f t="shared" si="12"/>
        <v>0</v>
      </c>
      <c r="AH158" s="320">
        <f t="shared" si="13"/>
        <v>0</v>
      </c>
      <c r="AI158" s="320">
        <f t="shared" si="14"/>
        <v>0</v>
      </c>
      <c r="AJ158" s="320">
        <f t="shared" si="15"/>
        <v>0</v>
      </c>
      <c r="AK158" s="320">
        <f t="shared" si="16"/>
        <v>0</v>
      </c>
      <c r="AM158" s="41">
        <f>IF(EXACT(A158,LCI!A8),LCI!H8,-1*10^6)</f>
        <v>1200</v>
      </c>
      <c r="AN158" s="71">
        <f>B158*$AM158</f>
        <v>0</v>
      </c>
      <c r="AO158" s="339">
        <f>C158*$AM158</f>
        <v>0</v>
      </c>
      <c r="AP158" s="339">
        <f>D158*$AM158</f>
        <v>915982.22159999993</v>
      </c>
      <c r="AQ158" s="71">
        <f>E158*$AM158</f>
        <v>0</v>
      </c>
      <c r="AR158" s="71">
        <f t="shared" si="21"/>
        <v>0</v>
      </c>
      <c r="AS158" s="71">
        <f t="shared" si="22"/>
        <v>0</v>
      </c>
      <c r="AT158" s="71">
        <f t="shared" si="23"/>
        <v>0</v>
      </c>
      <c r="AU158" s="71">
        <f t="shared" si="24"/>
        <v>0</v>
      </c>
      <c r="AV158" s="71">
        <f t="shared" si="25"/>
        <v>0</v>
      </c>
      <c r="AW158" s="71">
        <f t="shared" si="26"/>
        <v>0</v>
      </c>
      <c r="AX158" s="71">
        <f t="shared" si="27"/>
        <v>0</v>
      </c>
      <c r="AY158" s="71">
        <f t="shared" si="28"/>
        <v>0</v>
      </c>
      <c r="AZ158" s="71">
        <f t="shared" si="29"/>
        <v>0</v>
      </c>
      <c r="BA158" s="71">
        <f t="shared" si="30"/>
        <v>0</v>
      </c>
      <c r="BB158" s="71">
        <f t="shared" si="31"/>
        <v>0</v>
      </c>
      <c r="BC158" s="71">
        <f t="shared" si="32"/>
        <v>0</v>
      </c>
      <c r="BD158" s="71">
        <f t="shared" si="33"/>
        <v>0</v>
      </c>
    </row>
    <row r="159" spans="1:56" x14ac:dyDescent="0.25">
      <c r="A159" s="14" t="str">
        <f>LCI!A9</f>
        <v>Ammonia (kg/yr)</v>
      </c>
      <c r="B159" s="42">
        <f>B45</f>
        <v>0</v>
      </c>
      <c r="C159" s="42">
        <f t="shared" ref="C159:L159" si="56">C45</f>
        <v>0</v>
      </c>
      <c r="D159" s="42">
        <f t="shared" si="56"/>
        <v>0</v>
      </c>
      <c r="E159" s="42">
        <f t="shared" si="56"/>
        <v>0</v>
      </c>
      <c r="F159" s="42"/>
      <c r="G159" s="42">
        <f t="shared" si="56"/>
        <v>0</v>
      </c>
      <c r="H159" s="42">
        <f t="shared" si="56"/>
        <v>0</v>
      </c>
      <c r="I159" s="42">
        <f t="shared" si="56"/>
        <v>0</v>
      </c>
      <c r="J159" s="42">
        <f t="shared" si="56"/>
        <v>0</v>
      </c>
      <c r="K159" s="316">
        <f t="shared" si="56"/>
        <v>0</v>
      </c>
      <c r="L159" s="309">
        <f t="shared" si="56"/>
        <v>0</v>
      </c>
      <c r="M159" s="309"/>
      <c r="N159" s="309"/>
      <c r="O159" s="309"/>
      <c r="P159" s="330"/>
      <c r="Q159" s="309"/>
      <c r="R159" s="309"/>
      <c r="T159" s="45">
        <f>IF(EXACT(A159,LCI!A9),LCI!G9,-1*10^6)</f>
        <v>0.42</v>
      </c>
      <c r="U159" s="47">
        <f t="shared" si="36"/>
        <v>0</v>
      </c>
      <c r="V159" s="47">
        <f t="shared" si="37"/>
        <v>0</v>
      </c>
      <c r="W159" s="47">
        <f t="shared" si="38"/>
        <v>0</v>
      </c>
      <c r="X159" s="47">
        <f t="shared" si="39"/>
        <v>0</v>
      </c>
      <c r="Y159" s="47">
        <f t="shared" si="40"/>
        <v>0</v>
      </c>
      <c r="Z159" s="47">
        <f t="shared" si="41"/>
        <v>0</v>
      </c>
      <c r="AA159" s="47">
        <f t="shared" si="42"/>
        <v>0</v>
      </c>
      <c r="AB159" s="47">
        <f t="shared" si="43"/>
        <v>0</v>
      </c>
      <c r="AC159" s="47">
        <f t="shared" si="44"/>
        <v>0</v>
      </c>
      <c r="AD159" s="322">
        <f t="shared" si="45"/>
        <v>0</v>
      </c>
      <c r="AE159" s="320">
        <f t="shared" si="46"/>
        <v>0</v>
      </c>
      <c r="AF159" s="320">
        <f t="shared" si="11"/>
        <v>0</v>
      </c>
      <c r="AG159" s="320">
        <f t="shared" si="12"/>
        <v>0</v>
      </c>
      <c r="AH159" s="320">
        <f t="shared" si="13"/>
        <v>0</v>
      </c>
      <c r="AI159" s="320">
        <f t="shared" si="14"/>
        <v>0</v>
      </c>
      <c r="AJ159" s="320">
        <f t="shared" si="15"/>
        <v>0</v>
      </c>
      <c r="AK159" s="320">
        <f t="shared" si="16"/>
        <v>0</v>
      </c>
      <c r="AM159" s="41">
        <f>IF(EXACT(A159,LCI!A9),LCI!H9,-1*10^6)</f>
        <v>3010.58</v>
      </c>
      <c r="AN159" s="71">
        <f t="shared" si="17"/>
        <v>0</v>
      </c>
      <c r="AO159" s="339">
        <f t="shared" si="18"/>
        <v>0</v>
      </c>
      <c r="AP159" s="339">
        <f t="shared" si="19"/>
        <v>0</v>
      </c>
      <c r="AQ159" s="71">
        <f t="shared" si="20"/>
        <v>0</v>
      </c>
      <c r="AR159" s="71">
        <f t="shared" si="21"/>
        <v>0</v>
      </c>
      <c r="AS159" s="71">
        <f t="shared" si="22"/>
        <v>0</v>
      </c>
      <c r="AT159" s="71">
        <f t="shared" si="23"/>
        <v>0</v>
      </c>
      <c r="AU159" s="71">
        <f t="shared" si="24"/>
        <v>0</v>
      </c>
      <c r="AV159" s="71">
        <f t="shared" si="25"/>
        <v>0</v>
      </c>
      <c r="AW159" s="71">
        <f t="shared" si="26"/>
        <v>0</v>
      </c>
      <c r="AX159" s="71">
        <f t="shared" si="27"/>
        <v>0</v>
      </c>
      <c r="AY159" s="71">
        <f t="shared" si="28"/>
        <v>0</v>
      </c>
      <c r="AZ159" s="71">
        <f t="shared" si="29"/>
        <v>0</v>
      </c>
      <c r="BA159" s="71">
        <f t="shared" si="30"/>
        <v>0</v>
      </c>
      <c r="BB159" s="71">
        <f t="shared" si="31"/>
        <v>0</v>
      </c>
      <c r="BC159" s="71">
        <f t="shared" si="32"/>
        <v>0</v>
      </c>
      <c r="BD159" s="71">
        <f t="shared" si="33"/>
        <v>0</v>
      </c>
    </row>
    <row r="160" spans="1:56" x14ac:dyDescent="0.25">
      <c r="A160" s="14" t="str">
        <f>LCI!A10</f>
        <v>CO2, Atmospheric (kg/yr)</v>
      </c>
      <c r="B160" s="42">
        <f>B14</f>
        <v>508889.75932080013</v>
      </c>
      <c r="C160" s="42">
        <f t="shared" ref="C160:L160" si="57">C14</f>
        <v>508889.75932080013</v>
      </c>
      <c r="D160" s="42">
        <f t="shared" si="57"/>
        <v>2508839.2999999998</v>
      </c>
      <c r="E160" s="42">
        <f t="shared" si="57"/>
        <v>2508839.2999999998</v>
      </c>
      <c r="F160" s="42"/>
      <c r="G160" s="42">
        <f t="shared" si="57"/>
        <v>0</v>
      </c>
      <c r="H160" s="42">
        <f t="shared" si="57"/>
        <v>0</v>
      </c>
      <c r="I160" s="42">
        <f t="shared" si="57"/>
        <v>9951907.5</v>
      </c>
      <c r="J160" s="42">
        <f t="shared" si="57"/>
        <v>0</v>
      </c>
      <c r="K160" s="316">
        <f t="shared" si="57"/>
        <v>0</v>
      </c>
      <c r="L160" s="309">
        <f t="shared" si="57"/>
        <v>0</v>
      </c>
      <c r="M160" s="309"/>
      <c r="N160" s="309"/>
      <c r="O160" s="309"/>
      <c r="P160" s="330"/>
      <c r="Q160" s="309"/>
      <c r="R160" s="309"/>
      <c r="T160" s="45">
        <f>IF(EXACT(A160,LCI!A10),LCI!G10,-1*10^6)</f>
        <v>0</v>
      </c>
      <c r="U160" s="47">
        <f t="shared" si="36"/>
        <v>0</v>
      </c>
      <c r="V160" s="47">
        <f t="shared" si="37"/>
        <v>0</v>
      </c>
      <c r="W160" s="47">
        <f t="shared" si="38"/>
        <v>0</v>
      </c>
      <c r="X160" s="47">
        <f t="shared" si="39"/>
        <v>0</v>
      </c>
      <c r="Y160" s="47">
        <f t="shared" si="40"/>
        <v>0</v>
      </c>
      <c r="Z160" s="47">
        <f t="shared" si="41"/>
        <v>0</v>
      </c>
      <c r="AA160" s="47">
        <f t="shared" si="42"/>
        <v>0</v>
      </c>
      <c r="AB160" s="47">
        <f t="shared" si="43"/>
        <v>0</v>
      </c>
      <c r="AC160" s="47">
        <f t="shared" si="44"/>
        <v>0</v>
      </c>
      <c r="AD160" s="322">
        <f t="shared" si="45"/>
        <v>0</v>
      </c>
      <c r="AE160" s="320">
        <f t="shared" si="46"/>
        <v>0</v>
      </c>
      <c r="AF160" s="320">
        <f t="shared" si="11"/>
        <v>0</v>
      </c>
      <c r="AG160" s="320">
        <f t="shared" si="12"/>
        <v>0</v>
      </c>
      <c r="AH160" s="320">
        <f t="shared" si="13"/>
        <v>0</v>
      </c>
      <c r="AI160" s="320">
        <f t="shared" si="14"/>
        <v>0</v>
      </c>
      <c r="AJ160" s="320">
        <f t="shared" si="15"/>
        <v>0</v>
      </c>
      <c r="AK160" s="320">
        <f t="shared" si="16"/>
        <v>0</v>
      </c>
      <c r="AM160" s="41">
        <f>IF(EXACT(A160,LCI!A10),LCI!H10,-1*10^6)</f>
        <v>-1000</v>
      </c>
      <c r="AN160" s="71">
        <f t="shared" si="17"/>
        <v>-508889759.32080013</v>
      </c>
      <c r="AO160" s="339">
        <f t="shared" si="18"/>
        <v>-508889759.32080013</v>
      </c>
      <c r="AP160" s="339">
        <f t="shared" si="19"/>
        <v>-2508839300</v>
      </c>
      <c r="AQ160" s="71">
        <f t="shared" si="20"/>
        <v>-2508839300</v>
      </c>
      <c r="AR160" s="71">
        <f t="shared" si="21"/>
        <v>0</v>
      </c>
      <c r="AS160" s="71">
        <f t="shared" si="22"/>
        <v>0</v>
      </c>
      <c r="AT160" s="71">
        <f t="shared" si="23"/>
        <v>0</v>
      </c>
      <c r="AU160" s="71">
        <f t="shared" si="24"/>
        <v>-9951907500</v>
      </c>
      <c r="AV160" s="71">
        <f t="shared" si="25"/>
        <v>0</v>
      </c>
      <c r="AW160" s="71">
        <f t="shared" si="26"/>
        <v>0</v>
      </c>
      <c r="AX160" s="71">
        <f t="shared" si="27"/>
        <v>0</v>
      </c>
      <c r="AY160" s="71">
        <f t="shared" si="28"/>
        <v>0</v>
      </c>
      <c r="AZ160" s="71">
        <f t="shared" si="29"/>
        <v>0</v>
      </c>
      <c r="BA160" s="71">
        <f t="shared" si="30"/>
        <v>0</v>
      </c>
      <c r="BB160" s="71">
        <f t="shared" si="31"/>
        <v>0</v>
      </c>
      <c r="BC160" s="71">
        <f t="shared" si="32"/>
        <v>0</v>
      </c>
      <c r="BD160" s="71">
        <f t="shared" si="33"/>
        <v>0</v>
      </c>
    </row>
    <row r="161" spans="1:56" x14ac:dyDescent="0.25">
      <c r="A161" s="14" t="str">
        <f>LCI!A11</f>
        <v>CO2, Commercial (kg/yr)</v>
      </c>
      <c r="B161" s="42">
        <f>B15</f>
        <v>0</v>
      </c>
      <c r="C161" s="42">
        <f t="shared" ref="C161:L161" si="58">C15</f>
        <v>0</v>
      </c>
      <c r="D161" s="42">
        <f t="shared" si="58"/>
        <v>0</v>
      </c>
      <c r="E161" s="42">
        <f t="shared" si="58"/>
        <v>0</v>
      </c>
      <c r="F161" s="42"/>
      <c r="G161" s="42">
        <f t="shared" si="58"/>
        <v>0</v>
      </c>
      <c r="H161" s="42">
        <f t="shared" si="58"/>
        <v>0</v>
      </c>
      <c r="I161" s="42">
        <f t="shared" si="58"/>
        <v>0</v>
      </c>
      <c r="J161" s="42">
        <f t="shared" si="58"/>
        <v>0</v>
      </c>
      <c r="K161" s="316">
        <f t="shared" si="58"/>
        <v>0</v>
      </c>
      <c r="L161" s="309">
        <f t="shared" si="58"/>
        <v>0</v>
      </c>
      <c r="M161" s="309"/>
      <c r="N161" s="309"/>
      <c r="O161" s="309"/>
      <c r="P161" s="330"/>
      <c r="Q161" s="309"/>
      <c r="R161" s="309"/>
      <c r="T161" s="45">
        <f>IF(EXACT(A161,LCI!A11),LCI!G11,-1*10^6)</f>
        <v>0.13200000000000001</v>
      </c>
      <c r="U161" s="47">
        <f t="shared" si="36"/>
        <v>0</v>
      </c>
      <c r="V161" s="47">
        <f t="shared" si="37"/>
        <v>0</v>
      </c>
      <c r="W161" s="47">
        <f t="shared" si="38"/>
        <v>0</v>
      </c>
      <c r="X161" s="47">
        <f t="shared" si="39"/>
        <v>0</v>
      </c>
      <c r="Y161" s="47">
        <f t="shared" si="40"/>
        <v>0</v>
      </c>
      <c r="Z161" s="47">
        <f t="shared" si="41"/>
        <v>0</v>
      </c>
      <c r="AA161" s="47">
        <f t="shared" si="42"/>
        <v>0</v>
      </c>
      <c r="AB161" s="47">
        <f t="shared" si="43"/>
        <v>0</v>
      </c>
      <c r="AC161" s="47">
        <f t="shared" si="44"/>
        <v>0</v>
      </c>
      <c r="AD161" s="322">
        <f t="shared" si="45"/>
        <v>0</v>
      </c>
      <c r="AE161" s="320">
        <f t="shared" si="46"/>
        <v>0</v>
      </c>
      <c r="AF161" s="320">
        <f t="shared" si="11"/>
        <v>0</v>
      </c>
      <c r="AG161" s="320">
        <f t="shared" si="12"/>
        <v>0</v>
      </c>
      <c r="AH161" s="320">
        <f t="shared" si="13"/>
        <v>0</v>
      </c>
      <c r="AI161" s="320">
        <f t="shared" si="14"/>
        <v>0</v>
      </c>
      <c r="AJ161" s="320">
        <f t="shared" si="15"/>
        <v>0</v>
      </c>
      <c r="AK161" s="320">
        <f t="shared" si="16"/>
        <v>0</v>
      </c>
      <c r="AM161" s="41">
        <f>IF(EXACT(A161,LCI!A11),LCI!H11,-1*10^6)</f>
        <v>1610</v>
      </c>
      <c r="AN161" s="71">
        <f t="shared" si="17"/>
        <v>0</v>
      </c>
      <c r="AO161" s="339">
        <f t="shared" si="18"/>
        <v>0</v>
      </c>
      <c r="AP161" s="339">
        <f t="shared" si="19"/>
        <v>0</v>
      </c>
      <c r="AQ161" s="71">
        <f t="shared" si="20"/>
        <v>0</v>
      </c>
      <c r="AR161" s="71">
        <f t="shared" si="21"/>
        <v>0</v>
      </c>
      <c r="AS161" s="71">
        <f t="shared" si="22"/>
        <v>0</v>
      </c>
      <c r="AT161" s="71">
        <f t="shared" si="23"/>
        <v>0</v>
      </c>
      <c r="AU161" s="71">
        <f t="shared" si="24"/>
        <v>0</v>
      </c>
      <c r="AV161" s="71">
        <f t="shared" si="25"/>
        <v>0</v>
      </c>
      <c r="AW161" s="71">
        <f t="shared" si="26"/>
        <v>0</v>
      </c>
      <c r="AX161" s="71">
        <f t="shared" si="27"/>
        <v>0</v>
      </c>
      <c r="AY161" s="71">
        <f t="shared" si="28"/>
        <v>0</v>
      </c>
      <c r="AZ161" s="71">
        <f t="shared" si="29"/>
        <v>0</v>
      </c>
      <c r="BA161" s="71">
        <f t="shared" si="30"/>
        <v>0</v>
      </c>
      <c r="BB161" s="71">
        <f t="shared" si="31"/>
        <v>0</v>
      </c>
      <c r="BC161" s="71">
        <f t="shared" si="32"/>
        <v>0</v>
      </c>
      <c r="BD161" s="71">
        <f t="shared" si="33"/>
        <v>0</v>
      </c>
    </row>
    <row r="162" spans="1:56" x14ac:dyDescent="0.25">
      <c r="A162" s="14" t="str">
        <f>LCI!A13</f>
        <v>Corn Seed (kg/yr)</v>
      </c>
      <c r="B162" s="42">
        <f>B16</f>
        <v>0</v>
      </c>
      <c r="C162" s="42">
        <f t="shared" ref="C162:L162" si="59">C16</f>
        <v>0</v>
      </c>
      <c r="D162" s="42">
        <f t="shared" si="59"/>
        <v>1769.4594832116632</v>
      </c>
      <c r="E162" s="42">
        <f t="shared" si="59"/>
        <v>1769.4594832116632</v>
      </c>
      <c r="F162" s="42"/>
      <c r="G162" s="42">
        <f t="shared" si="59"/>
        <v>0</v>
      </c>
      <c r="H162" s="42">
        <f t="shared" si="59"/>
        <v>0</v>
      </c>
      <c r="I162" s="42">
        <f t="shared" si="59"/>
        <v>0</v>
      </c>
      <c r="J162" s="42">
        <f t="shared" si="59"/>
        <v>0</v>
      </c>
      <c r="K162" s="316">
        <f t="shared" si="59"/>
        <v>0</v>
      </c>
      <c r="L162" s="309">
        <f t="shared" si="59"/>
        <v>0</v>
      </c>
      <c r="M162" s="309"/>
      <c r="N162" s="309"/>
      <c r="O162" s="309"/>
      <c r="P162" s="330"/>
      <c r="Q162" s="309"/>
      <c r="R162" s="309"/>
      <c r="T162" s="45">
        <f>IF(EXACT(A162,LCI!A13),LCI!G13,-1*10^6)</f>
        <v>0.29399999999999998</v>
      </c>
      <c r="U162" s="47">
        <f t="shared" si="36"/>
        <v>0</v>
      </c>
      <c r="V162" s="47">
        <f t="shared" si="37"/>
        <v>0</v>
      </c>
      <c r="W162" s="47">
        <f t="shared" si="38"/>
        <v>520.22108806422898</v>
      </c>
      <c r="X162" s="47">
        <f t="shared" si="39"/>
        <v>520.22108806422898</v>
      </c>
      <c r="Y162" s="47">
        <f t="shared" si="40"/>
        <v>0</v>
      </c>
      <c r="Z162" s="47">
        <f t="shared" si="41"/>
        <v>0</v>
      </c>
      <c r="AA162" s="47">
        <f t="shared" si="42"/>
        <v>0</v>
      </c>
      <c r="AB162" s="47">
        <f t="shared" si="43"/>
        <v>0</v>
      </c>
      <c r="AC162" s="47">
        <f t="shared" si="44"/>
        <v>0</v>
      </c>
      <c r="AD162" s="322">
        <f t="shared" si="45"/>
        <v>0</v>
      </c>
      <c r="AE162" s="320">
        <f t="shared" si="46"/>
        <v>0</v>
      </c>
      <c r="AF162" s="320">
        <f t="shared" si="11"/>
        <v>0</v>
      </c>
      <c r="AG162" s="320">
        <f t="shared" si="12"/>
        <v>0</v>
      </c>
      <c r="AH162" s="320">
        <f t="shared" si="13"/>
        <v>0</v>
      </c>
      <c r="AI162" s="320">
        <f t="shared" si="14"/>
        <v>0</v>
      </c>
      <c r="AJ162" s="320">
        <f t="shared" si="15"/>
        <v>0</v>
      </c>
      <c r="AK162" s="320">
        <f t="shared" si="16"/>
        <v>0</v>
      </c>
      <c r="AM162" s="41">
        <f>IF(EXACT(A162,LCI!A13),LCI!H13,-1*10^6)</f>
        <v>1508.13</v>
      </c>
      <c r="AN162" s="71">
        <f t="shared" si="17"/>
        <v>0</v>
      </c>
      <c r="AO162" s="339">
        <f t="shared" si="18"/>
        <v>0</v>
      </c>
      <c r="AP162" s="339">
        <f t="shared" si="19"/>
        <v>2668574.9304160057</v>
      </c>
      <c r="AQ162" s="71">
        <f t="shared" si="20"/>
        <v>2668574.9304160057</v>
      </c>
      <c r="AR162" s="71">
        <f t="shared" si="21"/>
        <v>0</v>
      </c>
      <c r="AS162" s="71">
        <f t="shared" si="22"/>
        <v>0</v>
      </c>
      <c r="AT162" s="71">
        <f t="shared" si="23"/>
        <v>0</v>
      </c>
      <c r="AU162" s="71">
        <f t="shared" si="24"/>
        <v>0</v>
      </c>
      <c r="AV162" s="71">
        <f t="shared" si="25"/>
        <v>0</v>
      </c>
      <c r="AW162" s="71">
        <f t="shared" si="26"/>
        <v>0</v>
      </c>
      <c r="AX162" s="71">
        <f t="shared" si="27"/>
        <v>0</v>
      </c>
      <c r="AY162" s="71">
        <f t="shared" si="28"/>
        <v>0</v>
      </c>
      <c r="AZ162" s="71">
        <f t="shared" si="29"/>
        <v>0</v>
      </c>
      <c r="BA162" s="71">
        <f t="shared" si="30"/>
        <v>0</v>
      </c>
      <c r="BB162" s="71">
        <f t="shared" si="31"/>
        <v>0</v>
      </c>
      <c r="BC162" s="71">
        <f t="shared" si="32"/>
        <v>0</v>
      </c>
      <c r="BD162" s="71">
        <f t="shared" si="33"/>
        <v>0</v>
      </c>
    </row>
    <row r="163" spans="1:56" x14ac:dyDescent="0.25">
      <c r="A163" s="14" t="str">
        <f>LCI!A15</f>
        <v>Corn Steep Liquor (kg/yr)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316"/>
      <c r="L163" s="309"/>
      <c r="M163" s="309"/>
      <c r="N163" s="309"/>
      <c r="O163" s="309"/>
      <c r="P163" s="330"/>
      <c r="Q163" s="309"/>
      <c r="R163" s="309"/>
      <c r="T163" s="45">
        <f>IF(EXACT(A163,LCI!A15),LCI!G15,-1*10^6)</f>
        <v>0</v>
      </c>
      <c r="U163" s="47">
        <f t="shared" si="36"/>
        <v>0</v>
      </c>
      <c r="V163" s="47">
        <f t="shared" si="37"/>
        <v>0</v>
      </c>
      <c r="W163" s="47">
        <f t="shared" si="38"/>
        <v>0</v>
      </c>
      <c r="X163" s="47">
        <f t="shared" si="39"/>
        <v>0</v>
      </c>
      <c r="Y163" s="47">
        <f t="shared" si="40"/>
        <v>0</v>
      </c>
      <c r="Z163" s="47">
        <f t="shared" si="41"/>
        <v>0</v>
      </c>
      <c r="AA163" s="47">
        <f t="shared" si="42"/>
        <v>0</v>
      </c>
      <c r="AB163" s="47">
        <f t="shared" si="43"/>
        <v>0</v>
      </c>
      <c r="AC163" s="47">
        <f t="shared" si="44"/>
        <v>0</v>
      </c>
      <c r="AD163" s="322">
        <f t="shared" si="45"/>
        <v>0</v>
      </c>
      <c r="AE163" s="320">
        <f t="shared" si="46"/>
        <v>0</v>
      </c>
      <c r="AF163" s="320">
        <f t="shared" si="11"/>
        <v>0</v>
      </c>
      <c r="AG163" s="320">
        <f t="shared" si="12"/>
        <v>0</v>
      </c>
      <c r="AH163" s="320">
        <f t="shared" si="13"/>
        <v>0</v>
      </c>
      <c r="AI163" s="320">
        <f t="shared" si="14"/>
        <v>0</v>
      </c>
      <c r="AJ163" s="320">
        <f t="shared" si="15"/>
        <v>0</v>
      </c>
      <c r="AK163" s="320">
        <f t="shared" si="16"/>
        <v>0</v>
      </c>
      <c r="AM163" s="41">
        <f>IF(EXACT(A163,LCI!A15),LCI!H15,-1*10^6)</f>
        <v>8</v>
      </c>
      <c r="AN163" s="71">
        <f t="shared" si="17"/>
        <v>0</v>
      </c>
      <c r="AO163" s="339">
        <f t="shared" si="18"/>
        <v>0</v>
      </c>
      <c r="AP163" s="339">
        <f t="shared" si="19"/>
        <v>0</v>
      </c>
      <c r="AQ163" s="71">
        <f t="shared" si="20"/>
        <v>0</v>
      </c>
      <c r="AR163" s="71">
        <f t="shared" si="21"/>
        <v>0</v>
      </c>
      <c r="AS163" s="71">
        <f t="shared" si="22"/>
        <v>0</v>
      </c>
      <c r="AT163" s="71">
        <f t="shared" si="23"/>
        <v>0</v>
      </c>
      <c r="AU163" s="71">
        <f t="shared" si="24"/>
        <v>0</v>
      </c>
      <c r="AV163" s="71">
        <f t="shared" si="25"/>
        <v>0</v>
      </c>
      <c r="AW163" s="71">
        <f t="shared" si="26"/>
        <v>0</v>
      </c>
      <c r="AX163" s="71">
        <f t="shared" si="27"/>
        <v>0</v>
      </c>
      <c r="AY163" s="71">
        <f t="shared" si="28"/>
        <v>0</v>
      </c>
      <c r="AZ163" s="71">
        <f t="shared" si="29"/>
        <v>0</v>
      </c>
      <c r="BA163" s="71">
        <f t="shared" si="30"/>
        <v>0</v>
      </c>
      <c r="BB163" s="71">
        <f t="shared" si="31"/>
        <v>0</v>
      </c>
      <c r="BC163" s="71">
        <f t="shared" si="32"/>
        <v>0</v>
      </c>
      <c r="BD163" s="71">
        <f t="shared" si="33"/>
        <v>0</v>
      </c>
    </row>
    <row r="164" spans="1:56" x14ac:dyDescent="0.25">
      <c r="A164" s="14" t="str">
        <f>LCI!A16</f>
        <v>Enzymes (kg/yr)</v>
      </c>
      <c r="B164" s="42">
        <f>B48</f>
        <v>0</v>
      </c>
      <c r="C164" s="42">
        <f t="shared" ref="C164:L164" si="60">C48</f>
        <v>0</v>
      </c>
      <c r="D164" s="42">
        <f t="shared" si="60"/>
        <v>0</v>
      </c>
      <c r="E164" s="42">
        <f t="shared" si="60"/>
        <v>0</v>
      </c>
      <c r="F164" s="42"/>
      <c r="G164" s="42">
        <f t="shared" si="60"/>
        <v>0</v>
      </c>
      <c r="H164" s="42">
        <f t="shared" si="60"/>
        <v>0</v>
      </c>
      <c r="I164" s="42">
        <f t="shared" si="60"/>
        <v>0</v>
      </c>
      <c r="J164" s="42">
        <f t="shared" si="60"/>
        <v>0</v>
      </c>
      <c r="K164" s="316">
        <f t="shared" si="60"/>
        <v>0</v>
      </c>
      <c r="L164" s="309">
        <f t="shared" si="60"/>
        <v>0</v>
      </c>
      <c r="M164" s="309"/>
      <c r="N164" s="309"/>
      <c r="O164" s="309"/>
      <c r="P164" s="330"/>
      <c r="Q164" s="309"/>
      <c r="R164" s="309"/>
      <c r="T164" s="45">
        <f>IF(EXACT(A164,LCI!A16),LCI!G16,-1*10^6)</f>
        <v>2.75</v>
      </c>
      <c r="U164" s="47">
        <f t="shared" si="36"/>
        <v>0</v>
      </c>
      <c r="V164" s="47">
        <f t="shared" si="37"/>
        <v>0</v>
      </c>
      <c r="W164" s="47">
        <f t="shared" si="38"/>
        <v>0</v>
      </c>
      <c r="X164" s="47">
        <f t="shared" si="39"/>
        <v>0</v>
      </c>
      <c r="Y164" s="47">
        <f t="shared" si="40"/>
        <v>0</v>
      </c>
      <c r="Z164" s="47">
        <f t="shared" si="41"/>
        <v>0</v>
      </c>
      <c r="AA164" s="47">
        <f t="shared" si="42"/>
        <v>0</v>
      </c>
      <c r="AB164" s="47">
        <f t="shared" si="43"/>
        <v>0</v>
      </c>
      <c r="AC164" s="47">
        <f t="shared" si="44"/>
        <v>0</v>
      </c>
      <c r="AD164" s="322">
        <f t="shared" si="45"/>
        <v>0</v>
      </c>
      <c r="AE164" s="320">
        <f t="shared" si="46"/>
        <v>0</v>
      </c>
      <c r="AF164" s="320">
        <f t="shared" si="11"/>
        <v>0</v>
      </c>
      <c r="AG164" s="320">
        <f t="shared" si="12"/>
        <v>0</v>
      </c>
      <c r="AH164" s="320">
        <f t="shared" si="13"/>
        <v>0</v>
      </c>
      <c r="AI164" s="320">
        <f t="shared" si="14"/>
        <v>0</v>
      </c>
      <c r="AJ164" s="320">
        <f t="shared" si="15"/>
        <v>0</v>
      </c>
      <c r="AK164" s="320">
        <f t="shared" si="16"/>
        <v>0</v>
      </c>
      <c r="AM164" s="41">
        <f>IF(EXACT(A164,LCI!A16),LCI!H16,-1*10^6)</f>
        <v>8357</v>
      </c>
      <c r="AN164" s="71">
        <f t="shared" si="17"/>
        <v>0</v>
      </c>
      <c r="AO164" s="339">
        <f t="shared" si="18"/>
        <v>0</v>
      </c>
      <c r="AP164" s="339">
        <f t="shared" si="19"/>
        <v>0</v>
      </c>
      <c r="AQ164" s="71">
        <f t="shared" si="20"/>
        <v>0</v>
      </c>
      <c r="AR164" s="71">
        <f t="shared" si="21"/>
        <v>0</v>
      </c>
      <c r="AS164" s="71">
        <f t="shared" si="22"/>
        <v>0</v>
      </c>
      <c r="AT164" s="71">
        <f t="shared" si="23"/>
        <v>0</v>
      </c>
      <c r="AU164" s="71">
        <f t="shared" si="24"/>
        <v>0</v>
      </c>
      <c r="AV164" s="71">
        <f t="shared" si="25"/>
        <v>0</v>
      </c>
      <c r="AW164" s="71">
        <f t="shared" si="26"/>
        <v>0</v>
      </c>
      <c r="AX164" s="71">
        <f t="shared" si="27"/>
        <v>0</v>
      </c>
      <c r="AY164" s="71">
        <f t="shared" si="28"/>
        <v>0</v>
      </c>
      <c r="AZ164" s="71">
        <f t="shared" si="29"/>
        <v>0</v>
      </c>
      <c r="BA164" s="71">
        <f t="shared" si="30"/>
        <v>0</v>
      </c>
      <c r="BB164" s="71">
        <f t="shared" si="31"/>
        <v>0</v>
      </c>
      <c r="BC164" s="71">
        <f t="shared" si="32"/>
        <v>0</v>
      </c>
      <c r="BD164" s="71">
        <f t="shared" si="33"/>
        <v>0</v>
      </c>
    </row>
    <row r="165" spans="1:56" x14ac:dyDescent="0.25">
      <c r="A165" s="14" t="str">
        <f>LCI!A17</f>
        <v>EtOH Catalysts (kg/yr)</v>
      </c>
      <c r="B165" s="42">
        <f>B80</f>
        <v>0</v>
      </c>
      <c r="C165" s="42">
        <f t="shared" ref="C165:L165" si="61">C80</f>
        <v>0</v>
      </c>
      <c r="D165" s="42">
        <f t="shared" si="61"/>
        <v>0</v>
      </c>
      <c r="E165" s="42">
        <f t="shared" si="61"/>
        <v>0</v>
      </c>
      <c r="F165" s="42"/>
      <c r="G165" s="42">
        <f t="shared" si="61"/>
        <v>0</v>
      </c>
      <c r="H165" s="42">
        <f t="shared" si="61"/>
        <v>0</v>
      </c>
      <c r="I165" s="42">
        <f t="shared" si="61"/>
        <v>0</v>
      </c>
      <c r="J165" s="42">
        <f t="shared" si="61"/>
        <v>0</v>
      </c>
      <c r="K165" s="316">
        <f t="shared" si="61"/>
        <v>0</v>
      </c>
      <c r="L165" s="309">
        <f t="shared" si="61"/>
        <v>0</v>
      </c>
      <c r="M165" s="309"/>
      <c r="N165" s="309"/>
      <c r="O165" s="309"/>
      <c r="P165" s="330"/>
      <c r="Q165" s="309"/>
      <c r="R165" s="309"/>
      <c r="T165" s="45">
        <f>IF(EXACT(A165,LCI!A17),LCI!G17,-1*10^6)</f>
        <v>70</v>
      </c>
      <c r="U165" s="47">
        <f t="shared" si="36"/>
        <v>0</v>
      </c>
      <c r="V165" s="47">
        <f t="shared" si="37"/>
        <v>0</v>
      </c>
      <c r="W165" s="47">
        <f t="shared" si="38"/>
        <v>0</v>
      </c>
      <c r="X165" s="47">
        <f t="shared" si="39"/>
        <v>0</v>
      </c>
      <c r="Y165" s="47">
        <f t="shared" si="40"/>
        <v>0</v>
      </c>
      <c r="Z165" s="47">
        <f t="shared" si="41"/>
        <v>0</v>
      </c>
      <c r="AA165" s="47">
        <f t="shared" si="42"/>
        <v>0</v>
      </c>
      <c r="AB165" s="47">
        <f t="shared" si="43"/>
        <v>0</v>
      </c>
      <c r="AC165" s="47">
        <f t="shared" si="44"/>
        <v>0</v>
      </c>
      <c r="AD165" s="322">
        <f t="shared" si="45"/>
        <v>0</v>
      </c>
      <c r="AE165" s="320">
        <f t="shared" si="46"/>
        <v>0</v>
      </c>
      <c r="AF165" s="320">
        <f t="shared" si="11"/>
        <v>0</v>
      </c>
      <c r="AG165" s="320">
        <f t="shared" si="12"/>
        <v>0</v>
      </c>
      <c r="AH165" s="320">
        <f t="shared" si="13"/>
        <v>0</v>
      </c>
      <c r="AI165" s="320">
        <f t="shared" si="14"/>
        <v>0</v>
      </c>
      <c r="AJ165" s="320">
        <f t="shared" si="15"/>
        <v>0</v>
      </c>
      <c r="AK165" s="320">
        <f t="shared" si="16"/>
        <v>0</v>
      </c>
      <c r="AM165" s="41">
        <f>IF(EXACT(A165,LCI!A17),LCI!H17,-1*10^6)</f>
        <v>9576</v>
      </c>
      <c r="AN165" s="71">
        <f t="shared" si="17"/>
        <v>0</v>
      </c>
      <c r="AO165" s="339">
        <f t="shared" si="18"/>
        <v>0</v>
      </c>
      <c r="AP165" s="339">
        <f t="shared" si="19"/>
        <v>0</v>
      </c>
      <c r="AQ165" s="71">
        <f t="shared" si="20"/>
        <v>0</v>
      </c>
      <c r="AR165" s="71">
        <f t="shared" si="21"/>
        <v>0</v>
      </c>
      <c r="AS165" s="71">
        <f t="shared" si="22"/>
        <v>0</v>
      </c>
      <c r="AT165" s="71">
        <f t="shared" si="23"/>
        <v>0</v>
      </c>
      <c r="AU165" s="71">
        <f t="shared" si="24"/>
        <v>0</v>
      </c>
      <c r="AV165" s="71">
        <f t="shared" si="25"/>
        <v>0</v>
      </c>
      <c r="AW165" s="71">
        <f t="shared" si="26"/>
        <v>0</v>
      </c>
      <c r="AX165" s="71">
        <f t="shared" si="27"/>
        <v>0</v>
      </c>
      <c r="AY165" s="71">
        <f t="shared" si="28"/>
        <v>0</v>
      </c>
      <c r="AZ165" s="71">
        <f t="shared" si="29"/>
        <v>0</v>
      </c>
      <c r="BA165" s="71">
        <f t="shared" si="30"/>
        <v>0</v>
      </c>
      <c r="BB165" s="71">
        <f t="shared" si="31"/>
        <v>0</v>
      </c>
      <c r="BC165" s="71">
        <f t="shared" si="32"/>
        <v>0</v>
      </c>
      <c r="BD165" s="71">
        <f t="shared" si="33"/>
        <v>0</v>
      </c>
    </row>
    <row r="166" spans="1:56" x14ac:dyDescent="0.25">
      <c r="A166" s="14" t="str">
        <f>LCI!A18</f>
        <v>Forestry Residue (kg/yr)</v>
      </c>
      <c r="B166" s="42">
        <f>B17</f>
        <v>0</v>
      </c>
      <c r="C166" s="42">
        <f t="shared" ref="C166:L166" si="62">C17</f>
        <v>0</v>
      </c>
      <c r="D166" s="42">
        <f t="shared" si="62"/>
        <v>0</v>
      </c>
      <c r="E166" s="42">
        <f t="shared" si="62"/>
        <v>0</v>
      </c>
      <c r="F166" s="42"/>
      <c r="G166" s="42">
        <f t="shared" si="62"/>
        <v>0</v>
      </c>
      <c r="H166" s="42">
        <f t="shared" si="62"/>
        <v>0</v>
      </c>
      <c r="I166" s="42">
        <f t="shared" si="62"/>
        <v>0</v>
      </c>
      <c r="J166" s="42">
        <f t="shared" si="62"/>
        <v>0</v>
      </c>
      <c r="K166" s="316">
        <f t="shared" si="62"/>
        <v>0</v>
      </c>
      <c r="L166" s="309">
        <f t="shared" si="62"/>
        <v>0</v>
      </c>
      <c r="M166" s="309"/>
      <c r="N166" s="309"/>
      <c r="O166" s="309"/>
      <c r="P166" s="330"/>
      <c r="Q166" s="309"/>
      <c r="R166" s="309"/>
      <c r="T166" s="45">
        <f>IF(EXACT(A166,LCI!A18),LCI!G18,-1*10^6)</f>
        <v>4.6076791999999998E-2</v>
      </c>
      <c r="U166" s="47">
        <f t="shared" si="36"/>
        <v>0</v>
      </c>
      <c r="V166" s="47">
        <f t="shared" si="37"/>
        <v>0</v>
      </c>
      <c r="W166" s="47">
        <f t="shared" si="38"/>
        <v>0</v>
      </c>
      <c r="X166" s="47">
        <f t="shared" si="39"/>
        <v>0</v>
      </c>
      <c r="Y166" s="47">
        <f t="shared" si="40"/>
        <v>0</v>
      </c>
      <c r="Z166" s="47">
        <f t="shared" si="41"/>
        <v>0</v>
      </c>
      <c r="AA166" s="47">
        <f t="shared" si="42"/>
        <v>0</v>
      </c>
      <c r="AB166" s="47">
        <f t="shared" si="43"/>
        <v>0</v>
      </c>
      <c r="AC166" s="47">
        <f t="shared" si="44"/>
        <v>0</v>
      </c>
      <c r="AD166" s="322">
        <f t="shared" si="45"/>
        <v>0</v>
      </c>
      <c r="AE166" s="320">
        <f t="shared" si="46"/>
        <v>0</v>
      </c>
      <c r="AF166" s="320">
        <f t="shared" si="11"/>
        <v>0</v>
      </c>
      <c r="AG166" s="320">
        <f t="shared" si="12"/>
        <v>0</v>
      </c>
      <c r="AH166" s="320">
        <f t="shared" si="13"/>
        <v>0</v>
      </c>
      <c r="AI166" s="320">
        <f t="shared" si="14"/>
        <v>0</v>
      </c>
      <c r="AJ166" s="320">
        <f t="shared" si="15"/>
        <v>0</v>
      </c>
      <c r="AK166" s="320">
        <f t="shared" si="16"/>
        <v>0</v>
      </c>
      <c r="AM166" s="41">
        <f>IF(EXACT(A166,LCI!A18),LCI!H18,-1*10^6)</f>
        <v>0</v>
      </c>
      <c r="AN166" s="71">
        <f t="shared" si="17"/>
        <v>0</v>
      </c>
      <c r="AO166" s="339">
        <f t="shared" si="18"/>
        <v>0</v>
      </c>
      <c r="AP166" s="339">
        <f t="shared" si="19"/>
        <v>0</v>
      </c>
      <c r="AQ166" s="71">
        <f t="shared" si="20"/>
        <v>0</v>
      </c>
      <c r="AR166" s="71">
        <f t="shared" si="21"/>
        <v>0</v>
      </c>
      <c r="AS166" s="71">
        <f t="shared" si="22"/>
        <v>0</v>
      </c>
      <c r="AT166" s="71">
        <f t="shared" si="23"/>
        <v>0</v>
      </c>
      <c r="AU166" s="71">
        <f t="shared" si="24"/>
        <v>0</v>
      </c>
      <c r="AV166" s="71">
        <f t="shared" si="25"/>
        <v>0</v>
      </c>
      <c r="AW166" s="71">
        <f t="shared" si="26"/>
        <v>0</v>
      </c>
      <c r="AX166" s="71">
        <f t="shared" si="27"/>
        <v>0</v>
      </c>
      <c r="AY166" s="71">
        <f t="shared" si="28"/>
        <v>0</v>
      </c>
      <c r="AZ166" s="71">
        <f t="shared" si="29"/>
        <v>0</v>
      </c>
      <c r="BA166" s="71">
        <f t="shared" si="30"/>
        <v>0</v>
      </c>
      <c r="BB166" s="71">
        <f t="shared" si="31"/>
        <v>0</v>
      </c>
      <c r="BC166" s="71">
        <f t="shared" si="32"/>
        <v>0</v>
      </c>
      <c r="BD166" s="71">
        <f t="shared" si="33"/>
        <v>0</v>
      </c>
    </row>
    <row r="167" spans="1:56" x14ac:dyDescent="0.25">
      <c r="A167" s="14" t="str">
        <f>LCI!A19</f>
        <v>Forestry Seed (cuttings/yr)</v>
      </c>
      <c r="B167" s="42">
        <f>B18</f>
        <v>0</v>
      </c>
      <c r="C167" s="42">
        <f t="shared" ref="C167:L167" si="63">C18</f>
        <v>0</v>
      </c>
      <c r="D167" s="42">
        <f t="shared" si="63"/>
        <v>0</v>
      </c>
      <c r="E167" s="42">
        <f t="shared" si="63"/>
        <v>0</v>
      </c>
      <c r="F167" s="42"/>
      <c r="G167" s="42">
        <f t="shared" si="63"/>
        <v>0</v>
      </c>
      <c r="H167" s="42">
        <f t="shared" si="63"/>
        <v>0</v>
      </c>
      <c r="I167" s="42">
        <f t="shared" si="63"/>
        <v>0</v>
      </c>
      <c r="J167" s="42">
        <f t="shared" si="63"/>
        <v>0</v>
      </c>
      <c r="K167" s="316">
        <f t="shared" si="63"/>
        <v>0</v>
      </c>
      <c r="L167" s="309">
        <f t="shared" si="63"/>
        <v>0</v>
      </c>
      <c r="M167" s="309"/>
      <c r="N167" s="309"/>
      <c r="O167" s="309"/>
      <c r="P167" s="330"/>
      <c r="Q167" s="309"/>
      <c r="R167" s="309"/>
      <c r="T167" s="45">
        <f>IF(EXACT(A167,LCI!A19),LCI!G19,-1*10^6)</f>
        <v>0.06</v>
      </c>
      <c r="U167" s="47">
        <f t="shared" si="36"/>
        <v>0</v>
      </c>
      <c r="V167" s="47">
        <f t="shared" si="37"/>
        <v>0</v>
      </c>
      <c r="W167" s="47">
        <f t="shared" si="38"/>
        <v>0</v>
      </c>
      <c r="X167" s="47">
        <f t="shared" si="39"/>
        <v>0</v>
      </c>
      <c r="Y167" s="47">
        <f t="shared" si="40"/>
        <v>0</v>
      </c>
      <c r="Z167" s="47">
        <f t="shared" si="41"/>
        <v>0</v>
      </c>
      <c r="AA167" s="47">
        <f t="shared" si="42"/>
        <v>0</v>
      </c>
      <c r="AB167" s="47">
        <f t="shared" si="43"/>
        <v>0</v>
      </c>
      <c r="AC167" s="47">
        <f t="shared" si="44"/>
        <v>0</v>
      </c>
      <c r="AD167" s="322">
        <f t="shared" si="45"/>
        <v>0</v>
      </c>
      <c r="AE167" s="320">
        <f t="shared" si="46"/>
        <v>0</v>
      </c>
      <c r="AF167" s="320">
        <f t="shared" si="11"/>
        <v>0</v>
      </c>
      <c r="AG167" s="320">
        <f t="shared" si="12"/>
        <v>0</v>
      </c>
      <c r="AH167" s="320">
        <f t="shared" si="13"/>
        <v>0</v>
      </c>
      <c r="AI167" s="320">
        <f t="shared" si="14"/>
        <v>0</v>
      </c>
      <c r="AJ167" s="320">
        <f t="shared" si="15"/>
        <v>0</v>
      </c>
      <c r="AK167" s="320">
        <f t="shared" si="16"/>
        <v>0</v>
      </c>
      <c r="AM167" s="41">
        <f>IF(EXACT(A167,LCI!A19),LCI!H19,-1*10^6)</f>
        <v>13</v>
      </c>
      <c r="AN167" s="71">
        <f t="shared" si="17"/>
        <v>0</v>
      </c>
      <c r="AO167" s="339">
        <f t="shared" si="18"/>
        <v>0</v>
      </c>
      <c r="AP167" s="339">
        <f t="shared" si="19"/>
        <v>0</v>
      </c>
      <c r="AQ167" s="71">
        <f t="shared" si="20"/>
        <v>0</v>
      </c>
      <c r="AR167" s="71">
        <f t="shared" si="21"/>
        <v>0</v>
      </c>
      <c r="AS167" s="71">
        <f t="shared" si="22"/>
        <v>0</v>
      </c>
      <c r="AT167" s="71">
        <f t="shared" si="23"/>
        <v>0</v>
      </c>
      <c r="AU167" s="71">
        <f t="shared" si="24"/>
        <v>0</v>
      </c>
      <c r="AV167" s="71">
        <f t="shared" si="25"/>
        <v>0</v>
      </c>
      <c r="AW167" s="71">
        <f t="shared" si="26"/>
        <v>0</v>
      </c>
      <c r="AX167" s="71">
        <f t="shared" si="27"/>
        <v>0</v>
      </c>
      <c r="AY167" s="71">
        <f t="shared" si="28"/>
        <v>0</v>
      </c>
      <c r="AZ167" s="71">
        <f t="shared" si="29"/>
        <v>0</v>
      </c>
      <c r="BA167" s="71">
        <f t="shared" si="30"/>
        <v>0</v>
      </c>
      <c r="BB167" s="71">
        <f t="shared" si="31"/>
        <v>0</v>
      </c>
      <c r="BC167" s="71">
        <f t="shared" si="32"/>
        <v>0</v>
      </c>
      <c r="BD167" s="71">
        <f t="shared" si="33"/>
        <v>0</v>
      </c>
    </row>
    <row r="168" spans="1:56" x14ac:dyDescent="0.25">
      <c r="A168" s="14" t="str">
        <f>LCI!A20</f>
        <v>FT Catalysts (kg/yr)</v>
      </c>
      <c r="B168" s="42">
        <f>B49</f>
        <v>0</v>
      </c>
      <c r="C168" s="42">
        <f t="shared" ref="C168:L168" si="64">C49</f>
        <v>0</v>
      </c>
      <c r="D168" s="42">
        <f t="shared" si="64"/>
        <v>0</v>
      </c>
      <c r="E168" s="42">
        <f t="shared" si="64"/>
        <v>0</v>
      </c>
      <c r="F168" s="42"/>
      <c r="G168" s="42">
        <f t="shared" si="64"/>
        <v>0</v>
      </c>
      <c r="H168" s="42">
        <f t="shared" si="64"/>
        <v>0</v>
      </c>
      <c r="I168" s="42">
        <f t="shared" si="64"/>
        <v>0</v>
      </c>
      <c r="J168" s="42">
        <f t="shared" si="64"/>
        <v>0</v>
      </c>
      <c r="K168" s="316">
        <f t="shared" si="64"/>
        <v>0</v>
      </c>
      <c r="L168" s="309">
        <f t="shared" si="64"/>
        <v>0</v>
      </c>
      <c r="M168" s="309"/>
      <c r="N168" s="309"/>
      <c r="O168" s="309"/>
      <c r="P168" s="330"/>
      <c r="Q168" s="309"/>
      <c r="R168" s="309"/>
      <c r="T168" s="45">
        <f>IF(EXACT(A168,LCI!A20),LCI!G20,-1*10^6)</f>
        <v>47.64</v>
      </c>
      <c r="U168" s="47">
        <f t="shared" si="36"/>
        <v>0</v>
      </c>
      <c r="V168" s="47">
        <f t="shared" si="37"/>
        <v>0</v>
      </c>
      <c r="W168" s="47">
        <f t="shared" si="38"/>
        <v>0</v>
      </c>
      <c r="X168" s="47">
        <f t="shared" si="39"/>
        <v>0</v>
      </c>
      <c r="Y168" s="47">
        <f t="shared" si="40"/>
        <v>0</v>
      </c>
      <c r="Z168" s="47">
        <f t="shared" si="41"/>
        <v>0</v>
      </c>
      <c r="AA168" s="47">
        <f t="shared" si="42"/>
        <v>0</v>
      </c>
      <c r="AB168" s="47">
        <f t="shared" si="43"/>
        <v>0</v>
      </c>
      <c r="AC168" s="47">
        <f t="shared" si="44"/>
        <v>0</v>
      </c>
      <c r="AD168" s="322">
        <f t="shared" si="45"/>
        <v>0</v>
      </c>
      <c r="AE168" s="320">
        <f t="shared" si="46"/>
        <v>0</v>
      </c>
      <c r="AF168" s="320">
        <f t="shared" si="11"/>
        <v>0</v>
      </c>
      <c r="AG168" s="320">
        <f t="shared" si="12"/>
        <v>0</v>
      </c>
      <c r="AH168" s="320">
        <f t="shared" si="13"/>
        <v>0</v>
      </c>
      <c r="AI168" s="320">
        <f t="shared" si="14"/>
        <v>0</v>
      </c>
      <c r="AJ168" s="320">
        <f t="shared" si="15"/>
        <v>0</v>
      </c>
      <c r="AK168" s="320">
        <f t="shared" si="16"/>
        <v>0</v>
      </c>
      <c r="AM168" s="41">
        <f>IF(EXACT(A168,LCI!A20),LCI!H20,-1*10^6)</f>
        <v>9576</v>
      </c>
      <c r="AN168" s="71">
        <f t="shared" si="17"/>
        <v>0</v>
      </c>
      <c r="AO168" s="339">
        <f t="shared" si="18"/>
        <v>0</v>
      </c>
      <c r="AP168" s="339">
        <f t="shared" si="19"/>
        <v>0</v>
      </c>
      <c r="AQ168" s="71">
        <f t="shared" si="20"/>
        <v>0</v>
      </c>
      <c r="AR168" s="71">
        <f t="shared" si="21"/>
        <v>0</v>
      </c>
      <c r="AS168" s="71">
        <f t="shared" si="22"/>
        <v>0</v>
      </c>
      <c r="AT168" s="71">
        <f t="shared" si="23"/>
        <v>0</v>
      </c>
      <c r="AU168" s="71">
        <f t="shared" si="24"/>
        <v>0</v>
      </c>
      <c r="AV168" s="71">
        <f t="shared" si="25"/>
        <v>0</v>
      </c>
      <c r="AW168" s="71">
        <f t="shared" si="26"/>
        <v>0</v>
      </c>
      <c r="AX168" s="71">
        <f t="shared" si="27"/>
        <v>0</v>
      </c>
      <c r="AY168" s="71">
        <f t="shared" si="28"/>
        <v>0</v>
      </c>
      <c r="AZ168" s="71">
        <f t="shared" si="29"/>
        <v>0</v>
      </c>
      <c r="BA168" s="71">
        <f t="shared" si="30"/>
        <v>0</v>
      </c>
      <c r="BB168" s="71">
        <f t="shared" si="31"/>
        <v>0</v>
      </c>
      <c r="BC168" s="71">
        <f t="shared" si="32"/>
        <v>0</v>
      </c>
      <c r="BD168" s="71">
        <f t="shared" si="33"/>
        <v>0</v>
      </c>
    </row>
    <row r="169" spans="1:56" x14ac:dyDescent="0.25">
      <c r="A169" s="14" t="str">
        <f>LCI!A21</f>
        <v>Glucoamylase (kg/yr)</v>
      </c>
      <c r="B169" s="42">
        <f>B50</f>
        <v>0</v>
      </c>
      <c r="C169" s="42">
        <f t="shared" ref="C169:E169" si="65">C50</f>
        <v>0</v>
      </c>
      <c r="D169" s="42">
        <f t="shared" si="65"/>
        <v>1102.524858</v>
      </c>
      <c r="E169" s="42">
        <f t="shared" si="65"/>
        <v>0</v>
      </c>
      <c r="F169" s="42"/>
      <c r="G169" s="42"/>
      <c r="H169" s="42"/>
      <c r="I169" s="42"/>
      <c r="J169" s="42"/>
      <c r="K169" s="316"/>
      <c r="L169" s="309"/>
      <c r="M169" s="309"/>
      <c r="N169" s="309"/>
      <c r="O169" s="309"/>
      <c r="P169" s="330"/>
      <c r="Q169" s="309"/>
      <c r="R169" s="309"/>
      <c r="T169" s="45">
        <f>IF(EXACT(A169,LCI!A21),LCI!G21,-1*10^6)</f>
        <v>3.31</v>
      </c>
      <c r="U169" s="47">
        <f t="shared" si="36"/>
        <v>0</v>
      </c>
      <c r="V169" s="47">
        <f t="shared" si="37"/>
        <v>0</v>
      </c>
      <c r="W169" s="47">
        <f t="shared" si="38"/>
        <v>3649.3572799799999</v>
      </c>
      <c r="X169" s="47">
        <f t="shared" si="39"/>
        <v>0</v>
      </c>
      <c r="Y169" s="47">
        <f t="shared" si="40"/>
        <v>0</v>
      </c>
      <c r="Z169" s="47">
        <f t="shared" si="41"/>
        <v>0</v>
      </c>
      <c r="AA169" s="47">
        <f t="shared" si="42"/>
        <v>0</v>
      </c>
      <c r="AB169" s="47">
        <f t="shared" si="43"/>
        <v>0</v>
      </c>
      <c r="AC169" s="47">
        <f t="shared" si="44"/>
        <v>0</v>
      </c>
      <c r="AD169" s="322">
        <f t="shared" si="45"/>
        <v>0</v>
      </c>
      <c r="AE169" s="320">
        <f t="shared" si="46"/>
        <v>0</v>
      </c>
      <c r="AF169" s="320">
        <f t="shared" si="11"/>
        <v>0</v>
      </c>
      <c r="AG169" s="320">
        <f t="shared" si="12"/>
        <v>0</v>
      </c>
      <c r="AH169" s="320">
        <f t="shared" si="13"/>
        <v>0</v>
      </c>
      <c r="AI169" s="320">
        <f t="shared" si="14"/>
        <v>0</v>
      </c>
      <c r="AJ169" s="320">
        <f t="shared" si="15"/>
        <v>0</v>
      </c>
      <c r="AK169" s="320">
        <f t="shared" si="16"/>
        <v>0</v>
      </c>
      <c r="AM169" s="41">
        <f>IF(EXACT(A169,LCI!A21),LCI!H21,-1*10^6)</f>
        <v>1200</v>
      </c>
      <c r="AN169" s="71">
        <f t="shared" si="17"/>
        <v>0</v>
      </c>
      <c r="AO169" s="339">
        <f t="shared" si="18"/>
        <v>0</v>
      </c>
      <c r="AP169" s="339">
        <f t="shared" si="19"/>
        <v>1323029.8296000001</v>
      </c>
      <c r="AQ169" s="71">
        <f t="shared" si="20"/>
        <v>0</v>
      </c>
      <c r="AR169" s="71">
        <f t="shared" si="21"/>
        <v>0</v>
      </c>
      <c r="AS169" s="71">
        <f t="shared" si="22"/>
        <v>0</v>
      </c>
      <c r="AT169" s="71">
        <f t="shared" si="23"/>
        <v>0</v>
      </c>
      <c r="AU169" s="71">
        <f t="shared" si="24"/>
        <v>0</v>
      </c>
      <c r="AV169" s="71">
        <f t="shared" si="25"/>
        <v>0</v>
      </c>
      <c r="AW169" s="71">
        <f t="shared" si="26"/>
        <v>0</v>
      </c>
      <c r="AX169" s="71">
        <f t="shared" si="27"/>
        <v>0</v>
      </c>
      <c r="AY169" s="71">
        <f t="shared" si="28"/>
        <v>0</v>
      </c>
      <c r="AZ169" s="71">
        <f t="shared" si="29"/>
        <v>0</v>
      </c>
      <c r="BA169" s="71">
        <f t="shared" si="30"/>
        <v>0</v>
      </c>
      <c r="BB169" s="71">
        <f t="shared" si="31"/>
        <v>0</v>
      </c>
      <c r="BC169" s="71">
        <f t="shared" si="32"/>
        <v>0</v>
      </c>
      <c r="BD169" s="71">
        <f t="shared" si="33"/>
        <v>0</v>
      </c>
    </row>
    <row r="170" spans="1:56" x14ac:dyDescent="0.25">
      <c r="A170" s="14" t="str">
        <f>LCI!A22</f>
        <v>Glucose (kg/yr)</v>
      </c>
      <c r="B170" s="42">
        <f>B51</f>
        <v>0</v>
      </c>
      <c r="C170" s="42">
        <f t="shared" ref="C170:L170" si="66">C51</f>
        <v>0</v>
      </c>
      <c r="D170" s="42">
        <f t="shared" si="66"/>
        <v>0</v>
      </c>
      <c r="E170" s="42">
        <f t="shared" si="66"/>
        <v>0</v>
      </c>
      <c r="F170" s="42"/>
      <c r="G170" s="42">
        <f t="shared" si="66"/>
        <v>0</v>
      </c>
      <c r="H170" s="42">
        <f t="shared" si="66"/>
        <v>0</v>
      </c>
      <c r="I170" s="42">
        <f t="shared" si="66"/>
        <v>0</v>
      </c>
      <c r="J170" s="42">
        <f t="shared" si="66"/>
        <v>0</v>
      </c>
      <c r="K170" s="316">
        <f t="shared" si="66"/>
        <v>0</v>
      </c>
      <c r="L170" s="309">
        <f t="shared" si="66"/>
        <v>0</v>
      </c>
      <c r="M170" s="309"/>
      <c r="N170" s="309"/>
      <c r="O170" s="309"/>
      <c r="P170" s="330"/>
      <c r="Q170" s="309"/>
      <c r="R170" s="309"/>
      <c r="T170" s="45">
        <f>IF(EXACT(A170,LCI!A22),LCI!G22,-1*10^6)</f>
        <v>0.66</v>
      </c>
      <c r="U170" s="47">
        <f t="shared" si="36"/>
        <v>0</v>
      </c>
      <c r="V170" s="47">
        <f t="shared" si="37"/>
        <v>0</v>
      </c>
      <c r="W170" s="47">
        <f t="shared" si="38"/>
        <v>0</v>
      </c>
      <c r="X170" s="47">
        <f t="shared" si="39"/>
        <v>0</v>
      </c>
      <c r="Y170" s="47">
        <f t="shared" si="40"/>
        <v>0</v>
      </c>
      <c r="Z170" s="47">
        <f t="shared" si="41"/>
        <v>0</v>
      </c>
      <c r="AA170" s="47">
        <f t="shared" si="42"/>
        <v>0</v>
      </c>
      <c r="AB170" s="47">
        <f t="shared" si="43"/>
        <v>0</v>
      </c>
      <c r="AC170" s="47">
        <f t="shared" si="44"/>
        <v>0</v>
      </c>
      <c r="AD170" s="322">
        <f t="shared" si="45"/>
        <v>0</v>
      </c>
      <c r="AE170" s="320">
        <f t="shared" si="46"/>
        <v>0</v>
      </c>
      <c r="AF170" s="320">
        <f t="shared" si="11"/>
        <v>0</v>
      </c>
      <c r="AG170" s="320">
        <f t="shared" si="12"/>
        <v>0</v>
      </c>
      <c r="AH170" s="320">
        <f t="shared" si="13"/>
        <v>0</v>
      </c>
      <c r="AI170" s="320">
        <f t="shared" si="14"/>
        <v>0</v>
      </c>
      <c r="AJ170" s="320">
        <f t="shared" si="15"/>
        <v>0</v>
      </c>
      <c r="AK170" s="320">
        <f t="shared" si="16"/>
        <v>0</v>
      </c>
      <c r="AM170" s="41">
        <f>IF(EXACT(A170,LCI!A22),LCI!H22,-1*10^6)</f>
        <v>1448.71</v>
      </c>
      <c r="AN170" s="71">
        <f t="shared" si="17"/>
        <v>0</v>
      </c>
      <c r="AO170" s="339">
        <f t="shared" si="18"/>
        <v>0</v>
      </c>
      <c r="AP170" s="339">
        <f t="shared" si="19"/>
        <v>0</v>
      </c>
      <c r="AQ170" s="71">
        <f t="shared" si="20"/>
        <v>0</v>
      </c>
      <c r="AR170" s="71">
        <f t="shared" si="21"/>
        <v>0</v>
      </c>
      <c r="AS170" s="71">
        <f t="shared" si="22"/>
        <v>0</v>
      </c>
      <c r="AT170" s="71">
        <f t="shared" si="23"/>
        <v>0</v>
      </c>
      <c r="AU170" s="71">
        <f t="shared" si="24"/>
        <v>0</v>
      </c>
      <c r="AV170" s="71">
        <f t="shared" si="25"/>
        <v>0</v>
      </c>
      <c r="AW170" s="71">
        <f t="shared" si="26"/>
        <v>0</v>
      </c>
      <c r="AX170" s="71">
        <f t="shared" si="27"/>
        <v>0</v>
      </c>
      <c r="AY170" s="71">
        <f t="shared" si="28"/>
        <v>0</v>
      </c>
      <c r="AZ170" s="71">
        <f t="shared" si="29"/>
        <v>0</v>
      </c>
      <c r="BA170" s="71">
        <f t="shared" si="30"/>
        <v>0</v>
      </c>
      <c r="BB170" s="71">
        <f t="shared" si="31"/>
        <v>0</v>
      </c>
      <c r="BC170" s="71">
        <f t="shared" si="32"/>
        <v>0</v>
      </c>
      <c r="BD170" s="71">
        <f t="shared" si="33"/>
        <v>0</v>
      </c>
    </row>
    <row r="171" spans="1:56" x14ac:dyDescent="0.25">
      <c r="A171" s="14" t="str">
        <f>LCI!A24</f>
        <v>Grass Seed (kg/yr)</v>
      </c>
      <c r="B171" s="42">
        <f>B19</f>
        <v>0</v>
      </c>
      <c r="C171" s="42">
        <f t="shared" ref="C171:L171" si="67">C19</f>
        <v>0</v>
      </c>
      <c r="D171" s="42">
        <f t="shared" si="67"/>
        <v>0</v>
      </c>
      <c r="E171" s="42">
        <f t="shared" si="67"/>
        <v>0</v>
      </c>
      <c r="F171" s="42"/>
      <c r="G171" s="42">
        <f t="shared" si="67"/>
        <v>0</v>
      </c>
      <c r="H171" s="42">
        <f t="shared" si="67"/>
        <v>0</v>
      </c>
      <c r="I171" s="42">
        <f t="shared" si="67"/>
        <v>0</v>
      </c>
      <c r="J171" s="42">
        <f t="shared" si="67"/>
        <v>0</v>
      </c>
      <c r="K171" s="316">
        <f t="shared" si="67"/>
        <v>0</v>
      </c>
      <c r="L171" s="309">
        <f t="shared" si="67"/>
        <v>0</v>
      </c>
      <c r="M171" s="309"/>
      <c r="N171" s="309"/>
      <c r="O171" s="309"/>
      <c r="P171" s="330"/>
      <c r="Q171" s="309"/>
      <c r="R171" s="309"/>
      <c r="T171" s="45">
        <f>IF(EXACT(A171,LCI!A24),LCI!G24,-1*10^6)</f>
        <v>22</v>
      </c>
      <c r="U171" s="47">
        <f t="shared" si="36"/>
        <v>0</v>
      </c>
      <c r="V171" s="47">
        <f t="shared" si="37"/>
        <v>0</v>
      </c>
      <c r="W171" s="47">
        <f t="shared" si="38"/>
        <v>0</v>
      </c>
      <c r="X171" s="47">
        <f t="shared" si="39"/>
        <v>0</v>
      </c>
      <c r="Y171" s="47">
        <f t="shared" si="40"/>
        <v>0</v>
      </c>
      <c r="Z171" s="47">
        <f t="shared" si="41"/>
        <v>0</v>
      </c>
      <c r="AA171" s="47">
        <f t="shared" si="42"/>
        <v>0</v>
      </c>
      <c r="AB171" s="47">
        <f t="shared" si="43"/>
        <v>0</v>
      </c>
      <c r="AC171" s="47">
        <f t="shared" si="44"/>
        <v>0</v>
      </c>
      <c r="AD171" s="322">
        <f t="shared" si="45"/>
        <v>0</v>
      </c>
      <c r="AE171" s="320">
        <f t="shared" si="46"/>
        <v>0</v>
      </c>
      <c r="AF171" s="320">
        <f t="shared" si="11"/>
        <v>0</v>
      </c>
      <c r="AG171" s="320">
        <f t="shared" si="12"/>
        <v>0</v>
      </c>
      <c r="AH171" s="320">
        <f t="shared" si="13"/>
        <v>0</v>
      </c>
      <c r="AI171" s="320">
        <f t="shared" si="14"/>
        <v>0</v>
      </c>
      <c r="AJ171" s="320">
        <f t="shared" si="15"/>
        <v>0</v>
      </c>
      <c r="AK171" s="320">
        <f t="shared" si="16"/>
        <v>0</v>
      </c>
      <c r="AM171" s="41">
        <f>IF(EXACT(A171,LCI!A24),LCI!H24,-1*10^6)</f>
        <v>1793.01</v>
      </c>
      <c r="AN171" s="71">
        <f t="shared" si="17"/>
        <v>0</v>
      </c>
      <c r="AO171" s="339">
        <f t="shared" si="18"/>
        <v>0</v>
      </c>
      <c r="AP171" s="339">
        <f t="shared" si="19"/>
        <v>0</v>
      </c>
      <c r="AQ171" s="71">
        <f t="shared" si="20"/>
        <v>0</v>
      </c>
      <c r="AR171" s="71">
        <f t="shared" si="21"/>
        <v>0</v>
      </c>
      <c r="AS171" s="71">
        <f t="shared" si="22"/>
        <v>0</v>
      </c>
      <c r="AT171" s="71">
        <f t="shared" si="23"/>
        <v>0</v>
      </c>
      <c r="AU171" s="71">
        <f t="shared" si="24"/>
        <v>0</v>
      </c>
      <c r="AV171" s="71">
        <f t="shared" si="25"/>
        <v>0</v>
      </c>
      <c r="AW171" s="71">
        <f t="shared" si="26"/>
        <v>0</v>
      </c>
      <c r="AX171" s="71">
        <f t="shared" si="27"/>
        <v>0</v>
      </c>
      <c r="AY171" s="71">
        <f t="shared" si="28"/>
        <v>0</v>
      </c>
      <c r="AZ171" s="71">
        <f t="shared" si="29"/>
        <v>0</v>
      </c>
      <c r="BA171" s="71">
        <f t="shared" si="30"/>
        <v>0</v>
      </c>
      <c r="BB171" s="71">
        <f t="shared" si="31"/>
        <v>0</v>
      </c>
      <c r="BC171" s="71">
        <f t="shared" si="32"/>
        <v>0</v>
      </c>
      <c r="BD171" s="71">
        <f t="shared" si="33"/>
        <v>0</v>
      </c>
    </row>
    <row r="172" spans="1:56" x14ac:dyDescent="0.25">
      <c r="A172" s="14" t="str">
        <f>LCI!A25</f>
        <v>Herbicide (kg/yr)</v>
      </c>
      <c r="B172" s="42">
        <f>B20</f>
        <v>241.37063683200009</v>
      </c>
      <c r="C172" s="42">
        <f t="shared" ref="C172:L172" si="68">C20</f>
        <v>241.37063683200009</v>
      </c>
      <c r="D172" s="42">
        <f t="shared" si="68"/>
        <v>121.30000000000001</v>
      </c>
      <c r="E172" s="42">
        <f t="shared" si="68"/>
        <v>121.30000000000001</v>
      </c>
      <c r="F172" s="42"/>
      <c r="G172" s="42">
        <f t="shared" si="68"/>
        <v>0</v>
      </c>
      <c r="H172" s="42">
        <f t="shared" si="68"/>
        <v>0</v>
      </c>
      <c r="I172" s="42">
        <f t="shared" si="68"/>
        <v>0</v>
      </c>
      <c r="J172" s="42">
        <f t="shared" si="68"/>
        <v>0</v>
      </c>
      <c r="K172" s="316">
        <f t="shared" si="68"/>
        <v>0</v>
      </c>
      <c r="L172" s="309">
        <f t="shared" si="68"/>
        <v>0</v>
      </c>
      <c r="M172" s="309"/>
      <c r="N172" s="309"/>
      <c r="O172" s="309"/>
      <c r="P172" s="330"/>
      <c r="Q172" s="309"/>
      <c r="R172" s="309"/>
      <c r="T172" s="45">
        <f>IF(EXACT(A172,LCI!A25),LCI!G25,-1*10^6)</f>
        <v>13.210039630000001</v>
      </c>
      <c r="U172" s="47">
        <f t="shared" si="36"/>
        <v>3188.515678069059</v>
      </c>
      <c r="V172" s="47">
        <f t="shared" si="37"/>
        <v>3188.515678069059</v>
      </c>
      <c r="W172" s="47">
        <f t="shared" si="38"/>
        <v>1602.3778071190002</v>
      </c>
      <c r="X172" s="47">
        <f t="shared" si="39"/>
        <v>1602.3778071190002</v>
      </c>
      <c r="Y172" s="47">
        <f t="shared" si="40"/>
        <v>0</v>
      </c>
      <c r="Z172" s="47">
        <f t="shared" si="41"/>
        <v>0</v>
      </c>
      <c r="AA172" s="47">
        <f t="shared" si="42"/>
        <v>0</v>
      </c>
      <c r="AB172" s="47">
        <f t="shared" si="43"/>
        <v>0</v>
      </c>
      <c r="AC172" s="47">
        <f t="shared" si="44"/>
        <v>0</v>
      </c>
      <c r="AD172" s="322">
        <f t="shared" si="45"/>
        <v>0</v>
      </c>
      <c r="AE172" s="320">
        <f t="shared" si="46"/>
        <v>0</v>
      </c>
      <c r="AF172" s="320">
        <f t="shared" si="11"/>
        <v>0</v>
      </c>
      <c r="AG172" s="320">
        <f t="shared" si="12"/>
        <v>0</v>
      </c>
      <c r="AH172" s="320">
        <f t="shared" si="13"/>
        <v>0</v>
      </c>
      <c r="AI172" s="320">
        <f t="shared" si="14"/>
        <v>0</v>
      </c>
      <c r="AJ172" s="320">
        <f t="shared" si="15"/>
        <v>0</v>
      </c>
      <c r="AK172" s="320">
        <f t="shared" si="16"/>
        <v>0</v>
      </c>
      <c r="AM172" s="41">
        <f>IF(EXACT(A172,LCI!A25),LCI!H25,-1*10^6)</f>
        <v>8777.34</v>
      </c>
      <c r="AN172" s="71">
        <f t="shared" si="17"/>
        <v>2118592.1454909877</v>
      </c>
      <c r="AO172" s="339">
        <f t="shared" si="18"/>
        <v>2118592.1454909877</v>
      </c>
      <c r="AP172" s="339">
        <f t="shared" si="19"/>
        <v>1064691.3420000002</v>
      </c>
      <c r="AQ172" s="71">
        <f t="shared" si="20"/>
        <v>1064691.3420000002</v>
      </c>
      <c r="AR172" s="71">
        <f t="shared" si="21"/>
        <v>0</v>
      </c>
      <c r="AS172" s="71">
        <f t="shared" si="22"/>
        <v>0</v>
      </c>
      <c r="AT172" s="71">
        <f t="shared" si="23"/>
        <v>0</v>
      </c>
      <c r="AU172" s="71">
        <f t="shared" si="24"/>
        <v>0</v>
      </c>
      <c r="AV172" s="71">
        <f t="shared" si="25"/>
        <v>0</v>
      </c>
      <c r="AW172" s="71">
        <f t="shared" si="26"/>
        <v>0</v>
      </c>
      <c r="AX172" s="71">
        <f t="shared" si="27"/>
        <v>0</v>
      </c>
      <c r="AY172" s="71">
        <f t="shared" si="28"/>
        <v>0</v>
      </c>
      <c r="AZ172" s="71">
        <f t="shared" si="29"/>
        <v>0</v>
      </c>
      <c r="BA172" s="71">
        <f t="shared" si="30"/>
        <v>0</v>
      </c>
      <c r="BB172" s="71">
        <f t="shared" si="31"/>
        <v>0</v>
      </c>
      <c r="BC172" s="71">
        <f t="shared" si="32"/>
        <v>0</v>
      </c>
      <c r="BD172" s="71">
        <f t="shared" si="33"/>
        <v>0</v>
      </c>
    </row>
    <row r="173" spans="1:56" x14ac:dyDescent="0.25">
      <c r="A173" s="14" t="str">
        <f>LCI!A26</f>
        <v>Hexane (kg/yr)</v>
      </c>
      <c r="B173" s="42">
        <f>B52</f>
        <v>238.35350387160008</v>
      </c>
      <c r="C173" s="42">
        <f t="shared" ref="C173:L173" si="69">C52</f>
        <v>238.35350387160008</v>
      </c>
      <c r="D173" s="42">
        <f t="shared" si="69"/>
        <v>0</v>
      </c>
      <c r="E173" s="42">
        <f t="shared" si="69"/>
        <v>0</v>
      </c>
      <c r="F173" s="42"/>
      <c r="G173" s="42">
        <f t="shared" si="69"/>
        <v>0</v>
      </c>
      <c r="H173" s="42">
        <f t="shared" si="69"/>
        <v>0</v>
      </c>
      <c r="I173" s="42">
        <f t="shared" si="69"/>
        <v>0</v>
      </c>
      <c r="J173" s="42">
        <f t="shared" si="69"/>
        <v>0</v>
      </c>
      <c r="K173" s="316">
        <f t="shared" si="69"/>
        <v>0</v>
      </c>
      <c r="L173" s="309">
        <f t="shared" si="69"/>
        <v>0</v>
      </c>
      <c r="M173" s="309"/>
      <c r="N173" s="309"/>
      <c r="O173" s="309"/>
      <c r="P173" s="330"/>
      <c r="Q173" s="309"/>
      <c r="R173" s="309"/>
      <c r="T173" s="45">
        <f>IF(EXACT(A173,LCI!A26),LCI!G26,-1*10^6)</f>
        <v>0.91200000000000003</v>
      </c>
      <c r="U173" s="47">
        <f t="shared" si="36"/>
        <v>217.3783955308993</v>
      </c>
      <c r="V173" s="47">
        <f t="shared" si="37"/>
        <v>217.3783955308993</v>
      </c>
      <c r="W173" s="47">
        <f t="shared" si="38"/>
        <v>0</v>
      </c>
      <c r="X173" s="47">
        <f t="shared" si="39"/>
        <v>0</v>
      </c>
      <c r="Y173" s="47">
        <f t="shared" si="40"/>
        <v>0</v>
      </c>
      <c r="Z173" s="47">
        <f t="shared" si="41"/>
        <v>0</v>
      </c>
      <c r="AA173" s="47">
        <f t="shared" si="42"/>
        <v>0</v>
      </c>
      <c r="AB173" s="47">
        <f t="shared" si="43"/>
        <v>0</v>
      </c>
      <c r="AC173" s="47">
        <f t="shared" si="44"/>
        <v>0</v>
      </c>
      <c r="AD173" s="322">
        <f t="shared" si="45"/>
        <v>0</v>
      </c>
      <c r="AE173" s="320">
        <f t="shared" si="46"/>
        <v>0</v>
      </c>
      <c r="AF173" s="320">
        <f t="shared" si="11"/>
        <v>0</v>
      </c>
      <c r="AG173" s="320">
        <f t="shared" si="12"/>
        <v>0</v>
      </c>
      <c r="AH173" s="320">
        <f t="shared" si="13"/>
        <v>0</v>
      </c>
      <c r="AI173" s="320">
        <f t="shared" si="14"/>
        <v>0</v>
      </c>
      <c r="AJ173" s="320">
        <f t="shared" si="15"/>
        <v>0</v>
      </c>
      <c r="AK173" s="320">
        <f t="shared" si="16"/>
        <v>0</v>
      </c>
      <c r="AM173" s="41">
        <f>IF(EXACT(A173,LCI!A26),LCI!H26,-1*10^6)</f>
        <v>961.05</v>
      </c>
      <c r="AN173" s="71">
        <f t="shared" si="17"/>
        <v>229069.63489580125</v>
      </c>
      <c r="AO173" s="339">
        <f>C173*$AM173</f>
        <v>229069.63489580125</v>
      </c>
      <c r="AP173" s="339">
        <f t="shared" si="19"/>
        <v>0</v>
      </c>
      <c r="AQ173" s="71">
        <f t="shared" si="20"/>
        <v>0</v>
      </c>
      <c r="AR173" s="71">
        <f t="shared" si="21"/>
        <v>0</v>
      </c>
      <c r="AS173" s="71">
        <f t="shared" si="22"/>
        <v>0</v>
      </c>
      <c r="AT173" s="71">
        <f t="shared" si="23"/>
        <v>0</v>
      </c>
      <c r="AU173" s="71">
        <f t="shared" si="24"/>
        <v>0</v>
      </c>
      <c r="AV173" s="71">
        <f t="shared" si="25"/>
        <v>0</v>
      </c>
      <c r="AW173" s="71">
        <f t="shared" si="26"/>
        <v>0</v>
      </c>
      <c r="AX173" s="71">
        <f t="shared" si="27"/>
        <v>0</v>
      </c>
      <c r="AY173" s="71">
        <f t="shared" si="28"/>
        <v>0</v>
      </c>
      <c r="AZ173" s="71">
        <f t="shared" si="29"/>
        <v>0</v>
      </c>
      <c r="BA173" s="71">
        <f t="shared" si="30"/>
        <v>0</v>
      </c>
      <c r="BB173" s="71">
        <f t="shared" si="31"/>
        <v>0</v>
      </c>
      <c r="BC173" s="71">
        <f t="shared" si="32"/>
        <v>0</v>
      </c>
      <c r="BD173" s="71">
        <f t="shared" si="33"/>
        <v>0</v>
      </c>
    </row>
    <row r="174" spans="1:56" x14ac:dyDescent="0.25">
      <c r="A174" s="14" t="str">
        <f>LCI!A27</f>
        <v>Insecticide (kg/yr)</v>
      </c>
      <c r="B174" s="42">
        <f>B21</f>
        <v>6.0342659208000029</v>
      </c>
      <c r="C174" s="42">
        <f t="shared" ref="C174:L174" si="70">C21</f>
        <v>6.0342659208000029</v>
      </c>
      <c r="D174" s="42">
        <f t="shared" si="70"/>
        <v>0</v>
      </c>
      <c r="E174" s="42">
        <f t="shared" si="70"/>
        <v>0</v>
      </c>
      <c r="F174" s="42"/>
      <c r="G174" s="42">
        <f t="shared" si="70"/>
        <v>0</v>
      </c>
      <c r="H174" s="42">
        <f t="shared" si="70"/>
        <v>0</v>
      </c>
      <c r="I174" s="42">
        <f t="shared" si="70"/>
        <v>0</v>
      </c>
      <c r="J174" s="42">
        <f t="shared" si="70"/>
        <v>0</v>
      </c>
      <c r="K174" s="316">
        <f t="shared" si="70"/>
        <v>0</v>
      </c>
      <c r="L174" s="309">
        <f t="shared" si="70"/>
        <v>0</v>
      </c>
      <c r="M174" s="309"/>
      <c r="N174" s="309"/>
      <c r="O174" s="309"/>
      <c r="P174" s="330"/>
      <c r="Q174" s="309"/>
      <c r="R174" s="309"/>
      <c r="T174" s="45">
        <f>IF(EXACT(A174,LCI!A27),LCI!G27,-1*10^6)</f>
        <v>26.420079260000001</v>
      </c>
      <c r="U174" s="47">
        <f t="shared" si="36"/>
        <v>159.42578390345298</v>
      </c>
      <c r="V174" s="47">
        <f t="shared" si="37"/>
        <v>159.42578390345298</v>
      </c>
      <c r="W174" s="47">
        <f t="shared" si="38"/>
        <v>0</v>
      </c>
      <c r="X174" s="47">
        <f t="shared" si="39"/>
        <v>0</v>
      </c>
      <c r="Y174" s="47">
        <f t="shared" si="40"/>
        <v>0</v>
      </c>
      <c r="Z174" s="47">
        <f t="shared" si="41"/>
        <v>0</v>
      </c>
      <c r="AA174" s="47">
        <f t="shared" si="42"/>
        <v>0</v>
      </c>
      <c r="AB174" s="47">
        <f t="shared" si="43"/>
        <v>0</v>
      </c>
      <c r="AC174" s="47">
        <f t="shared" si="44"/>
        <v>0</v>
      </c>
      <c r="AD174" s="322">
        <f t="shared" si="45"/>
        <v>0</v>
      </c>
      <c r="AE174" s="320">
        <f t="shared" si="46"/>
        <v>0</v>
      </c>
      <c r="AF174" s="320">
        <f t="shared" si="11"/>
        <v>0</v>
      </c>
      <c r="AG174" s="320">
        <f t="shared" si="12"/>
        <v>0</v>
      </c>
      <c r="AH174" s="320">
        <f t="shared" si="13"/>
        <v>0</v>
      </c>
      <c r="AI174" s="320">
        <f t="shared" si="14"/>
        <v>0</v>
      </c>
      <c r="AJ174" s="320">
        <f t="shared" si="15"/>
        <v>0</v>
      </c>
      <c r="AK174" s="320">
        <f t="shared" si="16"/>
        <v>0</v>
      </c>
      <c r="AM174" s="41">
        <f>IF(EXACT(A174,LCI!A27),LCI!H27,-1*10^6)</f>
        <v>1863</v>
      </c>
      <c r="AN174" s="71">
        <f t="shared" si="17"/>
        <v>11241.837410450406</v>
      </c>
      <c r="AO174" s="339">
        <f t="shared" si="18"/>
        <v>11241.837410450406</v>
      </c>
      <c r="AP174" s="339">
        <f t="shared" si="19"/>
        <v>0</v>
      </c>
      <c r="AQ174" s="71">
        <f t="shared" si="20"/>
        <v>0</v>
      </c>
      <c r="AR174" s="71">
        <f t="shared" si="21"/>
        <v>0</v>
      </c>
      <c r="AS174" s="71">
        <f t="shared" si="22"/>
        <v>0</v>
      </c>
      <c r="AT174" s="71">
        <f t="shared" si="23"/>
        <v>0</v>
      </c>
      <c r="AU174" s="71">
        <f t="shared" si="24"/>
        <v>0</v>
      </c>
      <c r="AV174" s="71">
        <f t="shared" si="25"/>
        <v>0</v>
      </c>
      <c r="AW174" s="71">
        <f t="shared" si="26"/>
        <v>0</v>
      </c>
      <c r="AX174" s="71">
        <f t="shared" si="27"/>
        <v>0</v>
      </c>
      <c r="AY174" s="71">
        <f t="shared" si="28"/>
        <v>0</v>
      </c>
      <c r="AZ174" s="71">
        <f t="shared" si="29"/>
        <v>0</v>
      </c>
      <c r="BA174" s="71">
        <f t="shared" si="30"/>
        <v>0</v>
      </c>
      <c r="BB174" s="71">
        <f t="shared" si="31"/>
        <v>0</v>
      </c>
      <c r="BC174" s="71">
        <f t="shared" si="32"/>
        <v>0</v>
      </c>
      <c r="BD174" s="71">
        <f t="shared" si="33"/>
        <v>0</v>
      </c>
    </row>
    <row r="175" spans="1:56" x14ac:dyDescent="0.25">
      <c r="A175" s="14" t="str">
        <f>LCI!A28</f>
        <v>Lime, Ag (kg/yr)</v>
      </c>
      <c r="B175" s="42">
        <f>B13</f>
        <v>0</v>
      </c>
      <c r="C175" s="42">
        <f t="shared" ref="C175:L175" si="71">C13</f>
        <v>0</v>
      </c>
      <c r="D175" s="42">
        <f t="shared" si="71"/>
        <v>52882.000000000007</v>
      </c>
      <c r="E175" s="42">
        <f t="shared" si="71"/>
        <v>52882.000000000007</v>
      </c>
      <c r="F175" s="42"/>
      <c r="G175" s="42">
        <f t="shared" si="71"/>
        <v>0</v>
      </c>
      <c r="H175" s="42">
        <f t="shared" si="71"/>
        <v>0</v>
      </c>
      <c r="I175" s="42">
        <f t="shared" si="71"/>
        <v>0</v>
      </c>
      <c r="J175" s="42">
        <f t="shared" si="71"/>
        <v>0</v>
      </c>
      <c r="K175" s="316">
        <f t="shared" si="71"/>
        <v>0</v>
      </c>
      <c r="L175" s="309">
        <f t="shared" si="71"/>
        <v>0</v>
      </c>
      <c r="M175" s="309"/>
      <c r="N175" s="309"/>
      <c r="O175" s="309"/>
      <c r="P175" s="330"/>
      <c r="Q175" s="309"/>
      <c r="R175" s="309"/>
      <c r="T175" s="45">
        <f>IF(EXACT(A175,LCI!A28),LCI!G28,-1*10^6)</f>
        <v>0.04</v>
      </c>
      <c r="U175" s="47">
        <f t="shared" si="36"/>
        <v>0</v>
      </c>
      <c r="V175" s="47">
        <f t="shared" si="37"/>
        <v>0</v>
      </c>
      <c r="W175" s="47">
        <f t="shared" si="38"/>
        <v>2115.2800000000002</v>
      </c>
      <c r="X175" s="47">
        <f t="shared" si="39"/>
        <v>2115.2800000000002</v>
      </c>
      <c r="Y175" s="47">
        <f t="shared" si="40"/>
        <v>0</v>
      </c>
      <c r="Z175" s="47">
        <f t="shared" si="41"/>
        <v>0</v>
      </c>
      <c r="AA175" s="47">
        <f t="shared" si="42"/>
        <v>0</v>
      </c>
      <c r="AB175" s="47">
        <f t="shared" si="43"/>
        <v>0</v>
      </c>
      <c r="AC175" s="47">
        <f t="shared" si="44"/>
        <v>0</v>
      </c>
      <c r="AD175" s="322">
        <f t="shared" si="45"/>
        <v>0</v>
      </c>
      <c r="AE175" s="320">
        <f t="shared" si="46"/>
        <v>0</v>
      </c>
      <c r="AF175" s="320">
        <f t="shared" si="11"/>
        <v>0</v>
      </c>
      <c r="AG175" s="320">
        <f t="shared" si="12"/>
        <v>0</v>
      </c>
      <c r="AH175" s="320">
        <f t="shared" si="13"/>
        <v>0</v>
      </c>
      <c r="AI175" s="320">
        <f t="shared" si="14"/>
        <v>0</v>
      </c>
      <c r="AJ175" s="320">
        <f t="shared" si="15"/>
        <v>0</v>
      </c>
      <c r="AK175" s="320">
        <f t="shared" si="16"/>
        <v>0</v>
      </c>
      <c r="AM175" s="41">
        <f>IF(EXACT(A175,LCI!A28),LCI!H28,-1*10^6)</f>
        <v>41.75</v>
      </c>
      <c r="AN175" s="71">
        <f t="shared" si="17"/>
        <v>0</v>
      </c>
      <c r="AO175" s="339">
        <f t="shared" si="18"/>
        <v>0</v>
      </c>
      <c r="AP175" s="339">
        <f t="shared" si="19"/>
        <v>2207823.5000000005</v>
      </c>
      <c r="AQ175" s="71">
        <f t="shared" si="20"/>
        <v>2207823.5000000005</v>
      </c>
      <c r="AR175" s="71">
        <f t="shared" si="21"/>
        <v>0</v>
      </c>
      <c r="AS175" s="71">
        <f t="shared" si="22"/>
        <v>0</v>
      </c>
      <c r="AT175" s="71">
        <f t="shared" si="23"/>
        <v>0</v>
      </c>
      <c r="AU175" s="71">
        <f t="shared" si="24"/>
        <v>0</v>
      </c>
      <c r="AV175" s="71">
        <f t="shared" si="25"/>
        <v>0</v>
      </c>
      <c r="AW175" s="71">
        <f t="shared" si="26"/>
        <v>0</v>
      </c>
      <c r="AX175" s="71">
        <f t="shared" si="27"/>
        <v>0</v>
      </c>
      <c r="AY175" s="71">
        <f t="shared" si="28"/>
        <v>0</v>
      </c>
      <c r="AZ175" s="71">
        <f t="shared" si="29"/>
        <v>0</v>
      </c>
      <c r="BA175" s="71">
        <f t="shared" si="30"/>
        <v>0</v>
      </c>
      <c r="BB175" s="71">
        <f t="shared" si="31"/>
        <v>0</v>
      </c>
      <c r="BC175" s="71">
        <f t="shared" si="32"/>
        <v>0</v>
      </c>
      <c r="BD175" s="71">
        <f t="shared" si="33"/>
        <v>0</v>
      </c>
    </row>
    <row r="176" spans="1:56" x14ac:dyDescent="0.25">
      <c r="A176" s="14" t="str">
        <f>LCI!A29</f>
        <v>Lime, Hydrated (kg/yr)</v>
      </c>
      <c r="B176" s="42">
        <f>B53</f>
        <v>0</v>
      </c>
      <c r="C176" s="42">
        <f t="shared" ref="C176:E176" si="72">C53</f>
        <v>0</v>
      </c>
      <c r="D176" s="42">
        <f t="shared" si="72"/>
        <v>1300.7372460000001</v>
      </c>
      <c r="E176" s="42">
        <f t="shared" si="72"/>
        <v>0</v>
      </c>
      <c r="F176" s="42"/>
      <c r="G176" s="42"/>
      <c r="H176" s="42"/>
      <c r="I176" s="42"/>
      <c r="J176" s="42"/>
      <c r="K176" s="316"/>
      <c r="L176" s="309"/>
      <c r="M176" s="309"/>
      <c r="N176" s="309"/>
      <c r="O176" s="309"/>
      <c r="P176" s="330"/>
      <c r="Q176" s="309"/>
      <c r="R176" s="309"/>
      <c r="T176" s="45">
        <f>IF(EXACT(A176,LCI!A29),LCI!G29,-1*10^6)</f>
        <v>0.4</v>
      </c>
      <c r="U176" s="47">
        <f t="shared" si="36"/>
        <v>0</v>
      </c>
      <c r="V176" s="47">
        <f t="shared" si="37"/>
        <v>0</v>
      </c>
      <c r="W176" s="47">
        <f t="shared" si="38"/>
        <v>520.29489840000008</v>
      </c>
      <c r="X176" s="47">
        <f t="shared" si="39"/>
        <v>0</v>
      </c>
      <c r="Y176" s="47">
        <f t="shared" si="40"/>
        <v>0</v>
      </c>
      <c r="Z176" s="47">
        <f t="shared" si="41"/>
        <v>0</v>
      </c>
      <c r="AA176" s="47">
        <f t="shared" si="42"/>
        <v>0</v>
      </c>
      <c r="AB176" s="47">
        <f t="shared" si="43"/>
        <v>0</v>
      </c>
      <c r="AC176" s="47">
        <f t="shared" si="44"/>
        <v>0</v>
      </c>
      <c r="AD176" s="322">
        <f t="shared" si="45"/>
        <v>0</v>
      </c>
      <c r="AE176" s="320">
        <f t="shared" si="46"/>
        <v>0</v>
      </c>
      <c r="AF176" s="320">
        <f t="shared" si="11"/>
        <v>0</v>
      </c>
      <c r="AG176" s="320">
        <f t="shared" si="12"/>
        <v>0</v>
      </c>
      <c r="AH176" s="320">
        <f t="shared" si="13"/>
        <v>0</v>
      </c>
      <c r="AI176" s="320">
        <f t="shared" si="14"/>
        <v>0</v>
      </c>
      <c r="AJ176" s="320">
        <f t="shared" si="15"/>
        <v>0</v>
      </c>
      <c r="AK176" s="320">
        <f t="shared" si="16"/>
        <v>0</v>
      </c>
      <c r="AM176" s="41">
        <f>IF(EXACT(A176,LCI!A29),LCI!H29,-1*10^6)</f>
        <v>906.23</v>
      </c>
      <c r="AN176" s="71">
        <f t="shared" si="17"/>
        <v>0</v>
      </c>
      <c r="AO176" s="339">
        <f t="shared" si="18"/>
        <v>0</v>
      </c>
      <c r="AP176" s="339">
        <f t="shared" si="19"/>
        <v>1178767.1144425801</v>
      </c>
      <c r="AQ176" s="71">
        <f t="shared" si="20"/>
        <v>0</v>
      </c>
      <c r="AR176" s="71">
        <f t="shared" si="21"/>
        <v>0</v>
      </c>
      <c r="AS176" s="71">
        <f t="shared" si="22"/>
        <v>0</v>
      </c>
      <c r="AT176" s="71">
        <f t="shared" si="23"/>
        <v>0</v>
      </c>
      <c r="AU176" s="71">
        <f t="shared" si="24"/>
        <v>0</v>
      </c>
      <c r="AV176" s="71">
        <f t="shared" si="25"/>
        <v>0</v>
      </c>
      <c r="AW176" s="71">
        <f t="shared" si="26"/>
        <v>0</v>
      </c>
      <c r="AX176" s="71">
        <f t="shared" si="27"/>
        <v>0</v>
      </c>
      <c r="AY176" s="71">
        <f t="shared" si="28"/>
        <v>0</v>
      </c>
      <c r="AZ176" s="71">
        <f t="shared" si="29"/>
        <v>0</v>
      </c>
      <c r="BA176" s="71">
        <f t="shared" si="30"/>
        <v>0</v>
      </c>
      <c r="BB176" s="71">
        <f t="shared" si="31"/>
        <v>0</v>
      </c>
      <c r="BC176" s="71">
        <f t="shared" si="32"/>
        <v>0</v>
      </c>
      <c r="BD176" s="71">
        <f t="shared" si="33"/>
        <v>0</v>
      </c>
    </row>
    <row r="177" spans="1:56" x14ac:dyDescent="0.25">
      <c r="A177" s="14" t="str">
        <f>LCI!A30</f>
        <v>Methanol (kg/yr)</v>
      </c>
      <c r="B177" s="42">
        <f>B76</f>
        <v>6600.8378349680961</v>
      </c>
      <c r="C177" s="42">
        <f t="shared" ref="C177:L177" si="73">C76</f>
        <v>0</v>
      </c>
      <c r="D177" s="42">
        <f t="shared" si="73"/>
        <v>0</v>
      </c>
      <c r="E177" s="42">
        <f t="shared" si="73"/>
        <v>0</v>
      </c>
      <c r="F177" s="42">
        <f t="shared" si="73"/>
        <v>0</v>
      </c>
      <c r="G177" s="42">
        <f t="shared" si="73"/>
        <v>0</v>
      </c>
      <c r="H177" s="42">
        <f t="shared" si="73"/>
        <v>0</v>
      </c>
      <c r="I177" s="42">
        <f t="shared" si="73"/>
        <v>0</v>
      </c>
      <c r="J177" s="42">
        <f t="shared" si="73"/>
        <v>0</v>
      </c>
      <c r="K177" s="316">
        <f t="shared" si="73"/>
        <v>0</v>
      </c>
      <c r="L177" s="309">
        <f t="shared" si="73"/>
        <v>0</v>
      </c>
      <c r="M177" s="309"/>
      <c r="N177" s="309"/>
      <c r="O177" s="309"/>
      <c r="P177" s="330"/>
      <c r="Q177" s="309"/>
      <c r="R177" s="309"/>
      <c r="T177" s="45">
        <f>IF(EXACT(A177,LCI!A30),LCI!G30,-1*10^6)</f>
        <v>0.34</v>
      </c>
      <c r="U177" s="47">
        <f t="shared" si="36"/>
        <v>2244.2848638891528</v>
      </c>
      <c r="V177" s="47">
        <f t="shared" si="37"/>
        <v>0</v>
      </c>
      <c r="W177" s="47">
        <f t="shared" si="38"/>
        <v>0</v>
      </c>
      <c r="X177" s="47">
        <f t="shared" si="39"/>
        <v>0</v>
      </c>
      <c r="Y177" s="47">
        <f t="shared" si="40"/>
        <v>0</v>
      </c>
      <c r="Z177" s="47">
        <f t="shared" si="41"/>
        <v>0</v>
      </c>
      <c r="AA177" s="47">
        <f t="shared" si="42"/>
        <v>0</v>
      </c>
      <c r="AB177" s="47">
        <f t="shared" si="43"/>
        <v>0</v>
      </c>
      <c r="AC177" s="47">
        <f t="shared" si="44"/>
        <v>0</v>
      </c>
      <c r="AD177" s="322">
        <f t="shared" si="45"/>
        <v>0</v>
      </c>
      <c r="AE177" s="320">
        <f t="shared" si="46"/>
        <v>0</v>
      </c>
      <c r="AF177" s="320">
        <f t="shared" si="11"/>
        <v>0</v>
      </c>
      <c r="AG177" s="320">
        <f t="shared" si="12"/>
        <v>0</v>
      </c>
      <c r="AH177" s="320">
        <f t="shared" si="13"/>
        <v>0</v>
      </c>
      <c r="AI177" s="320">
        <f t="shared" si="14"/>
        <v>0</v>
      </c>
      <c r="AJ177" s="320">
        <f t="shared" si="15"/>
        <v>0</v>
      </c>
      <c r="AK177" s="320">
        <f t="shared" si="16"/>
        <v>0</v>
      </c>
      <c r="AM177" s="41">
        <f>IF(EXACT(A177,LCI!A30),LCI!H30,-1*10^6)</f>
        <v>11.4276</v>
      </c>
      <c r="AN177" s="71">
        <f t="shared" si="17"/>
        <v>75431.73444288141</v>
      </c>
      <c r="AO177" s="339">
        <f t="shared" si="18"/>
        <v>0</v>
      </c>
      <c r="AP177" s="339">
        <f t="shared" si="19"/>
        <v>0</v>
      </c>
      <c r="AQ177" s="71">
        <f t="shared" si="20"/>
        <v>0</v>
      </c>
      <c r="AR177" s="71">
        <f t="shared" si="21"/>
        <v>0</v>
      </c>
      <c r="AS177" s="71">
        <f t="shared" si="22"/>
        <v>0</v>
      </c>
      <c r="AT177" s="71">
        <f t="shared" si="23"/>
        <v>0</v>
      </c>
      <c r="AU177" s="71">
        <f t="shared" si="24"/>
        <v>0</v>
      </c>
      <c r="AV177" s="71">
        <f t="shared" si="25"/>
        <v>0</v>
      </c>
      <c r="AW177" s="71">
        <f t="shared" si="26"/>
        <v>0</v>
      </c>
      <c r="AX177" s="71">
        <f t="shared" si="27"/>
        <v>0</v>
      </c>
      <c r="AY177" s="71">
        <f t="shared" si="28"/>
        <v>0</v>
      </c>
      <c r="AZ177" s="71">
        <f t="shared" si="29"/>
        <v>0</v>
      </c>
      <c r="BA177" s="71">
        <f t="shared" si="30"/>
        <v>0</v>
      </c>
      <c r="BB177" s="71">
        <f t="shared" si="31"/>
        <v>0</v>
      </c>
      <c r="BC177" s="71">
        <f t="shared" si="32"/>
        <v>0</v>
      </c>
      <c r="BD177" s="71">
        <f t="shared" si="33"/>
        <v>0</v>
      </c>
    </row>
    <row r="178" spans="1:56" x14ac:dyDescent="0.25">
      <c r="A178" s="14" t="str">
        <f>LCI!A31</f>
        <v>MSW (kg/yr)</v>
      </c>
      <c r="B178" s="42">
        <f>B22</f>
        <v>0</v>
      </c>
      <c r="C178" s="42">
        <f t="shared" ref="C178:L178" si="74">C22</f>
        <v>0</v>
      </c>
      <c r="D178" s="42">
        <f t="shared" si="74"/>
        <v>0</v>
      </c>
      <c r="E178" s="42">
        <f t="shared" si="74"/>
        <v>0</v>
      </c>
      <c r="F178" s="42"/>
      <c r="G178" s="42">
        <f t="shared" si="74"/>
        <v>0</v>
      </c>
      <c r="H178" s="42">
        <f t="shared" si="74"/>
        <v>0</v>
      </c>
      <c r="I178" s="42">
        <f t="shared" si="74"/>
        <v>0</v>
      </c>
      <c r="J178" s="42">
        <f t="shared" si="74"/>
        <v>0</v>
      </c>
      <c r="K178" s="316">
        <f t="shared" si="74"/>
        <v>0</v>
      </c>
      <c r="L178" s="309">
        <f t="shared" si="74"/>
        <v>0</v>
      </c>
      <c r="M178" s="309"/>
      <c r="N178" s="309"/>
      <c r="O178" s="309"/>
      <c r="P178" s="330"/>
      <c r="Q178" s="309"/>
      <c r="R178" s="309"/>
      <c r="T178" s="45">
        <f>IF(EXACT(A178,LCI!A31),LCI!G31,-1*10^6)</f>
        <v>0</v>
      </c>
      <c r="U178" s="47">
        <f t="shared" si="36"/>
        <v>0</v>
      </c>
      <c r="V178" s="47">
        <f t="shared" si="37"/>
        <v>0</v>
      </c>
      <c r="W178" s="47">
        <f t="shared" si="38"/>
        <v>0</v>
      </c>
      <c r="X178" s="47">
        <f t="shared" si="39"/>
        <v>0</v>
      </c>
      <c r="Y178" s="47">
        <f t="shared" si="40"/>
        <v>0</v>
      </c>
      <c r="Z178" s="47">
        <f t="shared" si="41"/>
        <v>0</v>
      </c>
      <c r="AA178" s="47">
        <f t="shared" si="42"/>
        <v>0</v>
      </c>
      <c r="AB178" s="47">
        <f t="shared" si="43"/>
        <v>0</v>
      </c>
      <c r="AC178" s="47">
        <f t="shared" si="44"/>
        <v>0</v>
      </c>
      <c r="AD178" s="322">
        <f t="shared" si="45"/>
        <v>0</v>
      </c>
      <c r="AE178" s="320">
        <f t="shared" si="46"/>
        <v>0</v>
      </c>
      <c r="AF178" s="320">
        <f t="shared" si="11"/>
        <v>0</v>
      </c>
      <c r="AG178" s="320">
        <f t="shared" si="12"/>
        <v>0</v>
      </c>
      <c r="AH178" s="320">
        <f t="shared" si="13"/>
        <v>0</v>
      </c>
      <c r="AI178" s="320">
        <f t="shared" si="14"/>
        <v>0</v>
      </c>
      <c r="AJ178" s="320">
        <f t="shared" si="15"/>
        <v>0</v>
      </c>
      <c r="AK178" s="320">
        <f t="shared" si="16"/>
        <v>0</v>
      </c>
      <c r="AM178" s="41">
        <f>IF(EXACT(A178,LCI!A31),LCI!H31,-1*10^6)</f>
        <v>0</v>
      </c>
      <c r="AN178" s="71">
        <f t="shared" si="17"/>
        <v>0</v>
      </c>
      <c r="AO178" s="339">
        <f t="shared" si="18"/>
        <v>0</v>
      </c>
      <c r="AP178" s="339">
        <f t="shared" si="19"/>
        <v>0</v>
      </c>
      <c r="AQ178" s="71">
        <f t="shared" si="20"/>
        <v>0</v>
      </c>
      <c r="AR178" s="71">
        <f t="shared" si="21"/>
        <v>0</v>
      </c>
      <c r="AS178" s="71">
        <f t="shared" si="22"/>
        <v>0</v>
      </c>
      <c r="AT178" s="71">
        <f t="shared" si="23"/>
        <v>0</v>
      </c>
      <c r="AU178" s="71">
        <f t="shared" si="24"/>
        <v>0</v>
      </c>
      <c r="AV178" s="71">
        <f t="shared" si="25"/>
        <v>0</v>
      </c>
      <c r="AW178" s="71">
        <f t="shared" si="26"/>
        <v>0</v>
      </c>
      <c r="AX178" s="71">
        <f t="shared" si="27"/>
        <v>0</v>
      </c>
      <c r="AY178" s="71">
        <f t="shared" si="28"/>
        <v>0</v>
      </c>
      <c r="AZ178" s="71">
        <f t="shared" si="29"/>
        <v>0</v>
      </c>
      <c r="BA178" s="71">
        <f t="shared" si="30"/>
        <v>0</v>
      </c>
      <c r="BB178" s="71">
        <f t="shared" si="31"/>
        <v>0</v>
      </c>
      <c r="BC178" s="71">
        <f t="shared" si="32"/>
        <v>0</v>
      </c>
      <c r="BD178" s="71">
        <f t="shared" si="33"/>
        <v>0</v>
      </c>
    </row>
    <row r="179" spans="1:56" x14ac:dyDescent="0.25">
      <c r="A179" s="14" t="str">
        <f>LCI!A32</f>
        <v>Nitrogen in Fertilizer (kg/yr)</v>
      </c>
      <c r="B179" s="42">
        <f>B23</f>
        <v>603.4265920800002</v>
      </c>
      <c r="C179" s="42">
        <f t="shared" ref="C179:L179" si="75">C23</f>
        <v>603.4265920800002</v>
      </c>
      <c r="D179" s="42">
        <f t="shared" si="75"/>
        <v>30766.666666666668</v>
      </c>
      <c r="E179" s="42">
        <f t="shared" si="75"/>
        <v>30766.666666666668</v>
      </c>
      <c r="F179" s="42"/>
      <c r="G179" s="42">
        <f t="shared" si="75"/>
        <v>0</v>
      </c>
      <c r="H179" s="42">
        <f t="shared" si="75"/>
        <v>0</v>
      </c>
      <c r="I179" s="42">
        <f t="shared" si="75"/>
        <v>293554.17</v>
      </c>
      <c r="J179" s="42">
        <f t="shared" si="75"/>
        <v>0</v>
      </c>
      <c r="K179" s="316">
        <f t="shared" si="75"/>
        <v>0</v>
      </c>
      <c r="L179" s="309">
        <f t="shared" si="75"/>
        <v>0</v>
      </c>
      <c r="M179" s="309"/>
      <c r="N179" s="309"/>
      <c r="O179" s="309"/>
      <c r="P179" s="330"/>
      <c r="Q179" s="309"/>
      <c r="R179" s="309"/>
      <c r="T179" s="45">
        <f>IF(EXACT(A179,LCI!A32),LCI!G32,-1*10^6)</f>
        <v>0.56759999999999999</v>
      </c>
      <c r="U179" s="47">
        <f t="shared" si="36"/>
        <v>342.50493366460813</v>
      </c>
      <c r="V179" s="47">
        <f t="shared" si="37"/>
        <v>342.50493366460813</v>
      </c>
      <c r="W179" s="47">
        <f t="shared" si="38"/>
        <v>17463.16</v>
      </c>
      <c r="X179" s="47">
        <f t="shared" si="39"/>
        <v>17463.16</v>
      </c>
      <c r="Y179" s="47">
        <f t="shared" si="40"/>
        <v>0</v>
      </c>
      <c r="Z179" s="47">
        <f t="shared" si="41"/>
        <v>0</v>
      </c>
      <c r="AA179" s="47">
        <f t="shared" si="42"/>
        <v>0</v>
      </c>
      <c r="AB179" s="47">
        <f t="shared" si="43"/>
        <v>166621.346892</v>
      </c>
      <c r="AC179" s="47">
        <f t="shared" si="44"/>
        <v>0</v>
      </c>
      <c r="AD179" s="322">
        <f t="shared" si="45"/>
        <v>0</v>
      </c>
      <c r="AE179" s="320">
        <f t="shared" si="46"/>
        <v>0</v>
      </c>
      <c r="AF179" s="320">
        <f t="shared" si="11"/>
        <v>0</v>
      </c>
      <c r="AG179" s="320">
        <f t="shared" si="12"/>
        <v>0</v>
      </c>
      <c r="AH179" s="320">
        <f t="shared" si="13"/>
        <v>0</v>
      </c>
      <c r="AI179" s="320">
        <f t="shared" si="14"/>
        <v>0</v>
      </c>
      <c r="AJ179" s="320">
        <f t="shared" si="15"/>
        <v>0</v>
      </c>
      <c r="AK179" s="320">
        <f t="shared" si="16"/>
        <v>0</v>
      </c>
      <c r="AM179" s="41">
        <f>IF(EXACT(A179,LCI!A32),LCI!H32,-1*10^6)</f>
        <v>3344.62</v>
      </c>
      <c r="AN179" s="71">
        <f t="shared" si="17"/>
        <v>2018232.6484026103</v>
      </c>
      <c r="AO179" s="339">
        <f t="shared" si="18"/>
        <v>2018232.6484026103</v>
      </c>
      <c r="AP179" s="339">
        <f t="shared" si="19"/>
        <v>102902808.66666667</v>
      </c>
      <c r="AQ179" s="71">
        <f t="shared" si="20"/>
        <v>102902808.66666667</v>
      </c>
      <c r="AR179" s="71">
        <f t="shared" si="21"/>
        <v>0</v>
      </c>
      <c r="AS179" s="71">
        <f t="shared" si="22"/>
        <v>0</v>
      </c>
      <c r="AT179" s="71">
        <f t="shared" si="23"/>
        <v>0</v>
      </c>
      <c r="AU179" s="71">
        <f t="shared" si="24"/>
        <v>981827148.06539989</v>
      </c>
      <c r="AV179" s="71">
        <f t="shared" si="25"/>
        <v>0</v>
      </c>
      <c r="AW179" s="71">
        <f t="shared" si="26"/>
        <v>0</v>
      </c>
      <c r="AX179" s="71">
        <f t="shared" si="27"/>
        <v>0</v>
      </c>
      <c r="AY179" s="71">
        <f t="shared" si="28"/>
        <v>0</v>
      </c>
      <c r="AZ179" s="71">
        <f t="shared" si="29"/>
        <v>0</v>
      </c>
      <c r="BA179" s="71">
        <f t="shared" si="30"/>
        <v>0</v>
      </c>
      <c r="BB179" s="71">
        <f t="shared" si="31"/>
        <v>0</v>
      </c>
      <c r="BC179" s="71">
        <f t="shared" si="32"/>
        <v>0</v>
      </c>
      <c r="BD179" s="71">
        <f t="shared" si="33"/>
        <v>0</v>
      </c>
    </row>
    <row r="180" spans="1:56" x14ac:dyDescent="0.25">
      <c r="A180" s="14" t="str">
        <f>LCI!A33</f>
        <v>Phosphoric Acid (kg/yr)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316"/>
      <c r="L180" s="309"/>
      <c r="M180" s="309"/>
      <c r="N180" s="309"/>
      <c r="O180" s="309"/>
      <c r="P180" s="330"/>
      <c r="Q180" s="309"/>
      <c r="R180" s="309"/>
      <c r="T180" s="45">
        <f>IF(EXACT(A180,LCI!A33),LCI!G33,-1*10^6)</f>
        <v>0.8</v>
      </c>
      <c r="U180" s="47">
        <f t="shared" si="36"/>
        <v>0</v>
      </c>
      <c r="V180" s="47">
        <f t="shared" si="37"/>
        <v>0</v>
      </c>
      <c r="W180" s="47">
        <f t="shared" si="38"/>
        <v>0</v>
      </c>
      <c r="X180" s="47">
        <f t="shared" si="39"/>
        <v>0</v>
      </c>
      <c r="Y180" s="47">
        <f t="shared" si="40"/>
        <v>0</v>
      </c>
      <c r="Z180" s="47">
        <f t="shared" si="41"/>
        <v>0</v>
      </c>
      <c r="AA180" s="47">
        <f t="shared" si="42"/>
        <v>0</v>
      </c>
      <c r="AB180" s="47">
        <f t="shared" si="43"/>
        <v>0</v>
      </c>
      <c r="AC180" s="47">
        <f t="shared" si="44"/>
        <v>0</v>
      </c>
      <c r="AD180" s="322">
        <f t="shared" si="45"/>
        <v>0</v>
      </c>
      <c r="AE180" s="320">
        <f t="shared" si="46"/>
        <v>0</v>
      </c>
      <c r="AF180" s="320">
        <f t="shared" si="11"/>
        <v>0</v>
      </c>
      <c r="AG180" s="320">
        <f t="shared" si="12"/>
        <v>0</v>
      </c>
      <c r="AH180" s="320">
        <f t="shared" si="13"/>
        <v>0</v>
      </c>
      <c r="AI180" s="320">
        <f t="shared" si="14"/>
        <v>0</v>
      </c>
      <c r="AJ180" s="320">
        <f t="shared" si="15"/>
        <v>0</v>
      </c>
      <c r="AK180" s="320">
        <f t="shared" si="16"/>
        <v>0</v>
      </c>
      <c r="AM180" s="41">
        <f>IF(EXACT(A180,LCI!A33),LCI!H33,-1*10^6)</f>
        <v>2811.39</v>
      </c>
      <c r="AN180" s="71">
        <f t="shared" si="17"/>
        <v>0</v>
      </c>
      <c r="AO180" s="339">
        <f t="shared" si="18"/>
        <v>0</v>
      </c>
      <c r="AP180" s="339">
        <f t="shared" si="19"/>
        <v>0</v>
      </c>
      <c r="AQ180" s="71">
        <f t="shared" si="20"/>
        <v>0</v>
      </c>
      <c r="AR180" s="71">
        <f t="shared" si="21"/>
        <v>0</v>
      </c>
      <c r="AS180" s="71">
        <f t="shared" si="22"/>
        <v>0</v>
      </c>
      <c r="AT180" s="71">
        <f t="shared" si="23"/>
        <v>0</v>
      </c>
      <c r="AU180" s="71">
        <f t="shared" si="24"/>
        <v>0</v>
      </c>
      <c r="AV180" s="71">
        <f t="shared" si="25"/>
        <v>0</v>
      </c>
      <c r="AW180" s="71">
        <f t="shared" si="26"/>
        <v>0</v>
      </c>
      <c r="AX180" s="71">
        <f t="shared" si="27"/>
        <v>0</v>
      </c>
      <c r="AY180" s="71">
        <f t="shared" si="28"/>
        <v>0</v>
      </c>
      <c r="AZ180" s="71">
        <f t="shared" si="29"/>
        <v>0</v>
      </c>
      <c r="BA180" s="71">
        <f t="shared" si="30"/>
        <v>0</v>
      </c>
      <c r="BB180" s="71">
        <f t="shared" si="31"/>
        <v>0</v>
      </c>
      <c r="BC180" s="71">
        <f t="shared" si="32"/>
        <v>0</v>
      </c>
      <c r="BD180" s="71">
        <f t="shared" si="33"/>
        <v>0</v>
      </c>
    </row>
    <row r="181" spans="1:56" x14ac:dyDescent="0.25">
      <c r="A181" s="14" t="str">
        <f>LCI!A34</f>
        <v>Phosphorus in Fertilizer (kg/yr)</v>
      </c>
      <c r="B181" s="42">
        <f>B24</f>
        <v>1074.2693132241131</v>
      </c>
      <c r="C181" s="42">
        <f t="shared" ref="C181:L181" si="76">C24</f>
        <v>1074.2693132241131</v>
      </c>
      <c r="D181" s="42">
        <f t="shared" si="76"/>
        <v>4583.3333333333339</v>
      </c>
      <c r="E181" s="42">
        <f t="shared" si="76"/>
        <v>4583.3333333333339</v>
      </c>
      <c r="F181" s="42"/>
      <c r="G181" s="42">
        <f t="shared" si="76"/>
        <v>0</v>
      </c>
      <c r="H181" s="42">
        <f t="shared" si="76"/>
        <v>0</v>
      </c>
      <c r="I181" s="42">
        <f t="shared" si="76"/>
        <v>27288.494999999999</v>
      </c>
      <c r="J181" s="42">
        <f t="shared" si="76"/>
        <v>0</v>
      </c>
      <c r="K181" s="316">
        <f t="shared" si="76"/>
        <v>0</v>
      </c>
      <c r="L181" s="309">
        <f t="shared" si="76"/>
        <v>0</v>
      </c>
      <c r="M181" s="309"/>
      <c r="N181" s="309"/>
      <c r="O181" s="309"/>
      <c r="P181" s="330"/>
      <c r="Q181" s="309"/>
      <c r="R181" s="309"/>
      <c r="T181" s="45">
        <f>IF(EXACT(A181,LCI!A34),LCI!G34,-1*10^6)</f>
        <v>0.66236128999999999</v>
      </c>
      <c r="U181" s="47">
        <f t="shared" si="36"/>
        <v>711.55440811453764</v>
      </c>
      <c r="V181" s="47">
        <f t="shared" si="37"/>
        <v>711.55440811453764</v>
      </c>
      <c r="W181" s="47">
        <f t="shared" si="38"/>
        <v>3035.8225791666669</v>
      </c>
      <c r="X181" s="47">
        <f t="shared" si="39"/>
        <v>3035.8225791666669</v>
      </c>
      <c r="Y181" s="47">
        <f t="shared" si="40"/>
        <v>0</v>
      </c>
      <c r="Z181" s="47">
        <f t="shared" si="41"/>
        <v>0</v>
      </c>
      <c r="AA181" s="47">
        <f t="shared" si="42"/>
        <v>0</v>
      </c>
      <c r="AB181" s="47">
        <f t="shared" si="43"/>
        <v>18074.842750358548</v>
      </c>
      <c r="AC181" s="47">
        <f t="shared" si="44"/>
        <v>0</v>
      </c>
      <c r="AD181" s="322">
        <f t="shared" si="45"/>
        <v>0</v>
      </c>
      <c r="AE181" s="320">
        <f t="shared" si="46"/>
        <v>0</v>
      </c>
      <c r="AF181" s="320">
        <f t="shared" si="11"/>
        <v>0</v>
      </c>
      <c r="AG181" s="320">
        <f t="shared" si="12"/>
        <v>0</v>
      </c>
      <c r="AH181" s="320">
        <f t="shared" si="13"/>
        <v>0</v>
      </c>
      <c r="AI181" s="320">
        <f t="shared" si="14"/>
        <v>0</v>
      </c>
      <c r="AJ181" s="320">
        <f t="shared" si="15"/>
        <v>0</v>
      </c>
      <c r="AK181" s="320">
        <f t="shared" si="16"/>
        <v>0</v>
      </c>
      <c r="AM181" s="41">
        <f>IF(EXACT(A181,LCI!A34),LCI!H34,-1*10^6)</f>
        <v>1935.61</v>
      </c>
      <c r="AN181" s="71">
        <f t="shared" si="17"/>
        <v>2079366.4253697256</v>
      </c>
      <c r="AO181" s="339">
        <f t="shared" si="18"/>
        <v>2079366.4253697256</v>
      </c>
      <c r="AP181" s="339">
        <f t="shared" si="19"/>
        <v>8871545.833333334</v>
      </c>
      <c r="AQ181" s="71">
        <f t="shared" si="20"/>
        <v>8871545.833333334</v>
      </c>
      <c r="AR181" s="71">
        <f t="shared" si="21"/>
        <v>0</v>
      </c>
      <c r="AS181" s="71">
        <f t="shared" si="22"/>
        <v>0</v>
      </c>
      <c r="AT181" s="71">
        <f t="shared" si="23"/>
        <v>0</v>
      </c>
      <c r="AU181" s="71">
        <f t="shared" si="24"/>
        <v>52819883.806949995</v>
      </c>
      <c r="AV181" s="71">
        <f t="shared" si="25"/>
        <v>0</v>
      </c>
      <c r="AW181" s="71">
        <f t="shared" si="26"/>
        <v>0</v>
      </c>
      <c r="AX181" s="71">
        <f t="shared" si="27"/>
        <v>0</v>
      </c>
      <c r="AY181" s="71">
        <f t="shared" si="28"/>
        <v>0</v>
      </c>
      <c r="AZ181" s="71">
        <f t="shared" si="29"/>
        <v>0</v>
      </c>
      <c r="BA181" s="71">
        <f t="shared" si="30"/>
        <v>0</v>
      </c>
      <c r="BB181" s="71">
        <f t="shared" si="31"/>
        <v>0</v>
      </c>
      <c r="BC181" s="71">
        <f t="shared" si="32"/>
        <v>0</v>
      </c>
      <c r="BD181" s="71">
        <f t="shared" si="33"/>
        <v>0</v>
      </c>
    </row>
    <row r="182" spans="1:56" x14ac:dyDescent="0.25">
      <c r="A182" s="14" t="str">
        <f>LCI!A35</f>
        <v>Plastic (kg/yr)</v>
      </c>
      <c r="B182" s="42">
        <f>B25</f>
        <v>0</v>
      </c>
      <c r="C182" s="42">
        <f t="shared" ref="C182:L182" si="77">C25</f>
        <v>0</v>
      </c>
      <c r="D182" s="42">
        <f t="shared" si="77"/>
        <v>0</v>
      </c>
      <c r="E182" s="42">
        <f t="shared" si="77"/>
        <v>0</v>
      </c>
      <c r="F182" s="42"/>
      <c r="G182" s="42">
        <f t="shared" si="77"/>
        <v>0</v>
      </c>
      <c r="H182" s="42">
        <f t="shared" si="77"/>
        <v>0</v>
      </c>
      <c r="I182" s="42">
        <f t="shared" si="77"/>
        <v>139543.21672200001</v>
      </c>
      <c r="J182" s="42">
        <f t="shared" si="77"/>
        <v>0</v>
      </c>
      <c r="K182" s="316">
        <f t="shared" si="77"/>
        <v>0</v>
      </c>
      <c r="L182" s="309">
        <f t="shared" si="77"/>
        <v>0</v>
      </c>
      <c r="M182" s="309"/>
      <c r="N182" s="309"/>
      <c r="O182" s="309"/>
      <c r="P182" s="330"/>
      <c r="Q182" s="309"/>
      <c r="R182" s="309"/>
      <c r="T182" s="45">
        <f>IF(EXACT(A182,LCI!A35),LCI!G35,-1*10^6)</f>
        <v>8.6761290320000004</v>
      </c>
      <c r="U182" s="47">
        <f t="shared" si="36"/>
        <v>0</v>
      </c>
      <c r="V182" s="47">
        <f t="shared" si="37"/>
        <v>0</v>
      </c>
      <c r="W182" s="47">
        <f t="shared" si="38"/>
        <v>0</v>
      </c>
      <c r="X182" s="47">
        <f t="shared" si="39"/>
        <v>0</v>
      </c>
      <c r="Y182" s="47">
        <f t="shared" si="40"/>
        <v>0</v>
      </c>
      <c r="Z182" s="47">
        <f t="shared" si="41"/>
        <v>0</v>
      </c>
      <c r="AA182" s="47">
        <f t="shared" si="42"/>
        <v>0</v>
      </c>
      <c r="AB182" s="47">
        <f t="shared" si="43"/>
        <v>1210694.9538204123</v>
      </c>
      <c r="AC182" s="47">
        <f t="shared" si="44"/>
        <v>0</v>
      </c>
      <c r="AD182" s="322">
        <f t="shared" si="45"/>
        <v>0</v>
      </c>
      <c r="AE182" s="320">
        <f t="shared" si="46"/>
        <v>0</v>
      </c>
      <c r="AF182" s="320">
        <f t="shared" si="11"/>
        <v>0</v>
      </c>
      <c r="AG182" s="320">
        <f t="shared" si="12"/>
        <v>0</v>
      </c>
      <c r="AH182" s="320">
        <f t="shared" si="13"/>
        <v>0</v>
      </c>
      <c r="AI182" s="320">
        <f t="shared" si="14"/>
        <v>0</v>
      </c>
      <c r="AJ182" s="320">
        <f t="shared" si="15"/>
        <v>0</v>
      </c>
      <c r="AK182" s="320">
        <f t="shared" si="16"/>
        <v>0</v>
      </c>
      <c r="AM182" s="41">
        <f>IF(EXACT(A182,LCI!A35),LCI!H35,-1*10^6)</f>
        <v>703.58</v>
      </c>
      <c r="AN182" s="71">
        <f t="shared" si="17"/>
        <v>0</v>
      </c>
      <c r="AO182" s="339">
        <f t="shared" si="18"/>
        <v>0</v>
      </c>
      <c r="AP182" s="339">
        <f t="shared" si="19"/>
        <v>0</v>
      </c>
      <c r="AQ182" s="71">
        <f t="shared" si="20"/>
        <v>0</v>
      </c>
      <c r="AR182" s="71">
        <f t="shared" si="21"/>
        <v>0</v>
      </c>
      <c r="AS182" s="71">
        <f t="shared" si="22"/>
        <v>0</v>
      </c>
      <c r="AT182" s="71">
        <f t="shared" si="23"/>
        <v>0</v>
      </c>
      <c r="AU182" s="71">
        <f t="shared" si="24"/>
        <v>98179816.421264768</v>
      </c>
      <c r="AV182" s="71">
        <f t="shared" si="25"/>
        <v>0</v>
      </c>
      <c r="AW182" s="71">
        <f t="shared" si="26"/>
        <v>0</v>
      </c>
      <c r="AX182" s="71">
        <f t="shared" si="27"/>
        <v>0</v>
      </c>
      <c r="AY182" s="71">
        <f t="shared" si="28"/>
        <v>0</v>
      </c>
      <c r="AZ182" s="71">
        <f t="shared" si="29"/>
        <v>0</v>
      </c>
      <c r="BA182" s="71">
        <f t="shared" si="30"/>
        <v>0</v>
      </c>
      <c r="BB182" s="71">
        <f t="shared" si="31"/>
        <v>0</v>
      </c>
      <c r="BC182" s="71">
        <f t="shared" si="32"/>
        <v>0</v>
      </c>
      <c r="BD182" s="71">
        <f t="shared" si="33"/>
        <v>0</v>
      </c>
    </row>
    <row r="183" spans="1:56" x14ac:dyDescent="0.25">
      <c r="A183" s="14" t="str">
        <f>LCI!A36</f>
        <v>Potassium in Fertilizer (kg/yr)</v>
      </c>
      <c r="B183" s="42">
        <f>B26</f>
        <v>3379.8308588310647</v>
      </c>
      <c r="C183" s="42">
        <f t="shared" ref="C183:L183" si="78">C26</f>
        <v>3379.8308588310647</v>
      </c>
      <c r="D183" s="42">
        <f t="shared" si="78"/>
        <v>13200</v>
      </c>
      <c r="E183" s="42">
        <f t="shared" si="78"/>
        <v>13200</v>
      </c>
      <c r="F183" s="42"/>
      <c r="G183" s="42">
        <f t="shared" si="78"/>
        <v>0</v>
      </c>
      <c r="H183" s="42">
        <f t="shared" si="78"/>
        <v>0</v>
      </c>
      <c r="I183" s="42">
        <f t="shared" si="78"/>
        <v>0</v>
      </c>
      <c r="J183" s="42">
        <f t="shared" si="78"/>
        <v>0</v>
      </c>
      <c r="K183" s="316">
        <f t="shared" si="78"/>
        <v>0</v>
      </c>
      <c r="L183" s="309">
        <f t="shared" si="78"/>
        <v>0</v>
      </c>
      <c r="M183" s="309"/>
      <c r="N183" s="309"/>
      <c r="O183" s="309"/>
      <c r="P183" s="330"/>
      <c r="Q183" s="309"/>
      <c r="R183" s="309"/>
      <c r="T183" s="45">
        <f>IF(EXACT(A183,LCI!A36),LCI!G36,-1*10^6)</f>
        <v>0.27187692299999999</v>
      </c>
      <c r="U183" s="47">
        <f t="shared" si="36"/>
        <v>918.89801415943725</v>
      </c>
      <c r="V183" s="47">
        <f t="shared" si="37"/>
        <v>918.89801415943725</v>
      </c>
      <c r="W183" s="47">
        <f t="shared" si="38"/>
        <v>3588.7753835999997</v>
      </c>
      <c r="X183" s="47">
        <f t="shared" si="39"/>
        <v>3588.7753835999997</v>
      </c>
      <c r="Y183" s="47">
        <f t="shared" si="40"/>
        <v>0</v>
      </c>
      <c r="Z183" s="47">
        <f t="shared" si="41"/>
        <v>0</v>
      </c>
      <c r="AA183" s="47">
        <f t="shared" si="42"/>
        <v>0</v>
      </c>
      <c r="AB183" s="47">
        <f t="shared" si="43"/>
        <v>0</v>
      </c>
      <c r="AC183" s="47">
        <f t="shared" si="44"/>
        <v>0</v>
      </c>
      <c r="AD183" s="322">
        <f t="shared" si="45"/>
        <v>0</v>
      </c>
      <c r="AE183" s="320">
        <f t="shared" si="46"/>
        <v>0</v>
      </c>
      <c r="AF183" s="320">
        <f t="shared" si="11"/>
        <v>0</v>
      </c>
      <c r="AG183" s="320">
        <f t="shared" si="12"/>
        <v>0</v>
      </c>
      <c r="AH183" s="320">
        <f t="shared" si="13"/>
        <v>0</v>
      </c>
      <c r="AI183" s="320">
        <f t="shared" si="14"/>
        <v>0</v>
      </c>
      <c r="AJ183" s="320">
        <f t="shared" si="15"/>
        <v>0</v>
      </c>
      <c r="AK183" s="320">
        <f t="shared" si="16"/>
        <v>0</v>
      </c>
      <c r="AM183" s="41">
        <f>IF(EXACT(A183,LCI!A36),LCI!H36,-1*10^6)</f>
        <v>3237.99</v>
      </c>
      <c r="AN183" s="71">
        <f t="shared" si="17"/>
        <v>10943858.522586398</v>
      </c>
      <c r="AO183" s="339">
        <f t="shared" si="18"/>
        <v>10943858.522586398</v>
      </c>
      <c r="AP183" s="339">
        <f t="shared" si="19"/>
        <v>42741468</v>
      </c>
      <c r="AQ183" s="71">
        <f t="shared" si="20"/>
        <v>42741468</v>
      </c>
      <c r="AR183" s="71">
        <f t="shared" si="21"/>
        <v>0</v>
      </c>
      <c r="AS183" s="71">
        <f t="shared" si="22"/>
        <v>0</v>
      </c>
      <c r="AT183" s="71">
        <f t="shared" si="23"/>
        <v>0</v>
      </c>
      <c r="AU183" s="71">
        <f t="shared" si="24"/>
        <v>0</v>
      </c>
      <c r="AV183" s="71">
        <f t="shared" si="25"/>
        <v>0</v>
      </c>
      <c r="AW183" s="71">
        <f t="shared" si="26"/>
        <v>0</v>
      </c>
      <c r="AX183" s="71">
        <f t="shared" si="27"/>
        <v>0</v>
      </c>
      <c r="AY183" s="71">
        <f t="shared" si="28"/>
        <v>0</v>
      </c>
      <c r="AZ183" s="71">
        <f t="shared" si="29"/>
        <v>0</v>
      </c>
      <c r="BA183" s="71">
        <f t="shared" si="30"/>
        <v>0</v>
      </c>
      <c r="BB183" s="71">
        <f t="shared" si="31"/>
        <v>0</v>
      </c>
      <c r="BC183" s="71">
        <f t="shared" si="32"/>
        <v>0</v>
      </c>
      <c r="BD183" s="71">
        <f t="shared" si="33"/>
        <v>0</v>
      </c>
    </row>
    <row r="184" spans="1:56" x14ac:dyDescent="0.25">
      <c r="A184" s="14" t="str">
        <f>LCI!A37</f>
        <v>Sodium Hydroxide (kg/yr)</v>
      </c>
      <c r="B184" s="42">
        <f>B55</f>
        <v>0</v>
      </c>
      <c r="C184" s="42">
        <f t="shared" ref="C184:L184" si="79">C55</f>
        <v>0</v>
      </c>
      <c r="D184" s="42">
        <f t="shared" si="79"/>
        <v>5472.0314639999997</v>
      </c>
      <c r="E184" s="42">
        <f t="shared" si="79"/>
        <v>0</v>
      </c>
      <c r="F184" s="42"/>
      <c r="G184" s="42">
        <f t="shared" si="79"/>
        <v>0</v>
      </c>
      <c r="H184" s="42">
        <f t="shared" si="79"/>
        <v>0</v>
      </c>
      <c r="I184" s="42">
        <f t="shared" si="79"/>
        <v>0</v>
      </c>
      <c r="J184" s="42">
        <f t="shared" si="79"/>
        <v>0</v>
      </c>
      <c r="K184" s="316">
        <f t="shared" si="79"/>
        <v>0</v>
      </c>
      <c r="L184" s="309">
        <f t="shared" si="79"/>
        <v>0</v>
      </c>
      <c r="M184" s="309"/>
      <c r="N184" s="309"/>
      <c r="O184" s="309"/>
      <c r="P184" s="330"/>
      <c r="Q184" s="309"/>
      <c r="R184" s="309"/>
      <c r="T184" s="45">
        <f>IF(EXACT(A184,LCI!A37),LCI!G37,-1*10^6)</f>
        <v>0.45119999999999999</v>
      </c>
      <c r="U184" s="47">
        <f t="shared" si="36"/>
        <v>0</v>
      </c>
      <c r="V184" s="47">
        <f t="shared" si="37"/>
        <v>0</v>
      </c>
      <c r="W184" s="47">
        <f t="shared" si="38"/>
        <v>2468.9805965567998</v>
      </c>
      <c r="X184" s="47">
        <f t="shared" si="39"/>
        <v>0</v>
      </c>
      <c r="Y184" s="47">
        <f t="shared" si="40"/>
        <v>0</v>
      </c>
      <c r="Z184" s="47">
        <f t="shared" si="41"/>
        <v>0</v>
      </c>
      <c r="AA184" s="47">
        <f t="shared" si="42"/>
        <v>0</v>
      </c>
      <c r="AB184" s="47">
        <f t="shared" si="43"/>
        <v>0</v>
      </c>
      <c r="AC184" s="47">
        <f t="shared" si="44"/>
        <v>0</v>
      </c>
      <c r="AD184" s="322">
        <f t="shared" si="45"/>
        <v>0</v>
      </c>
      <c r="AE184" s="320">
        <f t="shared" si="46"/>
        <v>0</v>
      </c>
      <c r="AF184" s="320">
        <f t="shared" si="11"/>
        <v>0</v>
      </c>
      <c r="AG184" s="320">
        <f t="shared" si="12"/>
        <v>0</v>
      </c>
      <c r="AH184" s="320">
        <f t="shared" si="13"/>
        <v>0</v>
      </c>
      <c r="AI184" s="320">
        <f t="shared" si="14"/>
        <v>0</v>
      </c>
      <c r="AJ184" s="320">
        <f t="shared" si="15"/>
        <v>0</v>
      </c>
      <c r="AK184" s="320">
        <f t="shared" si="16"/>
        <v>0</v>
      </c>
      <c r="AM184" s="41">
        <f>IF(EXACT(A184,LCI!A37),LCI!H37,-1*10^6)</f>
        <v>1275</v>
      </c>
      <c r="AN184" s="71">
        <f t="shared" si="17"/>
        <v>0</v>
      </c>
      <c r="AO184" s="339">
        <f t="shared" si="18"/>
        <v>0</v>
      </c>
      <c r="AP184" s="339">
        <f t="shared" si="19"/>
        <v>6976840.1165999994</v>
      </c>
      <c r="AQ184" s="71">
        <f t="shared" si="20"/>
        <v>0</v>
      </c>
      <c r="AR184" s="71">
        <f t="shared" si="21"/>
        <v>0</v>
      </c>
      <c r="AS184" s="71">
        <f t="shared" si="22"/>
        <v>0</v>
      </c>
      <c r="AT184" s="71">
        <f t="shared" si="23"/>
        <v>0</v>
      </c>
      <c r="AU184" s="71">
        <f t="shared" si="24"/>
        <v>0</v>
      </c>
      <c r="AV184" s="71">
        <f t="shared" si="25"/>
        <v>0</v>
      </c>
      <c r="AW184" s="71">
        <f t="shared" si="26"/>
        <v>0</v>
      </c>
      <c r="AX184" s="71">
        <f t="shared" si="27"/>
        <v>0</v>
      </c>
      <c r="AY184" s="71">
        <f t="shared" si="28"/>
        <v>0</v>
      </c>
      <c r="AZ184" s="71">
        <f t="shared" si="29"/>
        <v>0</v>
      </c>
      <c r="BA184" s="71">
        <f t="shared" si="30"/>
        <v>0</v>
      </c>
      <c r="BB184" s="71">
        <f t="shared" si="31"/>
        <v>0</v>
      </c>
      <c r="BC184" s="71">
        <f t="shared" si="32"/>
        <v>0</v>
      </c>
      <c r="BD184" s="71">
        <f t="shared" si="33"/>
        <v>0</v>
      </c>
    </row>
    <row r="185" spans="1:56" x14ac:dyDescent="0.25">
      <c r="A185" s="14" t="str">
        <f>LCI!A38</f>
        <v>Soybean Seed (kg/yr)</v>
      </c>
      <c r="B185" s="42">
        <f>B27</f>
        <v>23351.399999999998</v>
      </c>
      <c r="C185" s="42">
        <f t="shared" ref="C185:L185" si="80">C27</f>
        <v>23351.399999999998</v>
      </c>
      <c r="D185" s="42">
        <f t="shared" si="80"/>
        <v>0</v>
      </c>
      <c r="E185" s="42">
        <f t="shared" si="80"/>
        <v>0</v>
      </c>
      <c r="F185" s="42"/>
      <c r="G185" s="42">
        <f t="shared" si="80"/>
        <v>0</v>
      </c>
      <c r="H185" s="42">
        <f t="shared" si="80"/>
        <v>0</v>
      </c>
      <c r="I185" s="42">
        <f t="shared" si="80"/>
        <v>0</v>
      </c>
      <c r="J185" s="42">
        <f t="shared" si="80"/>
        <v>0</v>
      </c>
      <c r="K185" s="316">
        <f t="shared" si="80"/>
        <v>0</v>
      </c>
      <c r="L185" s="309">
        <f t="shared" si="80"/>
        <v>0</v>
      </c>
      <c r="M185" s="309"/>
      <c r="N185" s="309"/>
      <c r="O185" s="309"/>
      <c r="P185" s="330"/>
      <c r="Q185" s="309"/>
      <c r="R185" s="309"/>
      <c r="T185" s="45">
        <f>IF(EXACT(A185,LCI!A38),LCI!G38,-1*10^6)</f>
        <v>0.31559999999999999</v>
      </c>
      <c r="U185" s="47">
        <f t="shared" si="36"/>
        <v>7369.7018399999988</v>
      </c>
      <c r="V185" s="47">
        <f t="shared" si="37"/>
        <v>7369.7018399999988</v>
      </c>
      <c r="W185" s="47">
        <f t="shared" si="38"/>
        <v>0</v>
      </c>
      <c r="X185" s="47">
        <f t="shared" ref="X185:X202" si="81">E185*$T185</f>
        <v>0</v>
      </c>
      <c r="Y185" s="47">
        <f t="shared" ref="Y185:Y202" si="82">F185*$T185</f>
        <v>0</v>
      </c>
      <c r="Z185" s="47">
        <f t="shared" si="41"/>
        <v>0</v>
      </c>
      <c r="AA185" s="47">
        <f t="shared" si="42"/>
        <v>0</v>
      </c>
      <c r="AB185" s="47">
        <f t="shared" si="43"/>
        <v>0</v>
      </c>
      <c r="AC185" s="47">
        <f t="shared" si="44"/>
        <v>0</v>
      </c>
      <c r="AD185" s="322">
        <f t="shared" si="45"/>
        <v>0</v>
      </c>
      <c r="AE185" s="320">
        <f t="shared" si="46"/>
        <v>0</v>
      </c>
      <c r="AF185" s="320">
        <f t="shared" si="11"/>
        <v>0</v>
      </c>
      <c r="AG185" s="320">
        <f t="shared" si="12"/>
        <v>0</v>
      </c>
      <c r="AH185" s="320">
        <f t="shared" si="13"/>
        <v>0</v>
      </c>
      <c r="AI185" s="320">
        <f t="shared" si="14"/>
        <v>0</v>
      </c>
      <c r="AJ185" s="320">
        <f t="shared" si="15"/>
        <v>0</v>
      </c>
      <c r="AK185" s="320">
        <f t="shared" si="16"/>
        <v>0</v>
      </c>
      <c r="AM185" s="41">
        <f>IF(EXACT(A185,LCI!A38),LCI!H38,-1*10^6)</f>
        <v>3810.6</v>
      </c>
      <c r="AN185" s="71">
        <f t="shared" si="17"/>
        <v>88982844.839999989</v>
      </c>
      <c r="AO185" s="339">
        <f t="shared" si="18"/>
        <v>88982844.839999989</v>
      </c>
      <c r="AP185" s="339">
        <f t="shared" si="19"/>
        <v>0</v>
      </c>
      <c r="AQ185" s="71">
        <f t="shared" si="20"/>
        <v>0</v>
      </c>
      <c r="AR185" s="71">
        <f t="shared" si="21"/>
        <v>0</v>
      </c>
      <c r="AS185" s="71">
        <f t="shared" si="22"/>
        <v>0</v>
      </c>
      <c r="AT185" s="71">
        <f t="shared" si="23"/>
        <v>0</v>
      </c>
      <c r="AU185" s="71">
        <f t="shared" si="24"/>
        <v>0</v>
      </c>
      <c r="AV185" s="71">
        <f t="shared" si="25"/>
        <v>0</v>
      </c>
      <c r="AW185" s="71">
        <f t="shared" si="26"/>
        <v>0</v>
      </c>
      <c r="AX185" s="71">
        <f t="shared" si="27"/>
        <v>0</v>
      </c>
      <c r="AY185" s="71">
        <f t="shared" si="28"/>
        <v>0</v>
      </c>
      <c r="AZ185" s="71">
        <f t="shared" si="29"/>
        <v>0</v>
      </c>
      <c r="BA185" s="71">
        <f t="shared" si="30"/>
        <v>0</v>
      </c>
      <c r="BB185" s="71">
        <f t="shared" si="31"/>
        <v>0</v>
      </c>
      <c r="BC185" s="71">
        <f t="shared" si="32"/>
        <v>0</v>
      </c>
      <c r="BD185" s="71">
        <f t="shared" si="33"/>
        <v>0</v>
      </c>
    </row>
    <row r="186" spans="1:56" x14ac:dyDescent="0.25">
      <c r="A186" s="14" t="str">
        <f>LCI!A39</f>
        <v>Steam (kg/yr)</v>
      </c>
      <c r="B186" s="42">
        <f>B57</f>
        <v>0</v>
      </c>
      <c r="C186" s="42">
        <f t="shared" ref="C186:L186" si="83">C57</f>
        <v>0</v>
      </c>
      <c r="D186" s="42">
        <f t="shared" si="83"/>
        <v>1009805.532</v>
      </c>
      <c r="E186" s="42">
        <f t="shared" si="83"/>
        <v>0</v>
      </c>
      <c r="F186" s="42"/>
      <c r="G186" s="42">
        <f t="shared" si="83"/>
        <v>0</v>
      </c>
      <c r="H186" s="42">
        <f t="shared" si="83"/>
        <v>0</v>
      </c>
      <c r="I186" s="42">
        <f t="shared" si="83"/>
        <v>0</v>
      </c>
      <c r="J186" s="42">
        <f t="shared" si="83"/>
        <v>0</v>
      </c>
      <c r="K186" s="316">
        <f t="shared" si="83"/>
        <v>0</v>
      </c>
      <c r="L186" s="309">
        <f t="shared" si="83"/>
        <v>0</v>
      </c>
      <c r="M186" s="309"/>
      <c r="N186" s="309"/>
      <c r="O186" s="309"/>
      <c r="P186" s="330"/>
      <c r="Q186" s="309"/>
      <c r="R186" s="309"/>
      <c r="T186" s="45">
        <f>IF(EXACT(A186,LCI!A39),LCI!G39,-1*10^6)</f>
        <v>1.7000000000000001E-2</v>
      </c>
      <c r="U186" s="47">
        <f t="shared" si="36"/>
        <v>0</v>
      </c>
      <c r="V186" s="47">
        <f t="shared" si="37"/>
        <v>0</v>
      </c>
      <c r="W186" s="47">
        <f t="shared" si="38"/>
        <v>17166.694044</v>
      </c>
      <c r="X186" s="47">
        <f t="shared" si="81"/>
        <v>0</v>
      </c>
      <c r="Y186" s="47">
        <f t="shared" si="82"/>
        <v>0</v>
      </c>
      <c r="Z186" s="47">
        <f t="shared" si="41"/>
        <v>0</v>
      </c>
      <c r="AA186" s="47">
        <f t="shared" si="42"/>
        <v>0</v>
      </c>
      <c r="AB186" s="47">
        <f t="shared" si="43"/>
        <v>0</v>
      </c>
      <c r="AC186" s="47">
        <f t="shared" si="44"/>
        <v>0</v>
      </c>
      <c r="AD186" s="322">
        <f t="shared" si="45"/>
        <v>0</v>
      </c>
      <c r="AE186" s="320">
        <f t="shared" si="46"/>
        <v>0</v>
      </c>
      <c r="AF186" s="320">
        <f t="shared" si="11"/>
        <v>0</v>
      </c>
      <c r="AG186" s="320">
        <f t="shared" si="12"/>
        <v>0</v>
      </c>
      <c r="AH186" s="320">
        <f t="shared" si="13"/>
        <v>0</v>
      </c>
      <c r="AI186" s="320">
        <f t="shared" si="14"/>
        <v>0</v>
      </c>
      <c r="AJ186" s="320">
        <f t="shared" si="15"/>
        <v>0</v>
      </c>
      <c r="AK186" s="320">
        <f t="shared" si="16"/>
        <v>0</v>
      </c>
      <c r="AM186" s="41">
        <f>IF(EXACT(A186,LCI!A39),LCI!H39,-1*10^6)</f>
        <v>341.9</v>
      </c>
      <c r="AN186" s="71">
        <f t="shared" si="17"/>
        <v>0</v>
      </c>
      <c r="AO186" s="339">
        <f t="shared" si="18"/>
        <v>0</v>
      </c>
      <c r="AP186" s="339">
        <f t="shared" si="19"/>
        <v>345252511.3908</v>
      </c>
      <c r="AQ186" s="71">
        <f t="shared" si="20"/>
        <v>0</v>
      </c>
      <c r="AR186" s="71">
        <f t="shared" si="21"/>
        <v>0</v>
      </c>
      <c r="AS186" s="71">
        <f t="shared" si="22"/>
        <v>0</v>
      </c>
      <c r="AT186" s="71">
        <f t="shared" si="23"/>
        <v>0</v>
      </c>
      <c r="AU186" s="71">
        <f t="shared" si="24"/>
        <v>0</v>
      </c>
      <c r="AV186" s="71">
        <f t="shared" si="25"/>
        <v>0</v>
      </c>
      <c r="AW186" s="71">
        <f t="shared" si="26"/>
        <v>0</v>
      </c>
      <c r="AX186" s="71">
        <f t="shared" si="27"/>
        <v>0</v>
      </c>
      <c r="AY186" s="71">
        <f t="shared" si="28"/>
        <v>0</v>
      </c>
      <c r="AZ186" s="71">
        <f t="shared" si="29"/>
        <v>0</v>
      </c>
      <c r="BA186" s="71">
        <f t="shared" si="30"/>
        <v>0</v>
      </c>
      <c r="BB186" s="71">
        <f t="shared" si="31"/>
        <v>0</v>
      </c>
      <c r="BC186" s="71">
        <f t="shared" si="32"/>
        <v>0</v>
      </c>
      <c r="BD186" s="71">
        <f t="shared" si="33"/>
        <v>0</v>
      </c>
    </row>
    <row r="187" spans="1:56" x14ac:dyDescent="0.25">
      <c r="A187" s="14" t="str">
        <f>LCI!A40</f>
        <v>Sulfuric Acid (kg/yr)</v>
      </c>
      <c r="B187" s="42">
        <f>B58</f>
        <v>0</v>
      </c>
      <c r="C187" s="42">
        <f t="shared" ref="C187:L187" si="84">C58</f>
        <v>0</v>
      </c>
      <c r="D187" s="42">
        <f t="shared" si="84"/>
        <v>2176.9980578516743</v>
      </c>
      <c r="E187" s="42">
        <f t="shared" si="84"/>
        <v>0</v>
      </c>
      <c r="F187" s="42"/>
      <c r="G187" s="42">
        <f t="shared" si="84"/>
        <v>0</v>
      </c>
      <c r="H187" s="42">
        <f t="shared" si="84"/>
        <v>0</v>
      </c>
      <c r="I187" s="42">
        <f t="shared" si="84"/>
        <v>0</v>
      </c>
      <c r="J187" s="42">
        <f t="shared" si="84"/>
        <v>0</v>
      </c>
      <c r="K187" s="316">
        <f t="shared" si="84"/>
        <v>0</v>
      </c>
      <c r="L187" s="309">
        <f t="shared" si="84"/>
        <v>0</v>
      </c>
      <c r="M187" s="309"/>
      <c r="N187" s="309"/>
      <c r="O187" s="309"/>
      <c r="P187" s="330"/>
      <c r="Q187" s="309"/>
      <c r="R187" s="309"/>
      <c r="T187" s="45">
        <f>IF(EXACT(A187,LCI!A40),LCI!G40,-1*10^6)</f>
        <v>0.11</v>
      </c>
      <c r="U187" s="47">
        <f t="shared" si="36"/>
        <v>0</v>
      </c>
      <c r="V187" s="47">
        <f t="shared" si="37"/>
        <v>0</v>
      </c>
      <c r="W187" s="47">
        <f t="shared" si="38"/>
        <v>239.46978636368416</v>
      </c>
      <c r="X187" s="47">
        <f t="shared" si="81"/>
        <v>0</v>
      </c>
      <c r="Y187" s="47">
        <f t="shared" si="82"/>
        <v>0</v>
      </c>
      <c r="Z187" s="47">
        <f t="shared" si="41"/>
        <v>0</v>
      </c>
      <c r="AA187" s="47">
        <f t="shared" si="42"/>
        <v>0</v>
      </c>
      <c r="AB187" s="47">
        <f t="shared" si="43"/>
        <v>0</v>
      </c>
      <c r="AC187" s="47">
        <f t="shared" si="44"/>
        <v>0</v>
      </c>
      <c r="AD187" s="322">
        <f t="shared" si="45"/>
        <v>0</v>
      </c>
      <c r="AE187" s="320">
        <f t="shared" si="46"/>
        <v>0</v>
      </c>
      <c r="AF187" s="320">
        <f t="shared" si="11"/>
        <v>0</v>
      </c>
      <c r="AG187" s="320">
        <f t="shared" si="12"/>
        <v>0</v>
      </c>
      <c r="AH187" s="320">
        <f t="shared" si="13"/>
        <v>0</v>
      </c>
      <c r="AI187" s="320">
        <f t="shared" si="14"/>
        <v>0</v>
      </c>
      <c r="AJ187" s="320">
        <f t="shared" si="15"/>
        <v>0</v>
      </c>
      <c r="AK187" s="320">
        <f t="shared" si="16"/>
        <v>0</v>
      </c>
      <c r="AM187" s="41">
        <f>IF(EXACT(A187,LCI!A40),LCI!H40,-1*10^6)</f>
        <v>109.71</v>
      </c>
      <c r="AN187" s="71">
        <f t="shared" si="17"/>
        <v>0</v>
      </c>
      <c r="AO187" s="339">
        <f t="shared" si="18"/>
        <v>0</v>
      </c>
      <c r="AP187" s="339">
        <f t="shared" si="19"/>
        <v>238838.45692690718</v>
      </c>
      <c r="AQ187" s="71">
        <f t="shared" si="20"/>
        <v>0</v>
      </c>
      <c r="AR187" s="71">
        <f t="shared" si="21"/>
        <v>0</v>
      </c>
      <c r="AS187" s="71">
        <f t="shared" si="22"/>
        <v>0</v>
      </c>
      <c r="AT187" s="71">
        <f t="shared" si="23"/>
        <v>0</v>
      </c>
      <c r="AU187" s="71">
        <f t="shared" si="24"/>
        <v>0</v>
      </c>
      <c r="AV187" s="71">
        <f t="shared" si="25"/>
        <v>0</v>
      </c>
      <c r="AW187" s="71">
        <f t="shared" si="26"/>
        <v>0</v>
      </c>
      <c r="AX187" s="71">
        <f t="shared" si="27"/>
        <v>0</v>
      </c>
      <c r="AY187" s="71">
        <f t="shared" si="28"/>
        <v>0</v>
      </c>
      <c r="AZ187" s="71">
        <f t="shared" si="29"/>
        <v>0</v>
      </c>
      <c r="BA187" s="71">
        <f t="shared" si="30"/>
        <v>0</v>
      </c>
      <c r="BB187" s="71">
        <f t="shared" si="31"/>
        <v>0</v>
      </c>
      <c r="BC187" s="71">
        <f t="shared" si="32"/>
        <v>0</v>
      </c>
      <c r="BD187" s="71">
        <f t="shared" si="33"/>
        <v>0</v>
      </c>
    </row>
    <row r="188" spans="1:56" x14ac:dyDescent="0.25">
      <c r="A188" s="14" t="str">
        <f>LCI!A41</f>
        <v>Urea (kg/yr)</v>
      </c>
      <c r="B188" s="42">
        <f>B59</f>
        <v>0</v>
      </c>
      <c r="C188" s="42">
        <f t="shared" ref="C188:E188" si="85">C59</f>
        <v>0</v>
      </c>
      <c r="D188" s="42">
        <f t="shared" si="85"/>
        <v>2177.000172</v>
      </c>
      <c r="E188" s="42">
        <f t="shared" si="85"/>
        <v>0</v>
      </c>
      <c r="F188" s="42"/>
      <c r="G188" s="42"/>
      <c r="H188" s="42"/>
      <c r="I188" s="42"/>
      <c r="J188" s="42"/>
      <c r="K188" s="316"/>
      <c r="L188" s="309"/>
      <c r="M188" s="309"/>
      <c r="N188" s="309"/>
      <c r="O188" s="309"/>
      <c r="P188" s="330"/>
      <c r="Q188" s="309"/>
      <c r="R188" s="309"/>
      <c r="T188" s="45">
        <f>IF(EXACT(A188,LCI!A41),LCI!G41,-1*10^6)</f>
        <v>0.5</v>
      </c>
      <c r="U188" s="47">
        <f t="shared" si="36"/>
        <v>0</v>
      </c>
      <c r="V188" s="47">
        <f t="shared" si="37"/>
        <v>0</v>
      </c>
      <c r="W188" s="47">
        <f t="shared" si="38"/>
        <v>1088.500086</v>
      </c>
      <c r="X188" s="47">
        <f t="shared" si="81"/>
        <v>0</v>
      </c>
      <c r="Y188" s="47">
        <f t="shared" si="82"/>
        <v>0</v>
      </c>
      <c r="Z188" s="47">
        <f t="shared" si="41"/>
        <v>0</v>
      </c>
      <c r="AA188" s="47">
        <f t="shared" si="42"/>
        <v>0</v>
      </c>
      <c r="AB188" s="47">
        <f t="shared" si="43"/>
        <v>0</v>
      </c>
      <c r="AC188" s="47">
        <f t="shared" si="44"/>
        <v>0</v>
      </c>
      <c r="AD188" s="322">
        <f t="shared" si="45"/>
        <v>0</v>
      </c>
      <c r="AE188" s="320">
        <f t="shared" si="46"/>
        <v>0</v>
      </c>
      <c r="AF188" s="320">
        <f t="shared" si="11"/>
        <v>0</v>
      </c>
      <c r="AG188" s="320">
        <f t="shared" si="12"/>
        <v>0</v>
      </c>
      <c r="AH188" s="320">
        <f t="shared" si="13"/>
        <v>0</v>
      </c>
      <c r="AI188" s="320">
        <f t="shared" si="14"/>
        <v>0</v>
      </c>
      <c r="AJ188" s="320">
        <f t="shared" si="15"/>
        <v>0</v>
      </c>
      <c r="AK188" s="320">
        <f t="shared" si="16"/>
        <v>0</v>
      </c>
      <c r="AM188" s="41">
        <f>IF(EXACT(A188,LCI!A41),LCI!H41,-1*10^6)</f>
        <v>3000</v>
      </c>
      <c r="AN188" s="71">
        <f t="shared" si="17"/>
        <v>0</v>
      </c>
      <c r="AO188" s="339">
        <f t="shared" si="18"/>
        <v>0</v>
      </c>
      <c r="AP188" s="339">
        <f t="shared" si="19"/>
        <v>6531000.5159999998</v>
      </c>
      <c r="AQ188" s="71">
        <f t="shared" si="20"/>
        <v>0</v>
      </c>
      <c r="AR188" s="71">
        <f t="shared" si="21"/>
        <v>0</v>
      </c>
      <c r="AS188" s="71">
        <f t="shared" si="22"/>
        <v>0</v>
      </c>
      <c r="AT188" s="71">
        <f t="shared" si="23"/>
        <v>0</v>
      </c>
      <c r="AU188" s="71">
        <f t="shared" si="24"/>
        <v>0</v>
      </c>
      <c r="AV188" s="71">
        <f t="shared" si="25"/>
        <v>0</v>
      </c>
      <c r="AW188" s="71">
        <f t="shared" si="26"/>
        <v>0</v>
      </c>
      <c r="AX188" s="71">
        <f t="shared" si="27"/>
        <v>0</v>
      </c>
      <c r="AY188" s="71">
        <f t="shared" si="28"/>
        <v>0</v>
      </c>
      <c r="AZ188" s="71">
        <f t="shared" si="29"/>
        <v>0</v>
      </c>
      <c r="BA188" s="71">
        <f t="shared" si="30"/>
        <v>0</v>
      </c>
      <c r="BB188" s="71">
        <f t="shared" si="31"/>
        <v>0</v>
      </c>
      <c r="BC188" s="71">
        <f t="shared" si="32"/>
        <v>0</v>
      </c>
      <c r="BD188" s="71">
        <f t="shared" si="33"/>
        <v>0</v>
      </c>
    </row>
    <row r="189" spans="1:56" x14ac:dyDescent="0.25">
      <c r="A189" s="14" t="str">
        <f>LCI!A42</f>
        <v>Water, Process (kg/yr)</v>
      </c>
      <c r="B189" s="42">
        <f t="shared" ref="B189:L189" si="86">B60+B79</f>
        <v>108334.41740034861</v>
      </c>
      <c r="C189" s="42">
        <f t="shared" si="86"/>
        <v>138117.64218720005</v>
      </c>
      <c r="D189" s="42">
        <f t="shared" si="86"/>
        <v>12441810.053027999</v>
      </c>
      <c r="E189" s="42">
        <f t="shared" si="86"/>
        <v>0</v>
      </c>
      <c r="F189" s="42"/>
      <c r="G189" s="42">
        <f t="shared" si="86"/>
        <v>0</v>
      </c>
      <c r="H189" s="42">
        <f t="shared" si="86"/>
        <v>0</v>
      </c>
      <c r="I189" s="42">
        <f t="shared" si="86"/>
        <v>895523.85</v>
      </c>
      <c r="J189" s="42">
        <f t="shared" si="86"/>
        <v>0</v>
      </c>
      <c r="K189" s="316">
        <f t="shared" si="86"/>
        <v>0</v>
      </c>
      <c r="L189" s="309">
        <f t="shared" si="86"/>
        <v>0</v>
      </c>
      <c r="M189" s="309"/>
      <c r="N189" s="309"/>
      <c r="O189" s="309"/>
      <c r="P189" s="330"/>
      <c r="Q189" s="309"/>
      <c r="R189" s="309"/>
      <c r="T189" s="337">
        <f>IF(EXACT(A189,LCI!A42),LCI!G42,-1*10^6)</f>
        <v>5.5199999999999997E-4</v>
      </c>
      <c r="U189" s="47">
        <f t="shared" si="36"/>
        <v>59.800598404992428</v>
      </c>
      <c r="V189" s="47">
        <f t="shared" si="37"/>
        <v>76.240938487334418</v>
      </c>
      <c r="W189" s="47">
        <f t="shared" si="38"/>
        <v>6867.8791492714545</v>
      </c>
      <c r="X189" s="47">
        <f t="shared" si="81"/>
        <v>0</v>
      </c>
      <c r="Y189" s="47">
        <f t="shared" si="82"/>
        <v>0</v>
      </c>
      <c r="Z189" s="47">
        <f t="shared" si="41"/>
        <v>0</v>
      </c>
      <c r="AA189" s="47">
        <f t="shared" si="42"/>
        <v>0</v>
      </c>
      <c r="AB189" s="47">
        <f t="shared" si="43"/>
        <v>494.32916519999998</v>
      </c>
      <c r="AC189" s="47">
        <f t="shared" si="44"/>
        <v>0</v>
      </c>
      <c r="AD189" s="322">
        <f t="shared" si="45"/>
        <v>0</v>
      </c>
      <c r="AE189" s="320">
        <f t="shared" si="46"/>
        <v>0</v>
      </c>
      <c r="AF189" s="320">
        <f t="shared" si="11"/>
        <v>0</v>
      </c>
      <c r="AG189" s="320">
        <f t="shared" si="12"/>
        <v>0</v>
      </c>
      <c r="AH189" s="320">
        <f t="shared" si="13"/>
        <v>0</v>
      </c>
      <c r="AI189" s="320">
        <f t="shared" si="14"/>
        <v>0</v>
      </c>
      <c r="AJ189" s="320">
        <f t="shared" si="15"/>
        <v>0</v>
      </c>
      <c r="AK189" s="320">
        <f t="shared" si="16"/>
        <v>0</v>
      </c>
      <c r="AM189" s="41">
        <f>IF(EXACT(A189,LCI!A42),LCI!H42,-1*10^6)</f>
        <v>7.6379000000000004E-3</v>
      </c>
      <c r="AN189" s="71">
        <f t="shared" si="17"/>
        <v>827.44744666212273</v>
      </c>
      <c r="AO189" s="339">
        <f t="shared" si="18"/>
        <v>1054.9287392616154</v>
      </c>
      <c r="AP189" s="339">
        <f t="shared" si="19"/>
        <v>95029.301004022549</v>
      </c>
      <c r="AQ189" s="71">
        <f t="shared" si="20"/>
        <v>0</v>
      </c>
      <c r="AR189" s="71">
        <f t="shared" si="21"/>
        <v>0</v>
      </c>
      <c r="AS189" s="71">
        <f t="shared" si="22"/>
        <v>0</v>
      </c>
      <c r="AT189" s="71">
        <f t="shared" si="23"/>
        <v>0</v>
      </c>
      <c r="AU189" s="71">
        <f t="shared" si="24"/>
        <v>6839.9216139150003</v>
      </c>
      <c r="AV189" s="71">
        <f t="shared" si="25"/>
        <v>0</v>
      </c>
      <c r="AW189" s="71">
        <f t="shared" si="26"/>
        <v>0</v>
      </c>
      <c r="AX189" s="71">
        <f t="shared" si="27"/>
        <v>0</v>
      </c>
      <c r="AY189" s="71">
        <f t="shared" si="28"/>
        <v>0</v>
      </c>
      <c r="AZ189" s="71">
        <f t="shared" si="29"/>
        <v>0</v>
      </c>
      <c r="BA189" s="71">
        <f t="shared" si="30"/>
        <v>0</v>
      </c>
      <c r="BB189" s="71">
        <f t="shared" si="31"/>
        <v>0</v>
      </c>
      <c r="BC189" s="71">
        <f t="shared" si="32"/>
        <v>0</v>
      </c>
      <c r="BD189" s="71">
        <f t="shared" si="33"/>
        <v>0</v>
      </c>
    </row>
    <row r="190" spans="1:56" x14ac:dyDescent="0.25">
      <c r="A190" s="14" t="str">
        <f>LCI!A43</f>
        <v>Water, Rain, Blue (m3/yr)</v>
      </c>
      <c r="B190" s="42">
        <f>B28</f>
        <v>575000</v>
      </c>
      <c r="C190" s="42">
        <f t="shared" ref="C190:L190" si="87">C28</f>
        <v>575000</v>
      </c>
      <c r="D190" s="42">
        <f t="shared" si="87"/>
        <v>650000</v>
      </c>
      <c r="E190" s="42">
        <f t="shared" si="87"/>
        <v>650000</v>
      </c>
      <c r="F190" s="42"/>
      <c r="G190" s="42">
        <f t="shared" si="87"/>
        <v>0</v>
      </c>
      <c r="H190" s="42">
        <f t="shared" si="87"/>
        <v>0</v>
      </c>
      <c r="I190" s="42">
        <f t="shared" si="87"/>
        <v>0</v>
      </c>
      <c r="J190" s="42">
        <f t="shared" si="87"/>
        <v>0</v>
      </c>
      <c r="K190" s="316">
        <f t="shared" si="87"/>
        <v>0</v>
      </c>
      <c r="L190" s="309">
        <f t="shared" si="87"/>
        <v>0</v>
      </c>
      <c r="M190" s="309"/>
      <c r="N190" s="309"/>
      <c r="O190" s="309"/>
      <c r="P190" s="330"/>
      <c r="Q190" s="309"/>
      <c r="R190" s="309"/>
      <c r="T190" s="45">
        <f>IF(EXACT(A190,LCI!A43),LCI!G43,-1*10^6)</f>
        <v>0</v>
      </c>
      <c r="U190" s="47">
        <f t="shared" si="36"/>
        <v>0</v>
      </c>
      <c r="V190" s="47">
        <f t="shared" si="37"/>
        <v>0</v>
      </c>
      <c r="W190" s="47">
        <f t="shared" si="38"/>
        <v>0</v>
      </c>
      <c r="X190" s="47">
        <f t="shared" si="81"/>
        <v>0</v>
      </c>
      <c r="Y190" s="47">
        <f t="shared" si="82"/>
        <v>0</v>
      </c>
      <c r="Z190" s="47">
        <f t="shared" si="41"/>
        <v>0</v>
      </c>
      <c r="AA190" s="47">
        <f t="shared" si="42"/>
        <v>0</v>
      </c>
      <c r="AB190" s="47">
        <f t="shared" si="43"/>
        <v>0</v>
      </c>
      <c r="AC190" s="47">
        <f t="shared" si="44"/>
        <v>0</v>
      </c>
      <c r="AD190" s="322">
        <f t="shared" si="45"/>
        <v>0</v>
      </c>
      <c r="AE190" s="320">
        <f t="shared" si="46"/>
        <v>0</v>
      </c>
      <c r="AF190" s="320">
        <f t="shared" si="11"/>
        <v>0</v>
      </c>
      <c r="AG190" s="320">
        <f t="shared" si="12"/>
        <v>0</v>
      </c>
      <c r="AH190" s="320">
        <f t="shared" si="13"/>
        <v>0</v>
      </c>
      <c r="AI190" s="320">
        <f t="shared" si="14"/>
        <v>0</v>
      </c>
      <c r="AJ190" s="320">
        <f t="shared" si="15"/>
        <v>0</v>
      </c>
      <c r="AK190" s="320">
        <f t="shared" si="16"/>
        <v>0</v>
      </c>
      <c r="AM190" s="41">
        <f>IF(EXACT(A190,LCI!A43),LCI!H43,-1*10^6)</f>
        <v>0</v>
      </c>
      <c r="AN190" s="71">
        <f t="shared" si="17"/>
        <v>0</v>
      </c>
      <c r="AO190" s="339">
        <f t="shared" si="18"/>
        <v>0</v>
      </c>
      <c r="AP190" s="339">
        <f t="shared" si="19"/>
        <v>0</v>
      </c>
      <c r="AQ190" s="71">
        <f t="shared" si="20"/>
        <v>0</v>
      </c>
      <c r="AR190" s="71">
        <f t="shared" si="21"/>
        <v>0</v>
      </c>
      <c r="AS190" s="71">
        <f t="shared" si="22"/>
        <v>0</v>
      </c>
      <c r="AT190" s="71">
        <f t="shared" si="23"/>
        <v>0</v>
      </c>
      <c r="AU190" s="71">
        <f t="shared" si="24"/>
        <v>0</v>
      </c>
      <c r="AV190" s="71">
        <f t="shared" si="25"/>
        <v>0</v>
      </c>
      <c r="AW190" s="71">
        <f t="shared" si="26"/>
        <v>0</v>
      </c>
      <c r="AX190" s="71">
        <f t="shared" si="27"/>
        <v>0</v>
      </c>
      <c r="AY190" s="71">
        <f t="shared" si="28"/>
        <v>0</v>
      </c>
      <c r="AZ190" s="71">
        <f t="shared" si="29"/>
        <v>0</v>
      </c>
      <c r="BA190" s="71">
        <f t="shared" si="30"/>
        <v>0</v>
      </c>
      <c r="BB190" s="71">
        <f t="shared" si="31"/>
        <v>0</v>
      </c>
      <c r="BC190" s="71">
        <f t="shared" si="32"/>
        <v>0</v>
      </c>
      <c r="BD190" s="71">
        <f t="shared" si="33"/>
        <v>0</v>
      </c>
    </row>
    <row r="191" spans="1:56" x14ac:dyDescent="0.25">
      <c r="A191" s="14" t="str">
        <f>LCI!A44</f>
        <v>Water, Saline (m3/yr)</v>
      </c>
      <c r="B191" s="42">
        <f>B29</f>
        <v>0</v>
      </c>
      <c r="C191" s="42">
        <f t="shared" ref="C191:L191" si="88">C29</f>
        <v>0</v>
      </c>
      <c r="D191" s="42">
        <f t="shared" si="88"/>
        <v>0</v>
      </c>
      <c r="E191" s="42">
        <f t="shared" si="88"/>
        <v>0</v>
      </c>
      <c r="F191" s="42"/>
      <c r="G191" s="42">
        <f t="shared" si="88"/>
        <v>0</v>
      </c>
      <c r="H191" s="42">
        <f t="shared" si="88"/>
        <v>0</v>
      </c>
      <c r="I191" s="42">
        <f t="shared" si="88"/>
        <v>10301103</v>
      </c>
      <c r="J191" s="42">
        <f t="shared" si="88"/>
        <v>0</v>
      </c>
      <c r="K191" s="316">
        <f t="shared" si="88"/>
        <v>0</v>
      </c>
      <c r="L191" s="309">
        <f t="shared" si="88"/>
        <v>0</v>
      </c>
      <c r="M191" s="309"/>
      <c r="N191" s="309"/>
      <c r="O191" s="309"/>
      <c r="P191" s="330"/>
      <c r="Q191" s="309"/>
      <c r="R191" s="309"/>
      <c r="T191" s="45">
        <f>IF(EXACT(A191,LCI!A44),LCI!G44,-1*10^6)</f>
        <v>0</v>
      </c>
      <c r="U191" s="47">
        <f t="shared" si="36"/>
        <v>0</v>
      </c>
      <c r="V191" s="47">
        <f t="shared" si="37"/>
        <v>0</v>
      </c>
      <c r="W191" s="47">
        <f t="shared" si="38"/>
        <v>0</v>
      </c>
      <c r="X191" s="47">
        <f t="shared" si="81"/>
        <v>0</v>
      </c>
      <c r="Y191" s="47">
        <f t="shared" si="82"/>
        <v>0</v>
      </c>
      <c r="Z191" s="47">
        <f t="shared" si="41"/>
        <v>0</v>
      </c>
      <c r="AA191" s="47">
        <f t="shared" si="42"/>
        <v>0</v>
      </c>
      <c r="AB191" s="47">
        <f t="shared" si="43"/>
        <v>0</v>
      </c>
      <c r="AC191" s="47">
        <f t="shared" si="44"/>
        <v>0</v>
      </c>
      <c r="AD191" s="322">
        <f t="shared" si="45"/>
        <v>0</v>
      </c>
      <c r="AE191" s="320">
        <f t="shared" si="46"/>
        <v>0</v>
      </c>
      <c r="AF191" s="320">
        <f t="shared" si="11"/>
        <v>0</v>
      </c>
      <c r="AG191" s="320">
        <f t="shared" si="12"/>
        <v>0</v>
      </c>
      <c r="AH191" s="320">
        <f t="shared" si="13"/>
        <v>0</v>
      </c>
      <c r="AI191" s="320">
        <f t="shared" si="14"/>
        <v>0</v>
      </c>
      <c r="AJ191" s="320">
        <f t="shared" si="15"/>
        <v>0</v>
      </c>
      <c r="AK191" s="320">
        <f t="shared" si="16"/>
        <v>0</v>
      </c>
      <c r="AM191" s="41">
        <f>IF(EXACT(A191,LCI!A44),LCI!H44,-1*10^6)</f>
        <v>0</v>
      </c>
      <c r="AN191" s="71">
        <f t="shared" si="17"/>
        <v>0</v>
      </c>
      <c r="AO191" s="339">
        <f t="shared" si="18"/>
        <v>0</v>
      </c>
      <c r="AP191" s="339">
        <f t="shared" si="19"/>
        <v>0</v>
      </c>
      <c r="AQ191" s="71">
        <f t="shared" si="20"/>
        <v>0</v>
      </c>
      <c r="AR191" s="71">
        <f t="shared" si="21"/>
        <v>0</v>
      </c>
      <c r="AS191" s="71">
        <f t="shared" si="22"/>
        <v>0</v>
      </c>
      <c r="AT191" s="71">
        <f t="shared" si="23"/>
        <v>0</v>
      </c>
      <c r="AU191" s="71">
        <f t="shared" si="24"/>
        <v>0</v>
      </c>
      <c r="AV191" s="71">
        <f t="shared" si="25"/>
        <v>0</v>
      </c>
      <c r="AW191" s="71">
        <f t="shared" si="26"/>
        <v>0</v>
      </c>
      <c r="AX191" s="71">
        <f t="shared" si="27"/>
        <v>0</v>
      </c>
      <c r="AY191" s="71">
        <f t="shared" si="28"/>
        <v>0</v>
      </c>
      <c r="AZ191" s="71">
        <f t="shared" si="29"/>
        <v>0</v>
      </c>
      <c r="BA191" s="71">
        <f t="shared" si="30"/>
        <v>0</v>
      </c>
      <c r="BB191" s="71">
        <f t="shared" si="31"/>
        <v>0</v>
      </c>
      <c r="BC191" s="71">
        <f t="shared" si="32"/>
        <v>0</v>
      </c>
      <c r="BD191" s="71">
        <f t="shared" si="33"/>
        <v>0</v>
      </c>
    </row>
    <row r="192" spans="1:56" x14ac:dyDescent="0.25">
      <c r="A192" s="14" t="str">
        <f>LCI!A46</f>
        <v>WOG, raw (kg/yr)</v>
      </c>
      <c r="B192" s="42">
        <f>B30</f>
        <v>0</v>
      </c>
      <c r="C192" s="42">
        <f t="shared" ref="C192:L192" si="89">C30</f>
        <v>0</v>
      </c>
      <c r="D192" s="42">
        <f t="shared" si="89"/>
        <v>0</v>
      </c>
      <c r="E192" s="42">
        <f t="shared" si="89"/>
        <v>0</v>
      </c>
      <c r="F192" s="42"/>
      <c r="G192" s="42">
        <f t="shared" si="89"/>
        <v>0</v>
      </c>
      <c r="H192" s="42">
        <f t="shared" si="89"/>
        <v>0</v>
      </c>
      <c r="I192" s="42">
        <f t="shared" si="89"/>
        <v>0</v>
      </c>
      <c r="J192" s="42">
        <f t="shared" si="89"/>
        <v>0</v>
      </c>
      <c r="K192" s="316">
        <f t="shared" si="89"/>
        <v>0</v>
      </c>
      <c r="L192" s="309">
        <f t="shared" si="89"/>
        <v>0</v>
      </c>
      <c r="M192" s="309"/>
      <c r="N192" s="309"/>
      <c r="O192" s="309"/>
      <c r="P192" s="330"/>
      <c r="Q192" s="309"/>
      <c r="R192" s="309"/>
      <c r="T192" s="45">
        <f>IF(EXACT(A192,LCI!A46),LCI!G46,-1*10^6)</f>
        <v>0.57199999999999995</v>
      </c>
      <c r="U192" s="47">
        <f t="shared" si="36"/>
        <v>0</v>
      </c>
      <c r="V192" s="47">
        <f t="shared" si="37"/>
        <v>0</v>
      </c>
      <c r="W192" s="47">
        <f t="shared" si="38"/>
        <v>0</v>
      </c>
      <c r="X192" s="47">
        <f t="shared" si="81"/>
        <v>0</v>
      </c>
      <c r="Y192" s="47">
        <f t="shared" si="82"/>
        <v>0</v>
      </c>
      <c r="Z192" s="47">
        <f t="shared" si="41"/>
        <v>0</v>
      </c>
      <c r="AA192" s="47">
        <f t="shared" si="42"/>
        <v>0</v>
      </c>
      <c r="AB192" s="47">
        <f t="shared" si="43"/>
        <v>0</v>
      </c>
      <c r="AC192" s="47">
        <f t="shared" si="44"/>
        <v>0</v>
      </c>
      <c r="AD192" s="322">
        <f t="shared" si="45"/>
        <v>0</v>
      </c>
      <c r="AE192" s="320">
        <f t="shared" si="46"/>
        <v>0</v>
      </c>
      <c r="AF192" s="320">
        <f t="shared" si="11"/>
        <v>0</v>
      </c>
      <c r="AG192" s="320">
        <f t="shared" si="12"/>
        <v>0</v>
      </c>
      <c r="AH192" s="320">
        <f t="shared" si="13"/>
        <v>0</v>
      </c>
      <c r="AI192" s="320">
        <f t="shared" si="14"/>
        <v>0</v>
      </c>
      <c r="AJ192" s="320">
        <f t="shared" si="15"/>
        <v>0</v>
      </c>
      <c r="AK192" s="320">
        <f t="shared" si="16"/>
        <v>0</v>
      </c>
      <c r="AM192" s="41">
        <f>IF(EXACT(A192,LCI!A46),LCI!H46,-1*10^6)</f>
        <v>0</v>
      </c>
      <c r="AN192" s="71">
        <f t="shared" si="17"/>
        <v>0</v>
      </c>
      <c r="AO192" s="339">
        <f t="shared" si="18"/>
        <v>0</v>
      </c>
      <c r="AP192" s="339">
        <f t="shared" si="19"/>
        <v>0</v>
      </c>
      <c r="AQ192" s="71">
        <f t="shared" si="20"/>
        <v>0</v>
      </c>
      <c r="AR192" s="71">
        <f t="shared" si="21"/>
        <v>0</v>
      </c>
      <c r="AS192" s="71">
        <f t="shared" si="22"/>
        <v>0</v>
      </c>
      <c r="AT192" s="71">
        <f t="shared" si="23"/>
        <v>0</v>
      </c>
      <c r="AU192" s="71">
        <f t="shared" si="24"/>
        <v>0</v>
      </c>
      <c r="AV192" s="71">
        <f t="shared" si="25"/>
        <v>0</v>
      </c>
      <c r="AW192" s="71">
        <f t="shared" si="26"/>
        <v>0</v>
      </c>
      <c r="AX192" s="71">
        <f t="shared" si="27"/>
        <v>0</v>
      </c>
      <c r="AY192" s="71">
        <f t="shared" si="28"/>
        <v>0</v>
      </c>
      <c r="AZ192" s="71">
        <f t="shared" si="29"/>
        <v>0</v>
      </c>
      <c r="BA192" s="71">
        <f t="shared" si="30"/>
        <v>0</v>
      </c>
      <c r="BB192" s="71">
        <f t="shared" si="31"/>
        <v>0</v>
      </c>
      <c r="BC192" s="71">
        <f t="shared" si="32"/>
        <v>0</v>
      </c>
      <c r="BD192" s="71">
        <f t="shared" si="33"/>
        <v>0</v>
      </c>
    </row>
    <row r="193" spans="1:56" x14ac:dyDescent="0.25">
      <c r="A193" s="14" t="str">
        <f>LCI!A47</f>
        <v>Yeast (kg/yr)</v>
      </c>
      <c r="B193" s="42">
        <f>B62</f>
        <v>0</v>
      </c>
      <c r="C193" s="42">
        <f t="shared" ref="C193:L193" si="90">C62</f>
        <v>0</v>
      </c>
      <c r="D193" s="42">
        <f t="shared" si="90"/>
        <v>205.69471420883499</v>
      </c>
      <c r="E193" s="42">
        <f t="shared" si="90"/>
        <v>0</v>
      </c>
      <c r="F193" s="42"/>
      <c r="G193" s="42">
        <f t="shared" si="90"/>
        <v>0</v>
      </c>
      <c r="H193" s="42">
        <f t="shared" si="90"/>
        <v>0</v>
      </c>
      <c r="I193" s="42">
        <f t="shared" si="90"/>
        <v>0</v>
      </c>
      <c r="J193" s="42">
        <f t="shared" si="90"/>
        <v>0</v>
      </c>
      <c r="K193" s="316">
        <f t="shared" si="90"/>
        <v>0</v>
      </c>
      <c r="L193" s="309">
        <f t="shared" si="90"/>
        <v>0</v>
      </c>
      <c r="M193" s="309"/>
      <c r="N193" s="309"/>
      <c r="O193" s="309"/>
      <c r="P193" s="330"/>
      <c r="Q193" s="309"/>
      <c r="R193" s="309"/>
      <c r="T193" s="45">
        <f>IF(EXACT(A193,LCI!A47),LCI!G47,-1*10^6)</f>
        <v>5.5</v>
      </c>
      <c r="U193" s="47">
        <f t="shared" si="36"/>
        <v>0</v>
      </c>
      <c r="V193" s="47">
        <f t="shared" si="37"/>
        <v>0</v>
      </c>
      <c r="W193" s="47">
        <f t="shared" si="38"/>
        <v>1131.3209281485924</v>
      </c>
      <c r="X193" s="47">
        <f t="shared" si="81"/>
        <v>0</v>
      </c>
      <c r="Y193" s="47">
        <f t="shared" si="82"/>
        <v>0</v>
      </c>
      <c r="Z193" s="47">
        <f t="shared" si="41"/>
        <v>0</v>
      </c>
      <c r="AA193" s="47">
        <f t="shared" si="42"/>
        <v>0</v>
      </c>
      <c r="AB193" s="47">
        <f t="shared" si="43"/>
        <v>0</v>
      </c>
      <c r="AC193" s="47">
        <f t="shared" si="44"/>
        <v>0</v>
      </c>
      <c r="AD193" s="322">
        <f t="shared" si="45"/>
        <v>0</v>
      </c>
      <c r="AE193" s="320">
        <f t="shared" si="46"/>
        <v>0</v>
      </c>
      <c r="AF193" s="320">
        <f t="shared" si="11"/>
        <v>0</v>
      </c>
      <c r="AG193" s="320">
        <f t="shared" si="12"/>
        <v>0</v>
      </c>
      <c r="AH193" s="320">
        <f t="shared" si="13"/>
        <v>0</v>
      </c>
      <c r="AI193" s="320">
        <f t="shared" si="14"/>
        <v>0</v>
      </c>
      <c r="AJ193" s="320">
        <f t="shared" si="15"/>
        <v>0</v>
      </c>
      <c r="AK193" s="320">
        <f t="shared" si="16"/>
        <v>0</v>
      </c>
      <c r="AM193" s="41">
        <f>IF(EXACT(A193,LCI!A47),LCI!H47,-1*10^6)</f>
        <v>4306.59</v>
      </c>
      <c r="AN193" s="71">
        <f t="shared" si="17"/>
        <v>0</v>
      </c>
      <c r="AO193" s="339">
        <f t="shared" si="18"/>
        <v>0</v>
      </c>
      <c r="AP193" s="339">
        <f t="shared" si="19"/>
        <v>885842.79926462669</v>
      </c>
      <c r="AQ193" s="71">
        <f t="shared" si="20"/>
        <v>0</v>
      </c>
      <c r="AR193" s="71">
        <f t="shared" si="21"/>
        <v>0</v>
      </c>
      <c r="AS193" s="71">
        <f t="shared" si="22"/>
        <v>0</v>
      </c>
      <c r="AT193" s="71">
        <f t="shared" si="23"/>
        <v>0</v>
      </c>
      <c r="AU193" s="71">
        <f t="shared" si="24"/>
        <v>0</v>
      </c>
      <c r="AV193" s="71">
        <f t="shared" si="25"/>
        <v>0</v>
      </c>
      <c r="AW193" s="71">
        <f t="shared" si="26"/>
        <v>0</v>
      </c>
      <c r="AX193" s="71">
        <f t="shared" si="27"/>
        <v>0</v>
      </c>
      <c r="AY193" s="71">
        <f t="shared" si="28"/>
        <v>0</v>
      </c>
      <c r="AZ193" s="71">
        <f t="shared" si="29"/>
        <v>0</v>
      </c>
      <c r="BA193" s="71">
        <f t="shared" si="30"/>
        <v>0</v>
      </c>
      <c r="BB193" s="71">
        <f t="shared" si="31"/>
        <v>0</v>
      </c>
      <c r="BC193" s="71">
        <f t="shared" si="32"/>
        <v>0</v>
      </c>
      <c r="BD193" s="71">
        <f t="shared" si="33"/>
        <v>0</v>
      </c>
    </row>
    <row r="194" spans="1:56" x14ac:dyDescent="0.25">
      <c r="A194" s="14" t="str">
        <f>LCI!A48</f>
        <v>Diesel (kg/yr)</v>
      </c>
      <c r="B194" s="42">
        <f>B31</f>
        <v>4676.5560886200019</v>
      </c>
      <c r="C194" s="42">
        <f t="shared" ref="C194:L194" si="91">C31</f>
        <v>4676.5560886200019</v>
      </c>
      <c r="D194" s="42">
        <f t="shared" si="91"/>
        <v>9328.898662012798</v>
      </c>
      <c r="E194" s="42">
        <f t="shared" si="91"/>
        <v>9328.898662012798</v>
      </c>
      <c r="F194" s="42"/>
      <c r="G194" s="42">
        <f t="shared" si="91"/>
        <v>0</v>
      </c>
      <c r="H194" s="42">
        <f t="shared" si="91"/>
        <v>0</v>
      </c>
      <c r="I194" s="42">
        <f t="shared" si="91"/>
        <v>0</v>
      </c>
      <c r="J194" s="42">
        <f t="shared" si="91"/>
        <v>0</v>
      </c>
      <c r="K194" s="316">
        <f t="shared" si="91"/>
        <v>0</v>
      </c>
      <c r="L194" s="309">
        <f t="shared" si="91"/>
        <v>0</v>
      </c>
      <c r="M194" s="309"/>
      <c r="N194" s="309"/>
      <c r="O194" s="309"/>
      <c r="P194" s="330"/>
      <c r="Q194" s="309"/>
      <c r="R194" s="309"/>
      <c r="T194" s="45">
        <f>IF(EXACT(A194,LCI!A48),LCI!G48,-1*10^6)</f>
        <v>0.48</v>
      </c>
      <c r="U194" s="47">
        <f t="shared" si="36"/>
        <v>2244.7469225376008</v>
      </c>
      <c r="V194" s="47">
        <f t="shared" si="37"/>
        <v>2244.7469225376008</v>
      </c>
      <c r="W194" s="47">
        <f t="shared" si="38"/>
        <v>4477.8713577661429</v>
      </c>
      <c r="X194" s="47">
        <f t="shared" si="81"/>
        <v>4477.8713577661429</v>
      </c>
      <c r="Y194" s="47">
        <f t="shared" si="82"/>
        <v>0</v>
      </c>
      <c r="Z194" s="47">
        <f t="shared" si="41"/>
        <v>0</v>
      </c>
      <c r="AA194" s="47">
        <f t="shared" si="42"/>
        <v>0</v>
      </c>
      <c r="AB194" s="47">
        <f t="shared" si="43"/>
        <v>0</v>
      </c>
      <c r="AC194" s="47">
        <f t="shared" si="44"/>
        <v>0</v>
      </c>
      <c r="AD194" s="322">
        <f t="shared" si="45"/>
        <v>0</v>
      </c>
      <c r="AE194" s="320">
        <f t="shared" si="46"/>
        <v>0</v>
      </c>
      <c r="AF194" s="320">
        <f t="shared" si="11"/>
        <v>0</v>
      </c>
      <c r="AG194" s="320">
        <f t="shared" si="12"/>
        <v>0</v>
      </c>
      <c r="AH194" s="320">
        <f t="shared" si="13"/>
        <v>0</v>
      </c>
      <c r="AI194" s="320">
        <f t="shared" si="14"/>
        <v>0</v>
      </c>
      <c r="AJ194" s="320">
        <f t="shared" si="15"/>
        <v>0</v>
      </c>
      <c r="AK194" s="320">
        <f t="shared" si="16"/>
        <v>0</v>
      </c>
      <c r="AM194" s="41">
        <f>IF(EXACT(A194,LCI!A48),LCI!H48,-1*10^6)</f>
        <v>5457.8249999999998</v>
      </c>
      <c r="AN194" s="71">
        <f t="shared" si="17"/>
        <v>25523824.734372459</v>
      </c>
      <c r="AO194" s="339">
        <f t="shared" si="18"/>
        <v>25523824.734372459</v>
      </c>
      <c r="AP194" s="339">
        <f t="shared" si="19"/>
        <v>50915496.339999996</v>
      </c>
      <c r="AQ194" s="71">
        <f t="shared" si="20"/>
        <v>50915496.339999996</v>
      </c>
      <c r="AR194" s="71">
        <f t="shared" si="21"/>
        <v>0</v>
      </c>
      <c r="AS194" s="71">
        <f t="shared" si="22"/>
        <v>0</v>
      </c>
      <c r="AT194" s="71">
        <f t="shared" si="23"/>
        <v>0</v>
      </c>
      <c r="AU194" s="71">
        <f t="shared" si="24"/>
        <v>0</v>
      </c>
      <c r="AV194" s="71">
        <f t="shared" si="25"/>
        <v>0</v>
      </c>
      <c r="AW194" s="71">
        <f t="shared" si="26"/>
        <v>0</v>
      </c>
      <c r="AX194" s="71">
        <f t="shared" si="27"/>
        <v>0</v>
      </c>
      <c r="AY194" s="71">
        <f t="shared" si="28"/>
        <v>0</v>
      </c>
      <c r="AZ194" s="71">
        <f t="shared" si="29"/>
        <v>0</v>
      </c>
      <c r="BA194" s="71">
        <f t="shared" si="30"/>
        <v>0</v>
      </c>
      <c r="BB194" s="71">
        <f t="shared" si="31"/>
        <v>0</v>
      </c>
      <c r="BC194" s="71">
        <f t="shared" si="32"/>
        <v>0</v>
      </c>
      <c r="BD194" s="71">
        <f t="shared" si="33"/>
        <v>0</v>
      </c>
    </row>
    <row r="195" spans="1:56" x14ac:dyDescent="0.25">
      <c r="A195" s="14" t="str">
        <f>LCI!A49</f>
        <v>Electricity, Grid (MJ/yr)</v>
      </c>
      <c r="B195" s="42">
        <f>B32+B63+B81</f>
        <v>66658.646442841695</v>
      </c>
      <c r="C195" s="42">
        <f t="shared" ref="C195:L195" si="92">C32+C63+C81</f>
        <v>72424.600529424017</v>
      </c>
      <c r="D195" s="42">
        <f t="shared" si="92"/>
        <v>352052.79500839999</v>
      </c>
      <c r="E195" s="42">
        <f t="shared" si="92"/>
        <v>14540</v>
      </c>
      <c r="F195" s="42">
        <f t="shared" si="92"/>
        <v>0</v>
      </c>
      <c r="G195" s="42">
        <f t="shared" si="92"/>
        <v>0</v>
      </c>
      <c r="H195" s="42">
        <f t="shared" si="92"/>
        <v>0</v>
      </c>
      <c r="I195" s="42">
        <f t="shared" si="92"/>
        <v>52369923.329999998</v>
      </c>
      <c r="J195" s="42">
        <f t="shared" si="92"/>
        <v>0</v>
      </c>
      <c r="K195" s="316">
        <f t="shared" si="92"/>
        <v>0</v>
      </c>
      <c r="L195" s="309">
        <f t="shared" si="92"/>
        <v>0</v>
      </c>
      <c r="M195" s="309"/>
      <c r="N195" s="309"/>
      <c r="O195" s="309"/>
      <c r="P195" s="330"/>
      <c r="Q195" s="309"/>
      <c r="R195" s="309"/>
      <c r="T195" s="45">
        <f>IF(EXACT(A195,LCI!A49),LCI!G49,-1*10^6)</f>
        <v>1.8722222E-2</v>
      </c>
      <c r="U195" s="47">
        <f t="shared" si="36"/>
        <v>1247.9979769223926</v>
      </c>
      <c r="V195" s="47">
        <f t="shared" si="37"/>
        <v>1355.9494493731941</v>
      </c>
      <c r="W195" s="47">
        <f t="shared" si="38"/>
        <v>6591.2105838677562</v>
      </c>
      <c r="X195" s="47">
        <f t="shared" si="81"/>
        <v>272.22110787999998</v>
      </c>
      <c r="Y195" s="47">
        <f t="shared" si="82"/>
        <v>0</v>
      </c>
      <c r="Z195" s="47">
        <f t="shared" si="41"/>
        <v>0</v>
      </c>
      <c r="AA195" s="47">
        <f t="shared" si="42"/>
        <v>0</v>
      </c>
      <c r="AB195" s="47">
        <f t="shared" si="43"/>
        <v>980481.33070723922</v>
      </c>
      <c r="AC195" s="47">
        <f t="shared" si="44"/>
        <v>0</v>
      </c>
      <c r="AD195" s="322">
        <f t="shared" si="45"/>
        <v>0</v>
      </c>
      <c r="AE195" s="320">
        <f t="shared" si="46"/>
        <v>0</v>
      </c>
      <c r="AF195" s="320">
        <f t="shared" si="11"/>
        <v>0</v>
      </c>
      <c r="AG195" s="320">
        <f t="shared" si="12"/>
        <v>0</v>
      </c>
      <c r="AH195" s="320">
        <f t="shared" si="13"/>
        <v>0</v>
      </c>
      <c r="AI195" s="320">
        <f t="shared" si="14"/>
        <v>0</v>
      </c>
      <c r="AJ195" s="320">
        <f t="shared" si="15"/>
        <v>0</v>
      </c>
      <c r="AK195" s="320">
        <f t="shared" si="16"/>
        <v>0</v>
      </c>
      <c r="AM195" s="41">
        <f>IF(EXACT(A195,LCI!A49),LCI!H49,-1*10^6)</f>
        <v>214.47</v>
      </c>
      <c r="AN195" s="71">
        <f t="shared" si="17"/>
        <v>14296279.902596258</v>
      </c>
      <c r="AO195" s="339">
        <f t="shared" si="18"/>
        <v>15532904.075545568</v>
      </c>
      <c r="AP195" s="339">
        <f t="shared" si="19"/>
        <v>75504762.945451543</v>
      </c>
      <c r="AQ195" s="71">
        <f t="shared" si="20"/>
        <v>3118393.8</v>
      </c>
      <c r="AR195" s="71">
        <f t="shared" si="21"/>
        <v>0</v>
      </c>
      <c r="AS195" s="71">
        <f t="shared" si="22"/>
        <v>0</v>
      </c>
      <c r="AT195" s="71">
        <f t="shared" si="23"/>
        <v>0</v>
      </c>
      <c r="AU195" s="71">
        <f t="shared" si="24"/>
        <v>11231777456.5851</v>
      </c>
      <c r="AV195" s="71">
        <f t="shared" si="25"/>
        <v>0</v>
      </c>
      <c r="AW195" s="71">
        <f t="shared" si="26"/>
        <v>0</v>
      </c>
      <c r="AX195" s="71">
        <f t="shared" si="27"/>
        <v>0</v>
      </c>
      <c r="AY195" s="71">
        <f t="shared" si="28"/>
        <v>0</v>
      </c>
      <c r="AZ195" s="71">
        <f t="shared" si="29"/>
        <v>0</v>
      </c>
      <c r="BA195" s="71">
        <f t="shared" si="30"/>
        <v>0</v>
      </c>
      <c r="BB195" s="71">
        <f t="shared" si="31"/>
        <v>0</v>
      </c>
      <c r="BC195" s="71">
        <f t="shared" si="32"/>
        <v>0</v>
      </c>
      <c r="BD195" s="71">
        <f t="shared" si="33"/>
        <v>0</v>
      </c>
    </row>
    <row r="196" spans="1:56" x14ac:dyDescent="0.25">
      <c r="A196" s="14" t="str">
        <f>LCI!A50</f>
        <v>Electricity, PV Solar (MJ/yr)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316"/>
      <c r="L196" s="309"/>
      <c r="M196" s="309"/>
      <c r="N196" s="309"/>
      <c r="O196" s="309"/>
      <c r="P196" s="330"/>
      <c r="Q196" s="309"/>
      <c r="R196" s="309"/>
      <c r="T196" s="45">
        <f>IF(EXACT(A196,LCI!A50),LCI!G50,-1*10^6)</f>
        <v>2.9722222E-2</v>
      </c>
      <c r="U196" s="47">
        <f t="shared" si="36"/>
        <v>0</v>
      </c>
      <c r="V196" s="47">
        <f t="shared" si="37"/>
        <v>0</v>
      </c>
      <c r="W196" s="47">
        <f t="shared" si="38"/>
        <v>0</v>
      </c>
      <c r="X196" s="47">
        <f t="shared" si="81"/>
        <v>0</v>
      </c>
      <c r="Y196" s="47">
        <f t="shared" si="82"/>
        <v>0</v>
      </c>
      <c r="Z196" s="47">
        <f t="shared" si="41"/>
        <v>0</v>
      </c>
      <c r="AA196" s="47">
        <f t="shared" si="42"/>
        <v>0</v>
      </c>
      <c r="AB196" s="47">
        <f t="shared" si="43"/>
        <v>0</v>
      </c>
      <c r="AC196" s="47">
        <f t="shared" si="44"/>
        <v>0</v>
      </c>
      <c r="AD196" s="322">
        <f t="shared" si="45"/>
        <v>0</v>
      </c>
      <c r="AE196" s="320">
        <f t="shared" si="46"/>
        <v>0</v>
      </c>
      <c r="AF196" s="320">
        <f t="shared" si="11"/>
        <v>0</v>
      </c>
      <c r="AG196" s="320">
        <f t="shared" si="12"/>
        <v>0</v>
      </c>
      <c r="AH196" s="320">
        <f t="shared" si="13"/>
        <v>0</v>
      </c>
      <c r="AI196" s="320">
        <f t="shared" si="14"/>
        <v>0</v>
      </c>
      <c r="AJ196" s="320">
        <f t="shared" si="15"/>
        <v>0</v>
      </c>
      <c r="AK196" s="320">
        <f t="shared" si="16"/>
        <v>0</v>
      </c>
      <c r="AM196" s="41">
        <f>IF(EXACT(A196,LCI!A50),LCI!H50,-1*10^6)</f>
        <v>20.277777780000001</v>
      </c>
      <c r="AN196" s="71">
        <f t="shared" si="17"/>
        <v>0</v>
      </c>
      <c r="AO196" s="339">
        <f t="shared" si="18"/>
        <v>0</v>
      </c>
      <c r="AP196" s="339">
        <f t="shared" si="19"/>
        <v>0</v>
      </c>
      <c r="AQ196" s="71">
        <f t="shared" si="20"/>
        <v>0</v>
      </c>
      <c r="AR196" s="71">
        <f t="shared" si="21"/>
        <v>0</v>
      </c>
      <c r="AS196" s="71">
        <f t="shared" si="22"/>
        <v>0</v>
      </c>
      <c r="AT196" s="71">
        <f t="shared" si="23"/>
        <v>0</v>
      </c>
      <c r="AU196" s="71">
        <f t="shared" si="24"/>
        <v>0</v>
      </c>
      <c r="AV196" s="71">
        <f t="shared" si="25"/>
        <v>0</v>
      </c>
      <c r="AW196" s="71">
        <f t="shared" si="26"/>
        <v>0</v>
      </c>
      <c r="AX196" s="71">
        <f t="shared" si="27"/>
        <v>0</v>
      </c>
      <c r="AY196" s="71">
        <f t="shared" si="28"/>
        <v>0</v>
      </c>
      <c r="AZ196" s="71">
        <f t="shared" si="29"/>
        <v>0</v>
      </c>
      <c r="BA196" s="71">
        <f t="shared" si="30"/>
        <v>0</v>
      </c>
      <c r="BB196" s="71">
        <f t="shared" si="31"/>
        <v>0</v>
      </c>
      <c r="BC196" s="71">
        <f t="shared" si="32"/>
        <v>0</v>
      </c>
      <c r="BD196" s="71">
        <f t="shared" si="33"/>
        <v>0</v>
      </c>
    </row>
    <row r="197" spans="1:56" x14ac:dyDescent="0.25">
      <c r="A197" s="14" t="str">
        <f>LCI!A51</f>
        <v>Gasoline (kg/yr)</v>
      </c>
      <c r="B197" s="42">
        <f>B33+B65</f>
        <v>1055.9965361400004</v>
      </c>
      <c r="C197" s="42">
        <f t="shared" ref="C197:L197" si="93">C33+C65</f>
        <v>1055.9965361400004</v>
      </c>
      <c r="D197" s="42">
        <f t="shared" si="93"/>
        <v>17018.61962367766</v>
      </c>
      <c r="E197" s="42">
        <f t="shared" si="93"/>
        <v>1070.4419889502763</v>
      </c>
      <c r="F197" s="42">
        <f t="shared" si="93"/>
        <v>0</v>
      </c>
      <c r="G197" s="42">
        <f t="shared" si="93"/>
        <v>0</v>
      </c>
      <c r="H197" s="42">
        <f t="shared" si="93"/>
        <v>0</v>
      </c>
      <c r="I197" s="42">
        <f t="shared" si="93"/>
        <v>0</v>
      </c>
      <c r="J197" s="42">
        <f t="shared" si="93"/>
        <v>0</v>
      </c>
      <c r="K197" s="316">
        <f t="shared" si="93"/>
        <v>0</v>
      </c>
      <c r="L197" s="309">
        <f t="shared" si="93"/>
        <v>0</v>
      </c>
      <c r="M197" s="309"/>
      <c r="N197" s="309"/>
      <c r="O197" s="309"/>
      <c r="P197" s="330"/>
      <c r="Q197" s="309"/>
      <c r="R197" s="309"/>
      <c r="T197" s="45">
        <f>IF(EXACT(A197,LCI!A51),LCI!G51,-1*10^6)</f>
        <v>0.48</v>
      </c>
      <c r="U197" s="47">
        <f t="shared" si="36"/>
        <v>506.87833734720022</v>
      </c>
      <c r="V197" s="47">
        <f t="shared" si="37"/>
        <v>506.87833734720022</v>
      </c>
      <c r="W197" s="47">
        <f t="shared" si="38"/>
        <v>8168.9374193652766</v>
      </c>
      <c r="X197" s="47">
        <f t="shared" si="81"/>
        <v>513.81215469613255</v>
      </c>
      <c r="Y197" s="47">
        <f t="shared" si="82"/>
        <v>0</v>
      </c>
      <c r="Z197" s="47">
        <f t="shared" si="41"/>
        <v>0</v>
      </c>
      <c r="AA197" s="47">
        <f t="shared" si="42"/>
        <v>0</v>
      </c>
      <c r="AB197" s="47">
        <f t="shared" si="43"/>
        <v>0</v>
      </c>
      <c r="AC197" s="47">
        <f t="shared" si="44"/>
        <v>0</v>
      </c>
      <c r="AD197" s="322">
        <f t="shared" si="45"/>
        <v>0</v>
      </c>
      <c r="AE197" s="320">
        <f t="shared" si="46"/>
        <v>0</v>
      </c>
      <c r="AF197" s="320">
        <f t="shared" si="11"/>
        <v>0</v>
      </c>
      <c r="AG197" s="320">
        <f t="shared" si="12"/>
        <v>0</v>
      </c>
      <c r="AH197" s="320">
        <f t="shared" si="13"/>
        <v>0</v>
      </c>
      <c r="AI197" s="320">
        <f t="shared" si="14"/>
        <v>0</v>
      </c>
      <c r="AJ197" s="320">
        <f t="shared" si="15"/>
        <v>0</v>
      </c>
      <c r="AK197" s="320">
        <f t="shared" si="16"/>
        <v>0</v>
      </c>
      <c r="AM197" s="41">
        <f>IF(EXACT(A197,LCI!A51),LCI!H51,-1*10^6)</f>
        <v>5457.8249999999998</v>
      </c>
      <c r="AN197" s="71">
        <f t="shared" si="17"/>
        <v>5763444.2948582973</v>
      </c>
      <c r="AO197" s="339">
        <f t="shared" si="18"/>
        <v>5763444.2948582973</v>
      </c>
      <c r="AP197" s="339">
        <f t="shared" si="19"/>
        <v>92884647.64759852</v>
      </c>
      <c r="AQ197" s="71">
        <f t="shared" si="20"/>
        <v>5842285.0483425409</v>
      </c>
      <c r="AR197" s="71">
        <f t="shared" si="21"/>
        <v>0</v>
      </c>
      <c r="AS197" s="71">
        <f t="shared" si="22"/>
        <v>0</v>
      </c>
      <c r="AT197" s="71">
        <f t="shared" si="23"/>
        <v>0</v>
      </c>
      <c r="AU197" s="71">
        <f t="shared" si="24"/>
        <v>0</v>
      </c>
      <c r="AV197" s="71">
        <f t="shared" si="25"/>
        <v>0</v>
      </c>
      <c r="AW197" s="71">
        <f t="shared" si="26"/>
        <v>0</v>
      </c>
      <c r="AX197" s="71">
        <f t="shared" si="27"/>
        <v>0</v>
      </c>
      <c r="AY197" s="71">
        <f t="shared" si="28"/>
        <v>0</v>
      </c>
      <c r="AZ197" s="71">
        <f t="shared" si="29"/>
        <v>0</v>
      </c>
      <c r="BA197" s="71">
        <f t="shared" si="30"/>
        <v>0</v>
      </c>
      <c r="BB197" s="71">
        <f t="shared" si="31"/>
        <v>0</v>
      </c>
      <c r="BC197" s="71">
        <f t="shared" si="32"/>
        <v>0</v>
      </c>
      <c r="BD197" s="71">
        <f t="shared" si="33"/>
        <v>0</v>
      </c>
    </row>
    <row r="198" spans="1:56" x14ac:dyDescent="0.25">
      <c r="A198" s="14" t="s">
        <v>294</v>
      </c>
      <c r="B198" s="42">
        <f t="shared" ref="B198:C198" si="94">B67</f>
        <v>0</v>
      </c>
      <c r="C198" s="42">
        <f t="shared" si="94"/>
        <v>0</v>
      </c>
      <c r="D198" s="42">
        <f>D67</f>
        <v>79376.081101200005</v>
      </c>
      <c r="E198" s="42">
        <f t="shared" ref="E198:L198" si="95">E67</f>
        <v>0</v>
      </c>
      <c r="F198" s="42">
        <f t="shared" si="95"/>
        <v>0</v>
      </c>
      <c r="G198" s="42">
        <f t="shared" si="95"/>
        <v>0</v>
      </c>
      <c r="H198" s="42">
        <f t="shared" si="95"/>
        <v>0</v>
      </c>
      <c r="I198" s="42">
        <f t="shared" si="95"/>
        <v>0</v>
      </c>
      <c r="J198" s="42">
        <f t="shared" si="95"/>
        <v>0</v>
      </c>
      <c r="K198" s="316">
        <f t="shared" si="95"/>
        <v>0</v>
      </c>
      <c r="L198" s="309">
        <f t="shared" si="95"/>
        <v>0</v>
      </c>
      <c r="M198" s="309"/>
      <c r="N198" s="309"/>
      <c r="O198" s="309"/>
      <c r="P198" s="330"/>
      <c r="Q198" s="309"/>
      <c r="R198" s="309"/>
      <c r="T198" s="45">
        <f>LCI!G52</f>
        <v>0.5</v>
      </c>
      <c r="U198" s="47">
        <f t="shared" si="36"/>
        <v>0</v>
      </c>
      <c r="V198" s="47">
        <f t="shared" si="37"/>
        <v>0</v>
      </c>
      <c r="W198" s="47">
        <f t="shared" si="38"/>
        <v>39688.040550600002</v>
      </c>
      <c r="X198" s="47">
        <f t="shared" si="81"/>
        <v>0</v>
      </c>
      <c r="Y198" s="47">
        <f t="shared" si="82"/>
        <v>0</v>
      </c>
      <c r="Z198" s="47">
        <f t="shared" si="41"/>
        <v>0</v>
      </c>
      <c r="AA198" s="47">
        <f t="shared" si="42"/>
        <v>0</v>
      </c>
      <c r="AB198" s="47">
        <f t="shared" si="43"/>
        <v>0</v>
      </c>
      <c r="AC198" s="47">
        <f t="shared" si="44"/>
        <v>0</v>
      </c>
      <c r="AD198" s="322">
        <f t="shared" si="45"/>
        <v>0</v>
      </c>
      <c r="AE198" s="320">
        <f t="shared" si="46"/>
        <v>0</v>
      </c>
      <c r="AF198" s="320">
        <f t="shared" si="11"/>
        <v>0</v>
      </c>
      <c r="AG198" s="320">
        <f t="shared" si="12"/>
        <v>0</v>
      </c>
      <c r="AH198" s="320">
        <f t="shared" si="13"/>
        <v>0</v>
      </c>
      <c r="AI198" s="320">
        <f t="shared" si="14"/>
        <v>0</v>
      </c>
      <c r="AJ198" s="320">
        <f t="shared" si="15"/>
        <v>0</v>
      </c>
      <c r="AK198" s="320">
        <f t="shared" si="16"/>
        <v>0</v>
      </c>
      <c r="AM198" s="41">
        <f>IF(EXACT(A198,LCI!A52),LCI!H52,-1*10^6)</f>
        <v>5457.8249999999998</v>
      </c>
      <c r="AN198" s="71">
        <f t="shared" si="17"/>
        <v>0</v>
      </c>
      <c r="AO198" s="339">
        <f t="shared" si="18"/>
        <v>0</v>
      </c>
      <c r="AP198" s="339">
        <f t="shared" si="19"/>
        <v>433220759.8361569</v>
      </c>
      <c r="AQ198" s="71">
        <f t="shared" si="20"/>
        <v>0</v>
      </c>
      <c r="AR198" s="71">
        <f t="shared" si="21"/>
        <v>0</v>
      </c>
      <c r="AS198" s="71">
        <f t="shared" si="22"/>
        <v>0</v>
      </c>
      <c r="AT198" s="71">
        <f t="shared" si="23"/>
        <v>0</v>
      </c>
      <c r="AU198" s="71">
        <f t="shared" si="24"/>
        <v>0</v>
      </c>
      <c r="AV198" s="71">
        <f t="shared" si="25"/>
        <v>0</v>
      </c>
      <c r="AW198" s="71">
        <f t="shared" si="26"/>
        <v>0</v>
      </c>
      <c r="AX198" s="71">
        <f t="shared" si="27"/>
        <v>0</v>
      </c>
      <c r="AY198" s="71">
        <f t="shared" si="28"/>
        <v>0</v>
      </c>
      <c r="AZ198" s="71">
        <f t="shared" si="29"/>
        <v>0</v>
      </c>
      <c r="BA198" s="71">
        <f t="shared" si="30"/>
        <v>0</v>
      </c>
      <c r="BB198" s="71">
        <f t="shared" si="31"/>
        <v>0</v>
      </c>
      <c r="BC198" s="71">
        <f t="shared" si="32"/>
        <v>0</v>
      </c>
      <c r="BD198" s="71">
        <f t="shared" si="33"/>
        <v>0</v>
      </c>
    </row>
    <row r="199" spans="1:56" x14ac:dyDescent="0.25">
      <c r="A199" s="14" t="str">
        <f>LCI!A53</f>
        <v>LPG (kg/yr)</v>
      </c>
      <c r="B199" s="42">
        <f>B35</f>
        <v>205.76846789928007</v>
      </c>
      <c r="C199" s="42">
        <f t="shared" ref="C199:L199" si="96">C35</f>
        <v>205.76846789928007</v>
      </c>
      <c r="D199" s="42">
        <f t="shared" si="96"/>
        <v>1134</v>
      </c>
      <c r="E199" s="42">
        <f t="shared" si="96"/>
        <v>1134</v>
      </c>
      <c r="F199" s="42"/>
      <c r="G199" s="42">
        <f t="shared" si="96"/>
        <v>0</v>
      </c>
      <c r="H199" s="42">
        <f t="shared" si="96"/>
        <v>0</v>
      </c>
      <c r="I199" s="42">
        <f t="shared" si="96"/>
        <v>0</v>
      </c>
      <c r="J199" s="42">
        <f t="shared" si="96"/>
        <v>0</v>
      </c>
      <c r="K199" s="316">
        <f t="shared" si="96"/>
        <v>0</v>
      </c>
      <c r="L199" s="309">
        <f t="shared" si="96"/>
        <v>0</v>
      </c>
      <c r="M199" s="309"/>
      <c r="N199" s="309"/>
      <c r="O199" s="309"/>
      <c r="P199" s="330"/>
      <c r="Q199" s="309"/>
      <c r="R199" s="309"/>
      <c r="T199" s="45">
        <f>IF(EXACT(A199,LCI!A53),LCI!G53,-1*10^6)</f>
        <v>0.64400000000000002</v>
      </c>
      <c r="U199" s="47">
        <f t="shared" si="36"/>
        <v>132.51489332713638</v>
      </c>
      <c r="V199" s="47">
        <f t="shared" si="37"/>
        <v>132.51489332713638</v>
      </c>
      <c r="W199" s="47">
        <f t="shared" si="38"/>
        <v>730.29600000000005</v>
      </c>
      <c r="X199" s="47">
        <f t="shared" si="81"/>
        <v>730.29600000000005</v>
      </c>
      <c r="Y199" s="47">
        <f t="shared" si="82"/>
        <v>0</v>
      </c>
      <c r="Z199" s="47">
        <f t="shared" si="41"/>
        <v>0</v>
      </c>
      <c r="AA199" s="47">
        <f t="shared" si="42"/>
        <v>0</v>
      </c>
      <c r="AB199" s="47">
        <f t="shared" si="43"/>
        <v>0</v>
      </c>
      <c r="AC199" s="47">
        <f t="shared" si="44"/>
        <v>0</v>
      </c>
      <c r="AD199" s="322">
        <f t="shared" si="45"/>
        <v>0</v>
      </c>
      <c r="AE199" s="320">
        <f t="shared" si="46"/>
        <v>0</v>
      </c>
      <c r="AF199" s="320">
        <f t="shared" si="11"/>
        <v>0</v>
      </c>
      <c r="AG199" s="320">
        <f t="shared" si="12"/>
        <v>0</v>
      </c>
      <c r="AH199" s="320">
        <f t="shared" si="13"/>
        <v>0</v>
      </c>
      <c r="AI199" s="320">
        <f t="shared" si="14"/>
        <v>0</v>
      </c>
      <c r="AJ199" s="320">
        <f t="shared" si="15"/>
        <v>0</v>
      </c>
      <c r="AK199" s="320">
        <f t="shared" si="16"/>
        <v>0</v>
      </c>
      <c r="AM199" s="41">
        <f>IF(EXACT(A199,LCI!A53),LCI!H53,-1*10^6)</f>
        <v>5457.8249999999998</v>
      </c>
      <c r="AN199" s="71">
        <f t="shared" si="17"/>
        <v>1123048.2883123881</v>
      </c>
      <c r="AO199" s="339">
        <f t="shared" si="18"/>
        <v>1123048.2883123881</v>
      </c>
      <c r="AP199" s="339">
        <f t="shared" si="19"/>
        <v>6189173.5499999998</v>
      </c>
      <c r="AQ199" s="71">
        <f t="shared" si="20"/>
        <v>6189173.5499999998</v>
      </c>
      <c r="AR199" s="71">
        <f t="shared" si="21"/>
        <v>0</v>
      </c>
      <c r="AS199" s="71">
        <f t="shared" si="22"/>
        <v>0</v>
      </c>
      <c r="AT199" s="71">
        <f t="shared" si="23"/>
        <v>0</v>
      </c>
      <c r="AU199" s="71">
        <f t="shared" si="24"/>
        <v>0</v>
      </c>
      <c r="AV199" s="71">
        <f t="shared" si="25"/>
        <v>0</v>
      </c>
      <c r="AW199" s="71">
        <f t="shared" si="26"/>
        <v>0</v>
      </c>
      <c r="AX199" s="71">
        <f t="shared" si="27"/>
        <v>0</v>
      </c>
      <c r="AY199" s="71">
        <f t="shared" si="28"/>
        <v>0</v>
      </c>
      <c r="AZ199" s="71">
        <f t="shared" si="29"/>
        <v>0</v>
      </c>
      <c r="BA199" s="71">
        <f t="shared" si="30"/>
        <v>0</v>
      </c>
      <c r="BB199" s="71">
        <f t="shared" si="31"/>
        <v>0</v>
      </c>
      <c r="BC199" s="71">
        <f t="shared" si="32"/>
        <v>0</v>
      </c>
      <c r="BD199" s="71">
        <f t="shared" si="33"/>
        <v>0</v>
      </c>
    </row>
    <row r="200" spans="1:56" x14ac:dyDescent="0.25">
      <c r="A200" s="14" t="str">
        <f>LCI!A54</f>
        <v>Heat (MJ/yr)</v>
      </c>
      <c r="B200" s="42">
        <f>B34+B64+B84</f>
        <v>0</v>
      </c>
      <c r="C200" s="42">
        <f>C34+C64+C84</f>
        <v>2681.8959648000009</v>
      </c>
      <c r="D200" s="42">
        <f>D34+D64+D84</f>
        <v>0</v>
      </c>
      <c r="E200" s="42">
        <f>E34+E64+E84</f>
        <v>0</v>
      </c>
      <c r="F200" s="42"/>
      <c r="G200" s="42">
        <f t="shared" ref="G200:L200" si="97">G34+G64+G84</f>
        <v>0</v>
      </c>
      <c r="H200" s="42">
        <f t="shared" si="97"/>
        <v>0</v>
      </c>
      <c r="I200" s="42">
        <f t="shared" si="97"/>
        <v>6056935.5599999996</v>
      </c>
      <c r="J200" s="42">
        <f t="shared" si="97"/>
        <v>0</v>
      </c>
      <c r="K200" s="316">
        <f t="shared" si="97"/>
        <v>0</v>
      </c>
      <c r="L200" s="309">
        <f t="shared" si="97"/>
        <v>0</v>
      </c>
      <c r="M200" s="309"/>
      <c r="N200" s="309"/>
      <c r="O200" s="309"/>
      <c r="P200" s="330"/>
      <c r="Q200" s="309"/>
      <c r="R200" s="309"/>
      <c r="T200" s="45">
        <f>IF(EXACT(A200,LCI!A54),LCI!G54,-1*10^6)</f>
        <v>4.4928909999999997E-3</v>
      </c>
      <c r="U200" s="47">
        <f t="shared" si="36"/>
        <v>0</v>
      </c>
      <c r="V200" s="47">
        <f t="shared" si="37"/>
        <v>12.04946624318624</v>
      </c>
      <c r="W200" s="47">
        <f t="shared" si="38"/>
        <v>0</v>
      </c>
      <c r="X200" s="47">
        <f t="shared" si="81"/>
        <v>0</v>
      </c>
      <c r="Y200" s="47">
        <f t="shared" si="82"/>
        <v>0</v>
      </c>
      <c r="Z200" s="47">
        <f t="shared" si="41"/>
        <v>0</v>
      </c>
      <c r="AA200" s="47">
        <f t="shared" si="42"/>
        <v>0</v>
      </c>
      <c r="AB200" s="47">
        <f t="shared" si="43"/>
        <v>27213.151265103956</v>
      </c>
      <c r="AC200" s="47">
        <f t="shared" si="44"/>
        <v>0</v>
      </c>
      <c r="AD200" s="322">
        <f t="shared" si="45"/>
        <v>0</v>
      </c>
      <c r="AE200" s="320">
        <f t="shared" si="46"/>
        <v>0</v>
      </c>
      <c r="AF200" s="320">
        <f t="shared" si="11"/>
        <v>0</v>
      </c>
      <c r="AG200" s="320">
        <f t="shared" si="12"/>
        <v>0</v>
      </c>
      <c r="AH200" s="320">
        <f t="shared" si="13"/>
        <v>0</v>
      </c>
      <c r="AI200" s="320">
        <f t="shared" si="14"/>
        <v>0</v>
      </c>
      <c r="AJ200" s="320">
        <f t="shared" si="15"/>
        <v>0</v>
      </c>
      <c r="AK200" s="320">
        <f t="shared" si="16"/>
        <v>0</v>
      </c>
      <c r="AM200" s="41">
        <f>IF(EXACT(A200,LCI!A54),LCI!H54,-1*10^6)</f>
        <v>70</v>
      </c>
      <c r="AN200" s="71">
        <f t="shared" si="17"/>
        <v>0</v>
      </c>
      <c r="AO200" s="339">
        <f t="shared" si="18"/>
        <v>187732.71753600007</v>
      </c>
      <c r="AP200" s="339">
        <f t="shared" si="19"/>
        <v>0</v>
      </c>
      <c r="AQ200" s="71">
        <f t="shared" si="20"/>
        <v>0</v>
      </c>
      <c r="AR200" s="71">
        <f t="shared" si="21"/>
        <v>0</v>
      </c>
      <c r="AS200" s="71">
        <f t="shared" si="22"/>
        <v>0</v>
      </c>
      <c r="AT200" s="71">
        <f t="shared" si="23"/>
        <v>0</v>
      </c>
      <c r="AU200" s="71">
        <f t="shared" si="24"/>
        <v>423985489.19999999</v>
      </c>
      <c r="AV200" s="71">
        <f t="shared" si="25"/>
        <v>0</v>
      </c>
      <c r="AW200" s="71">
        <f t="shared" si="26"/>
        <v>0</v>
      </c>
      <c r="AX200" s="71">
        <f t="shared" si="27"/>
        <v>0</v>
      </c>
      <c r="AY200" s="71">
        <f t="shared" si="28"/>
        <v>0</v>
      </c>
      <c r="AZ200" s="71">
        <f t="shared" si="29"/>
        <v>0</v>
      </c>
      <c r="BA200" s="71">
        <f t="shared" si="30"/>
        <v>0</v>
      </c>
      <c r="BB200" s="71">
        <f t="shared" si="31"/>
        <v>0</v>
      </c>
      <c r="BC200" s="71">
        <f t="shared" si="32"/>
        <v>0</v>
      </c>
      <c r="BD200" s="71">
        <f t="shared" si="33"/>
        <v>0</v>
      </c>
    </row>
    <row r="201" spans="1:56" x14ac:dyDescent="0.25">
      <c r="A201" s="14" t="str">
        <f>LCI!A55</f>
        <v>Hydrogen (kg/yr)</v>
      </c>
      <c r="B201" s="42">
        <f>B84</f>
        <v>0</v>
      </c>
      <c r="C201" s="42">
        <f t="shared" ref="C201:L201" si="98">C84</f>
        <v>2681.8959648000009</v>
      </c>
      <c r="D201" s="42">
        <f t="shared" si="98"/>
        <v>0</v>
      </c>
      <c r="E201" s="42">
        <f t="shared" si="98"/>
        <v>0</v>
      </c>
      <c r="F201" s="42"/>
      <c r="G201" s="42">
        <f t="shared" si="98"/>
        <v>0</v>
      </c>
      <c r="H201" s="42">
        <f t="shared" si="98"/>
        <v>0</v>
      </c>
      <c r="I201" s="42">
        <f t="shared" si="98"/>
        <v>39801.06</v>
      </c>
      <c r="J201" s="42">
        <f t="shared" si="98"/>
        <v>0</v>
      </c>
      <c r="K201" s="316">
        <f t="shared" si="98"/>
        <v>0</v>
      </c>
      <c r="L201" s="309">
        <f t="shared" si="98"/>
        <v>0</v>
      </c>
      <c r="M201" s="309"/>
      <c r="N201" s="309"/>
      <c r="O201" s="309"/>
      <c r="P201" s="330"/>
      <c r="Q201" s="309"/>
      <c r="R201" s="309"/>
      <c r="T201" s="45">
        <f>IF(EXACT(A201,LCI!A55),LCI!G55,-1*10^6)</f>
        <v>3.2160000000000002</v>
      </c>
      <c r="U201" s="47">
        <f t="shared" ref="U201:U202" si="99">B201*$T201</f>
        <v>0</v>
      </c>
      <c r="V201" s="47">
        <f t="shared" ref="V201:V202" si="100">C201*$T201</f>
        <v>8624.9774227968028</v>
      </c>
      <c r="W201" s="47">
        <f t="shared" ref="W201:W202" si="101">D201*$T201</f>
        <v>0</v>
      </c>
      <c r="X201" s="47">
        <f t="shared" si="81"/>
        <v>0</v>
      </c>
      <c r="Y201" s="47">
        <f t="shared" si="82"/>
        <v>0</v>
      </c>
      <c r="Z201" s="47">
        <f t="shared" ref="Z201:Z202" si="102">G201*$T201</f>
        <v>0</v>
      </c>
      <c r="AA201" s="47">
        <f t="shared" ref="AA201:AA202" si="103">H201*$T201</f>
        <v>0</v>
      </c>
      <c r="AB201" s="47">
        <f t="shared" ref="AB201:AB202" si="104">I201*$T201</f>
        <v>128000.20896</v>
      </c>
      <c r="AC201" s="47">
        <f t="shared" ref="AC201:AC202" si="105">J201*$T201</f>
        <v>0</v>
      </c>
      <c r="AD201" s="322">
        <f t="shared" ref="AD201:AD202" si="106">K201*$T201</f>
        <v>0</v>
      </c>
      <c r="AE201" s="320">
        <f t="shared" ref="AE201:AE202" si="107">L201*$T201</f>
        <v>0</v>
      </c>
      <c r="AF201" s="320">
        <f t="shared" si="11"/>
        <v>0</v>
      </c>
      <c r="AG201" s="320">
        <f t="shared" si="12"/>
        <v>0</v>
      </c>
      <c r="AH201" s="320">
        <f t="shared" si="13"/>
        <v>0</v>
      </c>
      <c r="AI201" s="320">
        <f t="shared" si="14"/>
        <v>0</v>
      </c>
      <c r="AJ201" s="320">
        <f t="shared" si="15"/>
        <v>0</v>
      </c>
      <c r="AK201" s="320">
        <f t="shared" si="16"/>
        <v>0</v>
      </c>
      <c r="AM201" s="41">
        <f>IF(EXACT(A201,LCI!A55),LCI!H55,-1*10^6)</f>
        <v>1940</v>
      </c>
      <c r="AN201" s="71">
        <f t="shared" si="17"/>
        <v>0</v>
      </c>
      <c r="AO201" s="339">
        <f t="shared" si="18"/>
        <v>5202878.1717120018</v>
      </c>
      <c r="AP201" s="339">
        <f t="shared" si="19"/>
        <v>0</v>
      </c>
      <c r="AQ201" s="71">
        <f t="shared" si="20"/>
        <v>0</v>
      </c>
      <c r="AR201" s="71">
        <f t="shared" si="21"/>
        <v>0</v>
      </c>
      <c r="AS201" s="71">
        <f t="shared" si="22"/>
        <v>0</v>
      </c>
      <c r="AT201" s="71">
        <f t="shared" si="23"/>
        <v>0</v>
      </c>
      <c r="AU201" s="71">
        <f t="shared" si="24"/>
        <v>77214056.399999991</v>
      </c>
      <c r="AV201" s="71">
        <f t="shared" si="25"/>
        <v>0</v>
      </c>
      <c r="AW201" s="71">
        <f t="shared" si="26"/>
        <v>0</v>
      </c>
      <c r="AX201" s="71">
        <f t="shared" si="27"/>
        <v>0</v>
      </c>
      <c r="AY201" s="71">
        <f t="shared" si="28"/>
        <v>0</v>
      </c>
      <c r="AZ201" s="71">
        <f t="shared" si="29"/>
        <v>0</v>
      </c>
      <c r="BA201" s="71">
        <f t="shared" si="30"/>
        <v>0</v>
      </c>
      <c r="BB201" s="71">
        <f t="shared" si="31"/>
        <v>0</v>
      </c>
      <c r="BC201" s="71">
        <f t="shared" si="32"/>
        <v>0</v>
      </c>
      <c r="BD201" s="71">
        <f t="shared" si="33"/>
        <v>0</v>
      </c>
    </row>
    <row r="202" spans="1:56" x14ac:dyDescent="0.25">
      <c r="A202" s="14" t="str">
        <f>LCI!A56</f>
        <v>Natural Gas (kg/yr)</v>
      </c>
      <c r="B202" s="42">
        <f>B36+B66+B85</f>
        <v>9732.883253265336</v>
      </c>
      <c r="C202" s="42">
        <f>C36+C66+C85</f>
        <v>18320.768856939125</v>
      </c>
      <c r="D202" s="42">
        <f>D36+D66+D85</f>
        <v>856</v>
      </c>
      <c r="E202" s="42">
        <f>E36+E66+E85</f>
        <v>856</v>
      </c>
      <c r="F202" s="42"/>
      <c r="G202" s="42">
        <f t="shared" ref="G202:L202" si="108">G36+G66+G85</f>
        <v>0</v>
      </c>
      <c r="H202" s="42">
        <f t="shared" si="108"/>
        <v>0</v>
      </c>
      <c r="I202" s="42">
        <f t="shared" si="108"/>
        <v>0</v>
      </c>
      <c r="J202" s="42">
        <f t="shared" si="108"/>
        <v>0</v>
      </c>
      <c r="K202" s="316">
        <f t="shared" si="108"/>
        <v>0</v>
      </c>
      <c r="L202" s="309">
        <f t="shared" si="108"/>
        <v>0</v>
      </c>
      <c r="M202" s="309"/>
      <c r="N202" s="309"/>
      <c r="O202" s="309"/>
      <c r="P202" s="330"/>
      <c r="Q202" s="309"/>
      <c r="R202" s="309"/>
      <c r="T202" s="45">
        <f>IF(EXACT(A202,LCI!A56),LCI!G56,-1*10^6)</f>
        <v>0.25</v>
      </c>
      <c r="U202" s="47">
        <f t="shared" si="99"/>
        <v>2433.220813316334</v>
      </c>
      <c r="V202" s="47">
        <f t="shared" si="100"/>
        <v>4580.1922142347812</v>
      </c>
      <c r="W202" s="47">
        <f t="shared" si="101"/>
        <v>214</v>
      </c>
      <c r="X202" s="47">
        <f t="shared" si="81"/>
        <v>214</v>
      </c>
      <c r="Y202" s="47">
        <f t="shared" si="82"/>
        <v>0</v>
      </c>
      <c r="Z202" s="47">
        <f t="shared" si="102"/>
        <v>0</v>
      </c>
      <c r="AA202" s="47">
        <f t="shared" si="103"/>
        <v>0</v>
      </c>
      <c r="AB202" s="47">
        <f t="shared" si="104"/>
        <v>0</v>
      </c>
      <c r="AC202" s="47">
        <f t="shared" si="105"/>
        <v>0</v>
      </c>
      <c r="AD202" s="322">
        <f t="shared" si="106"/>
        <v>0</v>
      </c>
      <c r="AE202" s="320">
        <f t="shared" si="107"/>
        <v>0</v>
      </c>
      <c r="AF202" s="320">
        <f t="shared" si="11"/>
        <v>0</v>
      </c>
      <c r="AG202" s="320">
        <f t="shared" si="12"/>
        <v>0</v>
      </c>
      <c r="AH202" s="320">
        <f t="shared" si="13"/>
        <v>0</v>
      </c>
      <c r="AI202" s="320">
        <f t="shared" si="14"/>
        <v>0</v>
      </c>
      <c r="AJ202" s="320">
        <f t="shared" si="15"/>
        <v>0</v>
      </c>
      <c r="AK202" s="320">
        <f t="shared" si="16"/>
        <v>0</v>
      </c>
      <c r="AM202" s="41">
        <f>IF(EXACT(A202,LCI!A56),LCI!H56,-1*10^6)</f>
        <v>5457.8249999999998</v>
      </c>
      <c r="AN202" s="71">
        <f t="shared" si="17"/>
        <v>53120373.541752882</v>
      </c>
      <c r="AO202" s="339">
        <f t="shared" si="18"/>
        <v>99991550.286623776</v>
      </c>
      <c r="AP202" s="339">
        <f t="shared" si="19"/>
        <v>4671898.2</v>
      </c>
      <c r="AQ202" s="71">
        <f t="shared" si="20"/>
        <v>4671898.2</v>
      </c>
      <c r="AR202" s="71">
        <f t="shared" si="21"/>
        <v>0</v>
      </c>
      <c r="AS202" s="71">
        <f t="shared" si="22"/>
        <v>0</v>
      </c>
      <c r="AT202" s="71">
        <f t="shared" si="23"/>
        <v>0</v>
      </c>
      <c r="AU202" s="71">
        <f t="shared" si="24"/>
        <v>0</v>
      </c>
      <c r="AV202" s="71">
        <f t="shared" si="25"/>
        <v>0</v>
      </c>
      <c r="AW202" s="71">
        <f t="shared" si="26"/>
        <v>0</v>
      </c>
      <c r="AX202" s="71">
        <f t="shared" si="27"/>
        <v>0</v>
      </c>
      <c r="AY202" s="71">
        <f t="shared" si="28"/>
        <v>0</v>
      </c>
      <c r="AZ202" s="71">
        <f t="shared" si="29"/>
        <v>0</v>
      </c>
      <c r="BA202" s="71">
        <f t="shared" si="30"/>
        <v>0</v>
      </c>
      <c r="BB202" s="71">
        <f t="shared" si="31"/>
        <v>0</v>
      </c>
      <c r="BC202" s="71">
        <f t="shared" si="32"/>
        <v>0</v>
      </c>
      <c r="BD202" s="71">
        <f t="shared" si="33"/>
        <v>0</v>
      </c>
    </row>
    <row r="203" spans="1:56" x14ac:dyDescent="0.25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315"/>
      <c r="L203" s="308"/>
      <c r="M203" s="308"/>
      <c r="N203" s="308"/>
      <c r="O203" s="308"/>
      <c r="P203" s="329"/>
      <c r="Q203" s="308"/>
      <c r="R203" s="308"/>
      <c r="T203" s="44"/>
      <c r="U203" s="40"/>
      <c r="V203" s="40"/>
      <c r="W203" s="40"/>
      <c r="X203" s="40"/>
      <c r="Y203" s="40"/>
      <c r="Z203" s="40"/>
      <c r="AA203" s="40"/>
      <c r="AB203" s="40"/>
      <c r="AC203" s="40"/>
      <c r="AD203" s="321"/>
      <c r="AE203" s="319"/>
      <c r="AF203" s="319"/>
      <c r="AG203" s="319"/>
      <c r="AH203" s="319"/>
      <c r="AI203" s="319"/>
      <c r="AJ203" s="319"/>
      <c r="AK203" s="319"/>
      <c r="AM203" s="41"/>
      <c r="AN203" s="71"/>
      <c r="AO203" s="71"/>
      <c r="AP203" s="339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</row>
    <row r="204" spans="1:56" x14ac:dyDescent="0.25">
      <c r="A204" s="16" t="s">
        <v>2408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315"/>
      <c r="L204" s="308"/>
      <c r="M204" s="308"/>
      <c r="N204" s="308"/>
      <c r="O204" s="308"/>
      <c r="P204" s="329"/>
      <c r="Q204" s="308"/>
      <c r="R204" s="308"/>
      <c r="T204" s="44"/>
      <c r="U204" s="40"/>
      <c r="V204" s="40"/>
      <c r="W204" s="40"/>
      <c r="X204" s="40"/>
      <c r="Y204" s="40"/>
      <c r="Z204" s="40"/>
      <c r="AA204" s="40"/>
      <c r="AB204" s="40"/>
      <c r="AC204" s="40"/>
      <c r="AD204" s="321"/>
      <c r="AE204" s="319"/>
      <c r="AF204" s="319"/>
      <c r="AG204" s="319"/>
      <c r="AH204" s="319"/>
      <c r="AI204" s="319"/>
      <c r="AJ204" s="319"/>
      <c r="AK204" s="319"/>
      <c r="AM204" s="41"/>
      <c r="AN204" s="71"/>
      <c r="AO204" s="71"/>
      <c r="AP204" s="339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</row>
    <row r="205" spans="1:56" x14ac:dyDescent="0.25">
      <c r="A205" s="14" t="str">
        <f>LCI!A58</f>
        <v>CH4 Emissions (kg/yr)</v>
      </c>
      <c r="B205" s="43">
        <f>B97</f>
        <v>0</v>
      </c>
      <c r="C205" s="43">
        <f t="shared" ref="C205:L205" si="109">C97</f>
        <v>0</v>
      </c>
      <c r="D205" s="43">
        <f t="shared" si="109"/>
        <v>0</v>
      </c>
      <c r="E205" s="43">
        <f t="shared" si="109"/>
        <v>0</v>
      </c>
      <c r="F205" s="43"/>
      <c r="G205" s="43">
        <f t="shared" si="109"/>
        <v>0</v>
      </c>
      <c r="H205" s="43">
        <f t="shared" si="109"/>
        <v>0</v>
      </c>
      <c r="I205" s="43">
        <f t="shared" si="109"/>
        <v>0</v>
      </c>
      <c r="J205" s="43">
        <f t="shared" si="109"/>
        <v>0</v>
      </c>
      <c r="K205" s="317">
        <f t="shared" si="109"/>
        <v>0</v>
      </c>
      <c r="L205" s="310">
        <f t="shared" si="109"/>
        <v>0</v>
      </c>
      <c r="M205" s="310"/>
      <c r="N205" s="310"/>
      <c r="O205" s="310"/>
      <c r="P205" s="331"/>
      <c r="Q205" s="310"/>
      <c r="R205" s="310"/>
      <c r="T205" s="45">
        <f>IF(EXACT(A205,LCI!A58),LCI!G58,-1*10^6)</f>
        <v>0</v>
      </c>
      <c r="U205" s="47">
        <f t="shared" ref="U205:U236" si="110">B205*$T205</f>
        <v>0</v>
      </c>
      <c r="V205" s="47">
        <f t="shared" ref="V205:V236" si="111">C205*$T205</f>
        <v>0</v>
      </c>
      <c r="W205" s="47">
        <f t="shared" ref="W205:W236" si="112">D205*$T205</f>
        <v>0</v>
      </c>
      <c r="X205" s="47">
        <f t="shared" ref="X205:X245" si="113">E205*$T205</f>
        <v>0</v>
      </c>
      <c r="Y205" s="47">
        <f t="shared" ref="Y205:Y245" si="114">F205*$T205</f>
        <v>0</v>
      </c>
      <c r="Z205" s="47">
        <f t="shared" ref="Z205" si="115">G205*$T205</f>
        <v>0</v>
      </c>
      <c r="AA205" s="47">
        <f t="shared" ref="AA205" si="116">H205*$T205</f>
        <v>0</v>
      </c>
      <c r="AB205" s="47">
        <f>I205*$T205</f>
        <v>0</v>
      </c>
      <c r="AC205" s="47">
        <f t="shared" ref="AC205" si="117">J205*$T205</f>
        <v>0</v>
      </c>
      <c r="AD205" s="322">
        <f t="shared" ref="AD205" si="118">K205*$T205</f>
        <v>0</v>
      </c>
      <c r="AE205" s="320">
        <f t="shared" ref="AE205" si="119">L205*$T205</f>
        <v>0</v>
      </c>
      <c r="AF205" s="320">
        <f t="shared" ref="AF205:AF213" si="120">M205*$T205</f>
        <v>0</v>
      </c>
      <c r="AG205" s="320">
        <f t="shared" ref="AG205:AG213" si="121">N205*$T205</f>
        <v>0</v>
      </c>
      <c r="AH205" s="320">
        <f t="shared" ref="AH205:AH213" si="122">O205*$T205</f>
        <v>0</v>
      </c>
      <c r="AI205" s="320">
        <f t="shared" ref="AI205:AI213" si="123">P205*$T205</f>
        <v>0</v>
      </c>
      <c r="AJ205" s="320">
        <f t="shared" ref="AJ205:AJ213" si="124">Q205*$T205</f>
        <v>0</v>
      </c>
      <c r="AK205" s="320">
        <f t="shared" ref="AK205:AK213" si="125">R205*$T205</f>
        <v>0</v>
      </c>
      <c r="AM205" s="41">
        <f>IF(EXACT(A205,LCI!A58),LCI!H58,-1*10^6)</f>
        <v>36000</v>
      </c>
      <c r="AN205" s="71">
        <f t="shared" ref="AN205:AN245" si="126">B205*$AM205</f>
        <v>0</v>
      </c>
      <c r="AO205" s="71">
        <f t="shared" ref="AO205:AO245" si="127">C205*$AM205</f>
        <v>0</v>
      </c>
      <c r="AP205" s="339">
        <f t="shared" ref="AP205:AP245" si="128">D205*$AM205</f>
        <v>0</v>
      </c>
      <c r="AQ205" s="71">
        <f t="shared" ref="AQ205:AQ245" si="129">E205*$AM205</f>
        <v>0</v>
      </c>
      <c r="AR205" s="71">
        <f t="shared" ref="AR205:AR245" si="130">F205*$AM205</f>
        <v>0</v>
      </c>
      <c r="AS205" s="71">
        <f t="shared" ref="AS205:AS245" si="131">G205*$AM205</f>
        <v>0</v>
      </c>
      <c r="AT205" s="71">
        <f t="shared" ref="AT205:AT245" si="132">H205*$AM205</f>
        <v>0</v>
      </c>
      <c r="AU205" s="71">
        <f t="shared" ref="AU205:AU244" si="133">I205*$AM205</f>
        <v>0</v>
      </c>
      <c r="AV205" s="71">
        <f t="shared" ref="AV205:AV245" si="134">J205*$AM205</f>
        <v>0</v>
      </c>
      <c r="AW205" s="71">
        <f t="shared" ref="AW205:AW245" si="135">K205*$AM205</f>
        <v>0</v>
      </c>
      <c r="AX205" s="71">
        <f t="shared" ref="AX205:AX245" si="136">L205*$AM205</f>
        <v>0</v>
      </c>
      <c r="AY205" s="71">
        <f t="shared" ref="AY205:AY245" si="137">M205*$AM205</f>
        <v>0</v>
      </c>
      <c r="AZ205" s="71">
        <f t="shared" ref="AZ205:AZ245" si="138">N205*$AM205</f>
        <v>0</v>
      </c>
      <c r="BA205" s="71">
        <f t="shared" ref="BA205:BA245" si="139">O205*$AM205</f>
        <v>0</v>
      </c>
      <c r="BB205" s="71">
        <f t="shared" ref="BB205:BB245" si="140">P205*$AM205</f>
        <v>0</v>
      </c>
      <c r="BC205" s="71">
        <f t="shared" ref="BC205:BC245" si="141">Q205*$AM205</f>
        <v>0</v>
      </c>
      <c r="BD205" s="71">
        <f t="shared" ref="BD205:BD245" si="142">R205*$AM205</f>
        <v>0</v>
      </c>
    </row>
    <row r="206" spans="1:56" x14ac:dyDescent="0.25">
      <c r="A206" s="14" t="str">
        <f>LCI!A59</f>
        <v>CO2 Emissions (kg/yr)</v>
      </c>
      <c r="B206" s="43">
        <f>B98+B113+B130</f>
        <v>0</v>
      </c>
      <c r="C206" s="43">
        <f t="shared" ref="C206:L206" si="143">C98+C113+C130</f>
        <v>3620.559552480001</v>
      </c>
      <c r="D206" s="43">
        <f>D98+D113+D130</f>
        <v>272706.38902382139</v>
      </c>
      <c r="E206" s="43">
        <f t="shared" si="143"/>
        <v>0</v>
      </c>
      <c r="F206" s="43"/>
      <c r="G206" s="43">
        <f t="shared" si="143"/>
        <v>0</v>
      </c>
      <c r="H206" s="43">
        <f t="shared" si="143"/>
        <v>0</v>
      </c>
      <c r="I206" s="43">
        <f t="shared" si="143"/>
        <v>2143632.0059999996</v>
      </c>
      <c r="J206" s="43">
        <f t="shared" si="143"/>
        <v>0</v>
      </c>
      <c r="K206" s="317">
        <f t="shared" si="143"/>
        <v>0</v>
      </c>
      <c r="L206" s="310">
        <f t="shared" si="143"/>
        <v>0</v>
      </c>
      <c r="M206" s="310"/>
      <c r="N206" s="310"/>
      <c r="O206" s="310"/>
      <c r="P206" s="331"/>
      <c r="Q206" s="310"/>
      <c r="R206" s="310"/>
      <c r="T206" s="45">
        <f>IF(EXACT(A206,LCI!A59),LCI!G59,-1*10^6)</f>
        <v>0</v>
      </c>
      <c r="U206" s="47">
        <f t="shared" si="110"/>
        <v>0</v>
      </c>
      <c r="V206" s="47">
        <f t="shared" si="111"/>
        <v>0</v>
      </c>
      <c r="W206" s="47">
        <f t="shared" si="112"/>
        <v>0</v>
      </c>
      <c r="X206" s="47">
        <f t="shared" si="113"/>
        <v>0</v>
      </c>
      <c r="Y206" s="47">
        <f t="shared" si="114"/>
        <v>0</v>
      </c>
      <c r="Z206" s="47">
        <f t="shared" ref="Z206:Z236" si="144">G206*$T206</f>
        <v>0</v>
      </c>
      <c r="AA206" s="47">
        <f t="shared" ref="AA206:AA236" si="145">H206*$T206</f>
        <v>0</v>
      </c>
      <c r="AB206" s="47">
        <f t="shared" ref="AB206:AB236" si="146">I206*$T206</f>
        <v>0</v>
      </c>
      <c r="AC206" s="47">
        <f t="shared" ref="AC206:AC236" si="147">J206*$T206</f>
        <v>0</v>
      </c>
      <c r="AD206" s="322">
        <f t="shared" ref="AD206:AD236" si="148">K206*$T206</f>
        <v>0</v>
      </c>
      <c r="AE206" s="320">
        <f t="shared" ref="AE206:AE236" si="149">L206*$T206</f>
        <v>0</v>
      </c>
      <c r="AF206" s="320">
        <f t="shared" si="120"/>
        <v>0</v>
      </c>
      <c r="AG206" s="320">
        <f t="shared" si="121"/>
        <v>0</v>
      </c>
      <c r="AH206" s="320">
        <f t="shared" si="122"/>
        <v>0</v>
      </c>
      <c r="AI206" s="320">
        <f t="shared" si="123"/>
        <v>0</v>
      </c>
      <c r="AJ206" s="320">
        <f t="shared" si="124"/>
        <v>0</v>
      </c>
      <c r="AK206" s="320">
        <f t="shared" si="125"/>
        <v>0</v>
      </c>
      <c r="AM206" s="41">
        <f>IF(EXACT(A206,LCI!A59),LCI!H59,-1*10^6)</f>
        <v>1000</v>
      </c>
      <c r="AN206" s="71">
        <f t="shared" si="126"/>
        <v>0</v>
      </c>
      <c r="AO206" s="71">
        <f t="shared" si="127"/>
        <v>3620559.552480001</v>
      </c>
      <c r="AP206" s="339">
        <f>D206*$AM206</f>
        <v>272706389.02382141</v>
      </c>
      <c r="AQ206" s="71">
        <f t="shared" si="129"/>
        <v>0</v>
      </c>
      <c r="AR206" s="71">
        <f t="shared" si="130"/>
        <v>0</v>
      </c>
      <c r="AS206" s="71">
        <f t="shared" si="131"/>
        <v>0</v>
      </c>
      <c r="AT206" s="71">
        <f t="shared" si="132"/>
        <v>0</v>
      </c>
      <c r="AU206" s="71">
        <f t="shared" si="133"/>
        <v>2143632005.9999995</v>
      </c>
      <c r="AV206" s="71">
        <f t="shared" si="134"/>
        <v>0</v>
      </c>
      <c r="AW206" s="71">
        <f t="shared" si="135"/>
        <v>0</v>
      </c>
      <c r="AX206" s="71">
        <f t="shared" si="136"/>
        <v>0</v>
      </c>
      <c r="AY206" s="71">
        <f t="shared" si="137"/>
        <v>0</v>
      </c>
      <c r="AZ206" s="71">
        <f t="shared" si="138"/>
        <v>0</v>
      </c>
      <c r="BA206" s="71">
        <f t="shared" si="139"/>
        <v>0</v>
      </c>
      <c r="BB206" s="71">
        <f t="shared" si="140"/>
        <v>0</v>
      </c>
      <c r="BC206" s="71">
        <f t="shared" si="141"/>
        <v>0</v>
      </c>
      <c r="BD206" s="71">
        <f t="shared" si="142"/>
        <v>0</v>
      </c>
    </row>
    <row r="207" spans="1:56" x14ac:dyDescent="0.25">
      <c r="A207" s="14" t="str">
        <f>LCI!A60</f>
        <v>CO Emissions (kg/yr)</v>
      </c>
      <c r="B207" s="43">
        <f>B129</f>
        <v>0</v>
      </c>
      <c r="C207" s="43">
        <f t="shared" ref="C207:L207" si="150">C129</f>
        <v>0</v>
      </c>
      <c r="D207" s="43">
        <f t="shared" si="150"/>
        <v>0</v>
      </c>
      <c r="E207" s="43">
        <f t="shared" si="150"/>
        <v>0</v>
      </c>
      <c r="F207" s="43"/>
      <c r="G207" s="43">
        <f t="shared" si="150"/>
        <v>0</v>
      </c>
      <c r="H207" s="43">
        <f t="shared" si="150"/>
        <v>0</v>
      </c>
      <c r="I207" s="43">
        <f t="shared" si="150"/>
        <v>0</v>
      </c>
      <c r="J207" s="43">
        <f t="shared" si="150"/>
        <v>0</v>
      </c>
      <c r="K207" s="317">
        <f t="shared" si="150"/>
        <v>0</v>
      </c>
      <c r="L207" s="310">
        <f t="shared" si="150"/>
        <v>0</v>
      </c>
      <c r="M207" s="310"/>
      <c r="N207" s="310"/>
      <c r="O207" s="310"/>
      <c r="P207" s="331"/>
      <c r="Q207" s="310"/>
      <c r="R207" s="310"/>
      <c r="T207" s="45">
        <f>IF(EXACT(A207,LCI!A60),LCI!G60,-1*10^6)</f>
        <v>0</v>
      </c>
      <c r="U207" s="47">
        <f t="shared" si="110"/>
        <v>0</v>
      </c>
      <c r="V207" s="47">
        <f t="shared" si="111"/>
        <v>0</v>
      </c>
      <c r="W207" s="47">
        <f t="shared" si="112"/>
        <v>0</v>
      </c>
      <c r="X207" s="47">
        <f t="shared" si="113"/>
        <v>0</v>
      </c>
      <c r="Y207" s="47">
        <f t="shared" si="114"/>
        <v>0</v>
      </c>
      <c r="Z207" s="47">
        <f t="shared" si="144"/>
        <v>0</v>
      </c>
      <c r="AA207" s="47">
        <f t="shared" si="145"/>
        <v>0</v>
      </c>
      <c r="AB207" s="47">
        <f t="shared" si="146"/>
        <v>0</v>
      </c>
      <c r="AC207" s="47">
        <f t="shared" si="147"/>
        <v>0</v>
      </c>
      <c r="AD207" s="322">
        <f t="shared" si="148"/>
        <v>0</v>
      </c>
      <c r="AE207" s="320">
        <f t="shared" si="149"/>
        <v>0</v>
      </c>
      <c r="AF207" s="320">
        <f t="shared" si="120"/>
        <v>0</v>
      </c>
      <c r="AG207" s="320">
        <f t="shared" si="121"/>
        <v>0</v>
      </c>
      <c r="AH207" s="320">
        <f t="shared" si="122"/>
        <v>0</v>
      </c>
      <c r="AI207" s="320">
        <f t="shared" si="123"/>
        <v>0</v>
      </c>
      <c r="AJ207" s="320">
        <f t="shared" si="124"/>
        <v>0</v>
      </c>
      <c r="AK207" s="320">
        <f t="shared" si="125"/>
        <v>0</v>
      </c>
      <c r="AM207" s="41">
        <f>IF(EXACT(A207,LCI!A60),LCI!H60,-1*10^6)</f>
        <v>0</v>
      </c>
      <c r="AN207" s="71">
        <f t="shared" si="126"/>
        <v>0</v>
      </c>
      <c r="AO207" s="71">
        <f t="shared" si="127"/>
        <v>0</v>
      </c>
      <c r="AP207" s="339">
        <f t="shared" si="128"/>
        <v>0</v>
      </c>
      <c r="AQ207" s="71">
        <f t="shared" si="129"/>
        <v>0</v>
      </c>
      <c r="AR207" s="71">
        <f t="shared" si="130"/>
        <v>0</v>
      </c>
      <c r="AS207" s="71">
        <f t="shared" si="131"/>
        <v>0</v>
      </c>
      <c r="AT207" s="71">
        <f t="shared" si="132"/>
        <v>0</v>
      </c>
      <c r="AU207" s="71">
        <f t="shared" si="133"/>
        <v>0</v>
      </c>
      <c r="AV207" s="71">
        <f t="shared" si="134"/>
        <v>0</v>
      </c>
      <c r="AW207" s="71">
        <f t="shared" si="135"/>
        <v>0</v>
      </c>
      <c r="AX207" s="71">
        <f t="shared" si="136"/>
        <v>0</v>
      </c>
      <c r="AY207" s="71">
        <f t="shared" si="137"/>
        <v>0</v>
      </c>
      <c r="AZ207" s="71">
        <f t="shared" si="138"/>
        <v>0</v>
      </c>
      <c r="BA207" s="71">
        <f t="shared" si="139"/>
        <v>0</v>
      </c>
      <c r="BB207" s="71">
        <f t="shared" si="140"/>
        <v>0</v>
      </c>
      <c r="BC207" s="71">
        <f t="shared" si="141"/>
        <v>0</v>
      </c>
      <c r="BD207" s="71">
        <f t="shared" si="142"/>
        <v>0</v>
      </c>
    </row>
    <row r="208" spans="1:56" x14ac:dyDescent="0.25">
      <c r="A208" s="14" t="str">
        <f>LCI!A61</f>
        <v>LUC Emissions (kg CO2e/yr)</v>
      </c>
      <c r="B208" s="43">
        <f>B99</f>
        <v>0</v>
      </c>
      <c r="C208" s="43">
        <f t="shared" ref="C208:L208" si="151">C99</f>
        <v>0</v>
      </c>
      <c r="D208" s="43">
        <f t="shared" si="151"/>
        <v>0</v>
      </c>
      <c r="E208" s="43">
        <f t="shared" si="151"/>
        <v>0</v>
      </c>
      <c r="F208" s="43"/>
      <c r="G208" s="43">
        <f t="shared" si="151"/>
        <v>0</v>
      </c>
      <c r="H208" s="43">
        <f t="shared" si="151"/>
        <v>0</v>
      </c>
      <c r="I208" s="43">
        <f t="shared" si="151"/>
        <v>0</v>
      </c>
      <c r="J208" s="43">
        <f t="shared" si="151"/>
        <v>0</v>
      </c>
      <c r="K208" s="317">
        <f t="shared" si="151"/>
        <v>0</v>
      </c>
      <c r="L208" s="310">
        <f t="shared" si="151"/>
        <v>0</v>
      </c>
      <c r="M208" s="310"/>
      <c r="N208" s="310"/>
      <c r="O208" s="310"/>
      <c r="P208" s="331"/>
      <c r="Q208" s="310"/>
      <c r="R208" s="310"/>
      <c r="T208" s="45">
        <f>IF(EXACT(A208,LCI!A61),LCI!G61,-1*10^6)</f>
        <v>0</v>
      </c>
      <c r="U208" s="47">
        <f t="shared" si="110"/>
        <v>0</v>
      </c>
      <c r="V208" s="47">
        <f t="shared" si="111"/>
        <v>0</v>
      </c>
      <c r="W208" s="47">
        <f t="shared" si="112"/>
        <v>0</v>
      </c>
      <c r="X208" s="47">
        <f t="shared" si="113"/>
        <v>0</v>
      </c>
      <c r="Y208" s="47">
        <f t="shared" si="114"/>
        <v>0</v>
      </c>
      <c r="Z208" s="47">
        <f t="shared" si="144"/>
        <v>0</v>
      </c>
      <c r="AA208" s="47">
        <f t="shared" si="145"/>
        <v>0</v>
      </c>
      <c r="AB208" s="47">
        <f t="shared" si="146"/>
        <v>0</v>
      </c>
      <c r="AC208" s="47">
        <f t="shared" si="147"/>
        <v>0</v>
      </c>
      <c r="AD208" s="322">
        <f t="shared" si="148"/>
        <v>0</v>
      </c>
      <c r="AE208" s="320">
        <f t="shared" si="149"/>
        <v>0</v>
      </c>
      <c r="AF208" s="320">
        <f t="shared" si="120"/>
        <v>0</v>
      </c>
      <c r="AG208" s="320">
        <f t="shared" si="121"/>
        <v>0</v>
      </c>
      <c r="AH208" s="320">
        <f t="shared" si="122"/>
        <v>0</v>
      </c>
      <c r="AI208" s="320">
        <f t="shared" si="123"/>
        <v>0</v>
      </c>
      <c r="AJ208" s="320">
        <f t="shared" si="124"/>
        <v>0</v>
      </c>
      <c r="AK208" s="320">
        <f t="shared" si="125"/>
        <v>0</v>
      </c>
      <c r="AM208" s="41">
        <f>IF(EXACT(A208,LCI!A61),LCI!H61,-1*10^6)</f>
        <v>1000</v>
      </c>
      <c r="AN208" s="71">
        <f t="shared" si="126"/>
        <v>0</v>
      </c>
      <c r="AO208" s="71">
        <f t="shared" si="127"/>
        <v>0</v>
      </c>
      <c r="AP208" s="339">
        <f t="shared" si="128"/>
        <v>0</v>
      </c>
      <c r="AQ208" s="71">
        <f t="shared" si="129"/>
        <v>0</v>
      </c>
      <c r="AR208" s="71">
        <f t="shared" si="130"/>
        <v>0</v>
      </c>
      <c r="AS208" s="71">
        <f t="shared" si="131"/>
        <v>0</v>
      </c>
      <c r="AT208" s="71">
        <f t="shared" si="132"/>
        <v>0</v>
      </c>
      <c r="AU208" s="71">
        <f t="shared" si="133"/>
        <v>0</v>
      </c>
      <c r="AV208" s="71">
        <f t="shared" si="134"/>
        <v>0</v>
      </c>
      <c r="AW208" s="71">
        <f t="shared" si="135"/>
        <v>0</v>
      </c>
      <c r="AX208" s="71">
        <f t="shared" si="136"/>
        <v>0</v>
      </c>
      <c r="AY208" s="71">
        <f t="shared" si="137"/>
        <v>0</v>
      </c>
      <c r="AZ208" s="71">
        <f t="shared" si="138"/>
        <v>0</v>
      </c>
      <c r="BA208" s="71">
        <f t="shared" si="139"/>
        <v>0</v>
      </c>
      <c r="BB208" s="71">
        <f t="shared" si="140"/>
        <v>0</v>
      </c>
      <c r="BC208" s="71">
        <f t="shared" si="141"/>
        <v>0</v>
      </c>
      <c r="BD208" s="71">
        <f t="shared" si="142"/>
        <v>0</v>
      </c>
    </row>
    <row r="209" spans="1:56" x14ac:dyDescent="0.25">
      <c r="A209" s="14" t="str">
        <f>LCI!A62</f>
        <v>N2O Emissions (kg/yr)</v>
      </c>
      <c r="B209" s="43">
        <f>B100</f>
        <v>8</v>
      </c>
      <c r="C209" s="43">
        <f t="shared" ref="C209:L209" si="152">C100</f>
        <v>8</v>
      </c>
      <c r="D209" s="43">
        <f>D100</f>
        <v>407.65000000000003</v>
      </c>
      <c r="E209" s="43">
        <f t="shared" si="152"/>
        <v>113.13334129448292</v>
      </c>
      <c r="F209" s="43"/>
      <c r="G209" s="43">
        <f t="shared" si="152"/>
        <v>0</v>
      </c>
      <c r="H209" s="43">
        <f t="shared" si="152"/>
        <v>0</v>
      </c>
      <c r="I209" s="43">
        <f t="shared" si="152"/>
        <v>0</v>
      </c>
      <c r="J209" s="43">
        <f t="shared" si="152"/>
        <v>0</v>
      </c>
      <c r="K209" s="317">
        <f t="shared" si="152"/>
        <v>0</v>
      </c>
      <c r="L209" s="310">
        <f t="shared" si="152"/>
        <v>0</v>
      </c>
      <c r="M209" s="310"/>
      <c r="N209" s="310"/>
      <c r="O209" s="310"/>
      <c r="P209" s="331"/>
      <c r="Q209" s="310"/>
      <c r="R209" s="310"/>
      <c r="T209" s="45">
        <f>IF(EXACT(A209,LCI!A62),LCI!G62,-1*10^6)</f>
        <v>0</v>
      </c>
      <c r="U209" s="47">
        <f t="shared" si="110"/>
        <v>0</v>
      </c>
      <c r="V209" s="47">
        <f t="shared" si="111"/>
        <v>0</v>
      </c>
      <c r="W209" s="47">
        <f t="shared" si="112"/>
        <v>0</v>
      </c>
      <c r="X209" s="47">
        <f t="shared" si="113"/>
        <v>0</v>
      </c>
      <c r="Y209" s="47">
        <f t="shared" si="114"/>
        <v>0</v>
      </c>
      <c r="Z209" s="47">
        <f t="shared" si="144"/>
        <v>0</v>
      </c>
      <c r="AA209" s="47">
        <f t="shared" si="145"/>
        <v>0</v>
      </c>
      <c r="AB209" s="47">
        <f t="shared" si="146"/>
        <v>0</v>
      </c>
      <c r="AC209" s="47">
        <f t="shared" si="147"/>
        <v>0</v>
      </c>
      <c r="AD209" s="322">
        <f t="shared" si="148"/>
        <v>0</v>
      </c>
      <c r="AE209" s="320">
        <f t="shared" si="149"/>
        <v>0</v>
      </c>
      <c r="AF209" s="320">
        <f t="shared" si="120"/>
        <v>0</v>
      </c>
      <c r="AG209" s="320">
        <f t="shared" si="121"/>
        <v>0</v>
      </c>
      <c r="AH209" s="320">
        <f t="shared" si="122"/>
        <v>0</v>
      </c>
      <c r="AI209" s="320">
        <f t="shared" si="123"/>
        <v>0</v>
      </c>
      <c r="AJ209" s="320">
        <f t="shared" si="124"/>
        <v>0</v>
      </c>
      <c r="AK209" s="320">
        <f t="shared" si="125"/>
        <v>0</v>
      </c>
      <c r="AM209" s="41">
        <f>IF(EXACT(A209,LCI!A62),LCI!H62,-1*10^6)</f>
        <v>298000</v>
      </c>
      <c r="AN209" s="71">
        <f t="shared" si="126"/>
        <v>2384000</v>
      </c>
      <c r="AO209" s="71">
        <f t="shared" si="127"/>
        <v>2384000</v>
      </c>
      <c r="AP209" s="339">
        <f>D209*$AM209</f>
        <v>121479700.00000001</v>
      </c>
      <c r="AQ209" s="71">
        <f t="shared" si="129"/>
        <v>33713735.705755912</v>
      </c>
      <c r="AR209" s="71">
        <f t="shared" si="130"/>
        <v>0</v>
      </c>
      <c r="AS209" s="71">
        <f t="shared" si="131"/>
        <v>0</v>
      </c>
      <c r="AT209" s="71">
        <f t="shared" si="132"/>
        <v>0</v>
      </c>
      <c r="AU209" s="71">
        <f t="shared" si="133"/>
        <v>0</v>
      </c>
      <c r="AV209" s="71">
        <f t="shared" si="134"/>
        <v>0</v>
      </c>
      <c r="AW209" s="71">
        <f t="shared" si="135"/>
        <v>0</v>
      </c>
      <c r="AX209" s="71">
        <f t="shared" si="136"/>
        <v>0</v>
      </c>
      <c r="AY209" s="71">
        <f t="shared" si="137"/>
        <v>0</v>
      </c>
      <c r="AZ209" s="71">
        <f t="shared" si="138"/>
        <v>0</v>
      </c>
      <c r="BA209" s="71">
        <f t="shared" si="139"/>
        <v>0</v>
      </c>
      <c r="BB209" s="71">
        <f t="shared" si="140"/>
        <v>0</v>
      </c>
      <c r="BC209" s="71">
        <f t="shared" si="141"/>
        <v>0</v>
      </c>
      <c r="BD209" s="71">
        <f t="shared" si="142"/>
        <v>0</v>
      </c>
    </row>
    <row r="210" spans="1:56" x14ac:dyDescent="0.25">
      <c r="A210" s="14" t="str">
        <f>LCI!A63</f>
        <v>NOx Emissions (kg/yr)</v>
      </c>
      <c r="B210" s="43">
        <f>B131</f>
        <v>0</v>
      </c>
      <c r="C210" s="43">
        <f t="shared" ref="C210:L210" si="153">C131</f>
        <v>0</v>
      </c>
      <c r="D210" s="43">
        <f t="shared" si="153"/>
        <v>0</v>
      </c>
      <c r="E210" s="43">
        <f t="shared" si="153"/>
        <v>0</v>
      </c>
      <c r="F210" s="43"/>
      <c r="G210" s="43">
        <f t="shared" si="153"/>
        <v>0</v>
      </c>
      <c r="H210" s="43">
        <f t="shared" si="153"/>
        <v>0</v>
      </c>
      <c r="I210" s="43">
        <f t="shared" si="153"/>
        <v>0</v>
      </c>
      <c r="J210" s="43">
        <f t="shared" si="153"/>
        <v>0</v>
      </c>
      <c r="K210" s="317">
        <f t="shared" si="153"/>
        <v>0</v>
      </c>
      <c r="L210" s="310">
        <f t="shared" si="153"/>
        <v>0</v>
      </c>
      <c r="M210" s="310"/>
      <c r="N210" s="310"/>
      <c r="O210" s="310"/>
      <c r="P210" s="331"/>
      <c r="Q210" s="310"/>
      <c r="R210" s="310"/>
      <c r="T210" s="45">
        <f>IF(EXACT(A210,LCI!A63),LCI!G63,-1*10^6)</f>
        <v>0</v>
      </c>
      <c r="U210" s="47">
        <f t="shared" si="110"/>
        <v>0</v>
      </c>
      <c r="V210" s="47">
        <f t="shared" si="111"/>
        <v>0</v>
      </c>
      <c r="W210" s="47">
        <f t="shared" si="112"/>
        <v>0</v>
      </c>
      <c r="X210" s="47">
        <f t="shared" si="113"/>
        <v>0</v>
      </c>
      <c r="Y210" s="47">
        <f t="shared" si="114"/>
        <v>0</v>
      </c>
      <c r="Z210" s="47">
        <f t="shared" si="144"/>
        <v>0</v>
      </c>
      <c r="AA210" s="47">
        <f t="shared" si="145"/>
        <v>0</v>
      </c>
      <c r="AB210" s="47">
        <f t="shared" si="146"/>
        <v>0</v>
      </c>
      <c r="AC210" s="47">
        <f t="shared" si="147"/>
        <v>0</v>
      </c>
      <c r="AD210" s="322">
        <f t="shared" si="148"/>
        <v>0</v>
      </c>
      <c r="AE210" s="320">
        <f t="shared" si="149"/>
        <v>0</v>
      </c>
      <c r="AF210" s="320">
        <f t="shared" si="120"/>
        <v>0</v>
      </c>
      <c r="AG210" s="320">
        <f t="shared" si="121"/>
        <v>0</v>
      </c>
      <c r="AH210" s="320">
        <f t="shared" si="122"/>
        <v>0</v>
      </c>
      <c r="AI210" s="320">
        <f t="shared" si="123"/>
        <v>0</v>
      </c>
      <c r="AJ210" s="320">
        <f t="shared" si="124"/>
        <v>0</v>
      </c>
      <c r="AK210" s="320">
        <f t="shared" si="125"/>
        <v>0</v>
      </c>
      <c r="AM210" s="41">
        <f>IF(EXACT(A210,LCI!A63),LCI!H63,-1*10^6)</f>
        <v>0</v>
      </c>
      <c r="AN210" s="71">
        <f t="shared" si="126"/>
        <v>0</v>
      </c>
      <c r="AO210" s="71">
        <f t="shared" si="127"/>
        <v>0</v>
      </c>
      <c r="AP210" s="339">
        <f t="shared" si="128"/>
        <v>0</v>
      </c>
      <c r="AQ210" s="71">
        <f t="shared" si="129"/>
        <v>0</v>
      </c>
      <c r="AR210" s="71">
        <f t="shared" si="130"/>
        <v>0</v>
      </c>
      <c r="AS210" s="71">
        <f t="shared" si="131"/>
        <v>0</v>
      </c>
      <c r="AT210" s="71">
        <f t="shared" si="132"/>
        <v>0</v>
      </c>
      <c r="AU210" s="71">
        <f t="shared" si="133"/>
        <v>0</v>
      </c>
      <c r="AV210" s="71">
        <f t="shared" si="134"/>
        <v>0</v>
      </c>
      <c r="AW210" s="71">
        <f t="shared" si="135"/>
        <v>0</v>
      </c>
      <c r="AX210" s="71">
        <f t="shared" si="136"/>
        <v>0</v>
      </c>
      <c r="AY210" s="71">
        <f t="shared" si="137"/>
        <v>0</v>
      </c>
      <c r="AZ210" s="71">
        <f t="shared" si="138"/>
        <v>0</v>
      </c>
      <c r="BA210" s="71">
        <f t="shared" si="139"/>
        <v>0</v>
      </c>
      <c r="BB210" s="71">
        <f t="shared" si="140"/>
        <v>0</v>
      </c>
      <c r="BC210" s="71">
        <f t="shared" si="141"/>
        <v>0</v>
      </c>
      <c r="BD210" s="71">
        <f t="shared" si="142"/>
        <v>0</v>
      </c>
    </row>
    <row r="211" spans="1:56" x14ac:dyDescent="0.25">
      <c r="A211" s="14" t="str">
        <f>LCI!A64</f>
        <v>Algal Biomass, Whole (kg/yr)</v>
      </c>
      <c r="B211" s="43">
        <f>B101-B43</f>
        <v>0</v>
      </c>
      <c r="C211" s="43">
        <f>C101-C43</f>
        <v>0</v>
      </c>
      <c r="D211" s="43">
        <f>D101-D43</f>
        <v>0</v>
      </c>
      <c r="E211" s="43">
        <f>E101-E43</f>
        <v>0</v>
      </c>
      <c r="F211" s="43"/>
      <c r="G211" s="43">
        <f t="shared" ref="G211:L211" si="154">G101-G43</f>
        <v>0</v>
      </c>
      <c r="H211" s="43">
        <f t="shared" si="154"/>
        <v>0</v>
      </c>
      <c r="I211" s="43">
        <f t="shared" si="154"/>
        <v>0</v>
      </c>
      <c r="J211" s="43">
        <f t="shared" si="154"/>
        <v>0</v>
      </c>
      <c r="K211" s="317">
        <f t="shared" si="154"/>
        <v>0</v>
      </c>
      <c r="L211" s="310">
        <f t="shared" si="154"/>
        <v>0</v>
      </c>
      <c r="M211" s="310"/>
      <c r="N211" s="310"/>
      <c r="O211" s="310"/>
      <c r="P211" s="331"/>
      <c r="Q211" s="310"/>
      <c r="R211" s="310"/>
      <c r="T211" s="45">
        <f>IF(EXACT(A211,LCI!A64),LCI!G64,-1*10^6)</f>
        <v>0.5</v>
      </c>
      <c r="U211" s="47">
        <f t="shared" si="110"/>
        <v>0</v>
      </c>
      <c r="V211" s="47">
        <f t="shared" si="111"/>
        <v>0</v>
      </c>
      <c r="W211" s="47">
        <f t="shared" si="112"/>
        <v>0</v>
      </c>
      <c r="X211" s="47">
        <f t="shared" si="113"/>
        <v>0</v>
      </c>
      <c r="Y211" s="47">
        <f t="shared" si="114"/>
        <v>0</v>
      </c>
      <c r="Z211" s="47">
        <f t="shared" si="144"/>
        <v>0</v>
      </c>
      <c r="AA211" s="47">
        <f t="shared" si="145"/>
        <v>0</v>
      </c>
      <c r="AB211" s="47">
        <f t="shared" si="146"/>
        <v>0</v>
      </c>
      <c r="AC211" s="47">
        <f t="shared" si="147"/>
        <v>0</v>
      </c>
      <c r="AD211" s="322">
        <f t="shared" si="148"/>
        <v>0</v>
      </c>
      <c r="AE211" s="320">
        <f t="shared" si="149"/>
        <v>0</v>
      </c>
      <c r="AF211" s="320">
        <f t="shared" si="120"/>
        <v>0</v>
      </c>
      <c r="AG211" s="320">
        <f t="shared" si="121"/>
        <v>0</v>
      </c>
      <c r="AH211" s="320">
        <f t="shared" si="122"/>
        <v>0</v>
      </c>
      <c r="AI211" s="320">
        <f t="shared" si="123"/>
        <v>0</v>
      </c>
      <c r="AJ211" s="320">
        <f t="shared" si="124"/>
        <v>0</v>
      </c>
      <c r="AK211" s="320">
        <f t="shared" si="125"/>
        <v>0</v>
      </c>
      <c r="AM211" s="41">
        <f>IF(EXACT(A211,LCI!A64),LCI!H64,-1*10^6)</f>
        <v>-2000</v>
      </c>
      <c r="AN211" s="71">
        <f t="shared" si="126"/>
        <v>0</v>
      </c>
      <c r="AO211" s="71">
        <f t="shared" si="127"/>
        <v>0</v>
      </c>
      <c r="AP211" s="339">
        <f t="shared" si="128"/>
        <v>0</v>
      </c>
      <c r="AQ211" s="71">
        <f t="shared" si="129"/>
        <v>0</v>
      </c>
      <c r="AR211" s="71">
        <f t="shared" si="130"/>
        <v>0</v>
      </c>
      <c r="AS211" s="71">
        <f t="shared" si="131"/>
        <v>0</v>
      </c>
      <c r="AT211" s="71">
        <f t="shared" si="132"/>
        <v>0</v>
      </c>
      <c r="AU211" s="71">
        <f t="shared" si="133"/>
        <v>0</v>
      </c>
      <c r="AV211" s="71">
        <f t="shared" si="134"/>
        <v>0</v>
      </c>
      <c r="AW211" s="71">
        <f t="shared" si="135"/>
        <v>0</v>
      </c>
      <c r="AX211" s="71">
        <f t="shared" si="136"/>
        <v>0</v>
      </c>
      <c r="AY211" s="71">
        <f t="shared" si="137"/>
        <v>0</v>
      </c>
      <c r="AZ211" s="71">
        <f t="shared" si="138"/>
        <v>0</v>
      </c>
      <c r="BA211" s="71">
        <f t="shared" si="139"/>
        <v>0</v>
      </c>
      <c r="BB211" s="71">
        <f t="shared" si="140"/>
        <v>0</v>
      </c>
      <c r="BC211" s="71">
        <f t="shared" si="141"/>
        <v>0</v>
      </c>
      <c r="BD211" s="71">
        <f t="shared" si="142"/>
        <v>0</v>
      </c>
    </row>
    <row r="212" spans="1:56" x14ac:dyDescent="0.25">
      <c r="A212" s="14" t="str">
        <f>LCI!A65</f>
        <v>Algal Biomass, LEA Meal (kg/yr)</v>
      </c>
      <c r="B212" s="43">
        <f>B114</f>
        <v>0</v>
      </c>
      <c r="C212" s="43">
        <f t="shared" ref="C212:L212" si="155">C114</f>
        <v>0</v>
      </c>
      <c r="D212" s="43">
        <f t="shared" si="155"/>
        <v>0</v>
      </c>
      <c r="E212" s="43">
        <f t="shared" si="155"/>
        <v>0</v>
      </c>
      <c r="F212" s="43"/>
      <c r="G212" s="43">
        <f t="shared" si="155"/>
        <v>0</v>
      </c>
      <c r="H212" s="43">
        <f t="shared" si="155"/>
        <v>0</v>
      </c>
      <c r="I212" s="43">
        <f t="shared" si="155"/>
        <v>3933130.5</v>
      </c>
      <c r="J212" s="43">
        <f t="shared" si="155"/>
        <v>0</v>
      </c>
      <c r="K212" s="317">
        <f t="shared" si="155"/>
        <v>0</v>
      </c>
      <c r="L212" s="310">
        <f t="shared" si="155"/>
        <v>0</v>
      </c>
      <c r="M212" s="310"/>
      <c r="N212" s="310"/>
      <c r="O212" s="310"/>
      <c r="P212" s="331"/>
      <c r="Q212" s="310"/>
      <c r="R212" s="310"/>
      <c r="T212" s="45">
        <f>IF(EXACT(A212,LCI!A65),LCI!G65,-1*10^6)</f>
        <v>0.35</v>
      </c>
      <c r="U212" s="47">
        <f t="shared" si="110"/>
        <v>0</v>
      </c>
      <c r="V212" s="47">
        <f t="shared" si="111"/>
        <v>0</v>
      </c>
      <c r="W212" s="47">
        <f t="shared" si="112"/>
        <v>0</v>
      </c>
      <c r="X212" s="47">
        <f t="shared" si="113"/>
        <v>0</v>
      </c>
      <c r="Y212" s="47">
        <f t="shared" si="114"/>
        <v>0</v>
      </c>
      <c r="Z212" s="47">
        <f t="shared" si="144"/>
        <v>0</v>
      </c>
      <c r="AA212" s="47">
        <f t="shared" si="145"/>
        <v>0</v>
      </c>
      <c r="AB212" s="47">
        <f t="shared" si="146"/>
        <v>1376595.6749999998</v>
      </c>
      <c r="AC212" s="47">
        <f t="shared" si="147"/>
        <v>0</v>
      </c>
      <c r="AD212" s="322">
        <f t="shared" si="148"/>
        <v>0</v>
      </c>
      <c r="AE212" s="320">
        <f t="shared" si="149"/>
        <v>0</v>
      </c>
      <c r="AF212" s="320">
        <f t="shared" si="120"/>
        <v>0</v>
      </c>
      <c r="AG212" s="320">
        <f t="shared" si="121"/>
        <v>0</v>
      </c>
      <c r="AH212" s="320">
        <f t="shared" si="122"/>
        <v>0</v>
      </c>
      <c r="AI212" s="320">
        <f t="shared" si="123"/>
        <v>0</v>
      </c>
      <c r="AJ212" s="320">
        <f t="shared" si="124"/>
        <v>0</v>
      </c>
      <c r="AK212" s="320">
        <f t="shared" si="125"/>
        <v>0</v>
      </c>
      <c r="AM212" s="41">
        <f>IF(EXACT(A212,LCI!A65),LCI!H65,-1*10^6)</f>
        <v>-2000</v>
      </c>
      <c r="AN212" s="71">
        <f t="shared" si="126"/>
        <v>0</v>
      </c>
      <c r="AO212" s="71">
        <f t="shared" si="127"/>
        <v>0</v>
      </c>
      <c r="AP212" s="339">
        <f t="shared" si="128"/>
        <v>0</v>
      </c>
      <c r="AQ212" s="71">
        <f t="shared" si="129"/>
        <v>0</v>
      </c>
      <c r="AR212" s="71">
        <f t="shared" si="130"/>
        <v>0</v>
      </c>
      <c r="AS212" s="71">
        <f t="shared" si="131"/>
        <v>0</v>
      </c>
      <c r="AT212" s="71">
        <f t="shared" si="132"/>
        <v>0</v>
      </c>
      <c r="AU212" s="71">
        <f t="shared" si="133"/>
        <v>-7866261000</v>
      </c>
      <c r="AV212" s="71">
        <f t="shared" si="134"/>
        <v>0</v>
      </c>
      <c r="AW212" s="71">
        <f t="shared" si="135"/>
        <v>0</v>
      </c>
      <c r="AX212" s="71">
        <f t="shared" si="136"/>
        <v>0</v>
      </c>
      <c r="AY212" s="71">
        <f t="shared" si="137"/>
        <v>0</v>
      </c>
      <c r="AZ212" s="71">
        <f t="shared" si="138"/>
        <v>0</v>
      </c>
      <c r="BA212" s="71">
        <f t="shared" si="139"/>
        <v>0</v>
      </c>
      <c r="BB212" s="71">
        <f t="shared" si="140"/>
        <v>0</v>
      </c>
      <c r="BC212" s="71">
        <f t="shared" si="141"/>
        <v>0</v>
      </c>
      <c r="BD212" s="71">
        <f t="shared" si="142"/>
        <v>0</v>
      </c>
    </row>
    <row r="213" spans="1:56" x14ac:dyDescent="0.25">
      <c r="A213" s="14" t="str">
        <f>LCI!A66</f>
        <v>Algal Oil (kg/yr)</v>
      </c>
      <c r="B213" s="43">
        <f>B115-B74</f>
        <v>0</v>
      </c>
      <c r="C213" s="43">
        <f t="shared" ref="C213:L213" si="156">C115-C74</f>
        <v>0</v>
      </c>
      <c r="D213" s="43">
        <f t="shared" si="156"/>
        <v>0</v>
      </c>
      <c r="E213" s="43">
        <f t="shared" si="156"/>
        <v>0</v>
      </c>
      <c r="F213" s="43"/>
      <c r="G213" s="43">
        <f t="shared" si="156"/>
        <v>0</v>
      </c>
      <c r="H213" s="43">
        <f t="shared" si="156"/>
        <v>0</v>
      </c>
      <c r="I213" s="43">
        <f t="shared" si="156"/>
        <v>0</v>
      </c>
      <c r="J213" s="43">
        <f t="shared" si="156"/>
        <v>0</v>
      </c>
      <c r="K213" s="317">
        <f t="shared" si="156"/>
        <v>0</v>
      </c>
      <c r="L213" s="310">
        <f t="shared" si="156"/>
        <v>0</v>
      </c>
      <c r="M213" s="310"/>
      <c r="N213" s="310"/>
      <c r="O213" s="310"/>
      <c r="P213" s="331"/>
      <c r="Q213" s="310"/>
      <c r="R213" s="310"/>
      <c r="T213" s="45">
        <f>IF(EXACT(A213,LCI!A66),LCI!G66,-1*10^6)</f>
        <v>0.5</v>
      </c>
      <c r="U213" s="47">
        <f t="shared" si="110"/>
        <v>0</v>
      </c>
      <c r="V213" s="47">
        <f t="shared" si="111"/>
        <v>0</v>
      </c>
      <c r="W213" s="47">
        <f t="shared" si="112"/>
        <v>0</v>
      </c>
      <c r="X213" s="47">
        <f t="shared" si="113"/>
        <v>0</v>
      </c>
      <c r="Y213" s="47">
        <f t="shared" si="114"/>
        <v>0</v>
      </c>
      <c r="Z213" s="47">
        <f t="shared" si="144"/>
        <v>0</v>
      </c>
      <c r="AA213" s="47">
        <f t="shared" si="145"/>
        <v>0</v>
      </c>
      <c r="AB213" s="47">
        <f t="shared" si="146"/>
        <v>0</v>
      </c>
      <c r="AC213" s="47">
        <f t="shared" si="147"/>
        <v>0</v>
      </c>
      <c r="AD213" s="322">
        <f t="shared" si="148"/>
        <v>0</v>
      </c>
      <c r="AE213" s="320">
        <f t="shared" si="149"/>
        <v>0</v>
      </c>
      <c r="AF213" s="320">
        <f t="shared" si="120"/>
        <v>0</v>
      </c>
      <c r="AG213" s="320">
        <f t="shared" si="121"/>
        <v>0</v>
      </c>
      <c r="AH213" s="320">
        <f t="shared" si="122"/>
        <v>0</v>
      </c>
      <c r="AI213" s="320">
        <f t="shared" si="123"/>
        <v>0</v>
      </c>
      <c r="AJ213" s="320">
        <f t="shared" si="124"/>
        <v>0</v>
      </c>
      <c r="AK213" s="320">
        <f t="shared" si="125"/>
        <v>0</v>
      </c>
      <c r="AM213" s="41">
        <f>IF(EXACT(A213,LCI!A66),LCI!H66,-1*10^6)</f>
        <v>-2000</v>
      </c>
      <c r="AN213" s="71">
        <f t="shared" si="126"/>
        <v>0</v>
      </c>
      <c r="AO213" s="71">
        <f t="shared" si="127"/>
        <v>0</v>
      </c>
      <c r="AP213" s="339">
        <f t="shared" si="128"/>
        <v>0</v>
      </c>
      <c r="AQ213" s="71">
        <f t="shared" si="129"/>
        <v>0</v>
      </c>
      <c r="AR213" s="71">
        <f t="shared" si="130"/>
        <v>0</v>
      </c>
      <c r="AS213" s="71">
        <f t="shared" si="131"/>
        <v>0</v>
      </c>
      <c r="AT213" s="71">
        <f t="shared" si="132"/>
        <v>0</v>
      </c>
      <c r="AU213" s="71">
        <f t="shared" si="133"/>
        <v>0</v>
      </c>
      <c r="AV213" s="71">
        <f t="shared" si="134"/>
        <v>0</v>
      </c>
      <c r="AW213" s="71">
        <f t="shared" si="135"/>
        <v>0</v>
      </c>
      <c r="AX213" s="71">
        <f t="shared" si="136"/>
        <v>0</v>
      </c>
      <c r="AY213" s="71">
        <f t="shared" si="137"/>
        <v>0</v>
      </c>
      <c r="AZ213" s="71">
        <f t="shared" si="138"/>
        <v>0</v>
      </c>
      <c r="BA213" s="71">
        <f t="shared" si="139"/>
        <v>0</v>
      </c>
      <c r="BB213" s="71">
        <f t="shared" si="140"/>
        <v>0</v>
      </c>
      <c r="BC213" s="71">
        <f t="shared" si="141"/>
        <v>0</v>
      </c>
      <c r="BD213" s="71">
        <f t="shared" si="142"/>
        <v>0</v>
      </c>
    </row>
    <row r="214" spans="1:56" x14ac:dyDescent="0.25">
      <c r="A214" s="14" t="str">
        <f>LCI!A67</f>
        <v>Biochar (kg/yr)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317"/>
      <c r="L214" s="310"/>
      <c r="M214" s="310"/>
      <c r="N214" s="310"/>
      <c r="O214" s="310"/>
      <c r="P214" s="331"/>
      <c r="Q214" s="310"/>
      <c r="R214" s="310"/>
      <c r="T214" s="45">
        <f>IF(EXACT(A214,LCI!A67),LCI!G67,-1*10^6)</f>
        <v>0.1</v>
      </c>
      <c r="U214" s="47">
        <f t="shared" ref="U214" si="157">B214*$T214</f>
        <v>0</v>
      </c>
      <c r="V214" s="47">
        <f t="shared" ref="V214" si="158">C214*$T214</f>
        <v>0</v>
      </c>
      <c r="W214" s="47">
        <f t="shared" ref="W214" si="159">D214*$T214</f>
        <v>0</v>
      </c>
      <c r="X214" s="47">
        <f t="shared" si="113"/>
        <v>0</v>
      </c>
      <c r="Y214" s="47">
        <f t="shared" si="114"/>
        <v>0</v>
      </c>
      <c r="Z214" s="47"/>
      <c r="AA214" s="47"/>
      <c r="AB214" s="47"/>
      <c r="AC214" s="47"/>
      <c r="AD214" s="322"/>
      <c r="AE214" s="320"/>
      <c r="AF214" s="320"/>
      <c r="AG214" s="320"/>
      <c r="AH214" s="320"/>
      <c r="AI214" s="320"/>
      <c r="AJ214" s="320"/>
      <c r="AK214" s="320"/>
      <c r="AM214" s="41">
        <f>IF(EXACT(A214,LCI!A67),LCI!H67,-1*10^6)</f>
        <v>-2000</v>
      </c>
      <c r="AN214" s="71">
        <f t="shared" si="126"/>
        <v>0</v>
      </c>
      <c r="AO214" s="71">
        <f t="shared" si="127"/>
        <v>0</v>
      </c>
      <c r="AP214" s="339">
        <f t="shared" si="128"/>
        <v>0</v>
      </c>
      <c r="AQ214" s="71">
        <f t="shared" si="129"/>
        <v>0</v>
      </c>
      <c r="AR214" s="71">
        <f t="shared" si="130"/>
        <v>0</v>
      </c>
      <c r="AS214" s="71">
        <f t="shared" si="131"/>
        <v>0</v>
      </c>
      <c r="AT214" s="71">
        <f t="shared" si="132"/>
        <v>0</v>
      </c>
      <c r="AU214" s="71">
        <f t="shared" si="133"/>
        <v>0</v>
      </c>
      <c r="AV214" s="71">
        <f t="shared" si="134"/>
        <v>0</v>
      </c>
      <c r="AW214" s="71">
        <f t="shared" si="135"/>
        <v>0</v>
      </c>
      <c r="AX214" s="71">
        <f t="shared" si="136"/>
        <v>0</v>
      </c>
      <c r="AY214" s="71">
        <f t="shared" si="137"/>
        <v>0</v>
      </c>
      <c r="AZ214" s="71">
        <f t="shared" si="138"/>
        <v>0</v>
      </c>
      <c r="BA214" s="71">
        <f t="shared" si="139"/>
        <v>0</v>
      </c>
      <c r="BB214" s="71">
        <f t="shared" si="140"/>
        <v>0</v>
      </c>
      <c r="BC214" s="71">
        <f t="shared" si="141"/>
        <v>0</v>
      </c>
      <c r="BD214" s="71">
        <f t="shared" si="142"/>
        <v>0</v>
      </c>
    </row>
    <row r="215" spans="1:56" x14ac:dyDescent="0.25">
      <c r="A215" s="14" t="str">
        <f>LCI!A68</f>
        <v>Corn Grain (kg/yr)</v>
      </c>
      <c r="B215" s="43">
        <f t="shared" ref="B215:E216" si="160">B102-B46</f>
        <v>0</v>
      </c>
      <c r="C215" s="43">
        <f t="shared" si="160"/>
        <v>0</v>
      </c>
      <c r="D215" s="43">
        <f t="shared" si="160"/>
        <v>0</v>
      </c>
      <c r="E215" s="43">
        <f t="shared" si="160"/>
        <v>0</v>
      </c>
      <c r="F215" s="43"/>
      <c r="G215" s="43">
        <f t="shared" ref="G215:L216" si="161">G102-G46</f>
        <v>0</v>
      </c>
      <c r="H215" s="43">
        <f t="shared" si="161"/>
        <v>0</v>
      </c>
      <c r="I215" s="43">
        <f t="shared" si="161"/>
        <v>0</v>
      </c>
      <c r="J215" s="43">
        <f t="shared" si="161"/>
        <v>0</v>
      </c>
      <c r="K215" s="317">
        <f t="shared" si="161"/>
        <v>0</v>
      </c>
      <c r="L215" s="310">
        <f t="shared" si="161"/>
        <v>0</v>
      </c>
      <c r="M215" s="310"/>
      <c r="N215" s="310"/>
      <c r="O215" s="310"/>
      <c r="P215" s="331"/>
      <c r="Q215" s="310"/>
      <c r="R215" s="310"/>
      <c r="T215" s="45">
        <f>IF(EXACT(A215,LCI!A68),LCI!G68,-1*10^6)</f>
        <v>0</v>
      </c>
      <c r="U215" s="47">
        <f t="shared" si="110"/>
        <v>0</v>
      </c>
      <c r="V215" s="47">
        <f t="shared" si="111"/>
        <v>0</v>
      </c>
      <c r="W215" s="47">
        <f t="shared" si="112"/>
        <v>0</v>
      </c>
      <c r="X215" s="47">
        <f t="shared" si="113"/>
        <v>0</v>
      </c>
      <c r="Y215" s="47">
        <f t="shared" si="114"/>
        <v>0</v>
      </c>
      <c r="Z215" s="47">
        <f t="shared" si="144"/>
        <v>0</v>
      </c>
      <c r="AA215" s="47">
        <f t="shared" si="145"/>
        <v>0</v>
      </c>
      <c r="AB215" s="47">
        <f t="shared" si="146"/>
        <v>0</v>
      </c>
      <c r="AC215" s="47">
        <f t="shared" si="147"/>
        <v>0</v>
      </c>
      <c r="AD215" s="322">
        <f t="shared" si="148"/>
        <v>0</v>
      </c>
      <c r="AE215" s="320">
        <f t="shared" si="149"/>
        <v>0</v>
      </c>
      <c r="AF215" s="320">
        <f t="shared" ref="AF215:AF245" si="162">M215*$T215</f>
        <v>0</v>
      </c>
      <c r="AG215" s="320">
        <f t="shared" ref="AG215:AG245" si="163">N215*$T215</f>
        <v>0</v>
      </c>
      <c r="AH215" s="320">
        <f t="shared" ref="AH215:AH245" si="164">O215*$T215</f>
        <v>0</v>
      </c>
      <c r="AI215" s="320">
        <f t="shared" ref="AI215:AI245" si="165">P215*$T215</f>
        <v>0</v>
      </c>
      <c r="AJ215" s="320">
        <f t="shared" ref="AJ215:AJ245" si="166">Q215*$T215</f>
        <v>0</v>
      </c>
      <c r="AK215" s="320">
        <f t="shared" ref="AK215:AK245" si="167">R215*$T215</f>
        <v>0</v>
      </c>
      <c r="AM215" s="41">
        <f>IF(EXACT(A215,LCI!A68),LCI!H68,-1*10^6)</f>
        <v>-2000</v>
      </c>
      <c r="AN215" s="71">
        <f t="shared" si="126"/>
        <v>0</v>
      </c>
      <c r="AO215" s="71">
        <f t="shared" si="127"/>
        <v>0</v>
      </c>
      <c r="AP215" s="339">
        <f t="shared" si="128"/>
        <v>0</v>
      </c>
      <c r="AQ215" s="71">
        <f t="shared" si="129"/>
        <v>0</v>
      </c>
      <c r="AR215" s="71">
        <f t="shared" si="130"/>
        <v>0</v>
      </c>
      <c r="AS215" s="71">
        <f t="shared" si="131"/>
        <v>0</v>
      </c>
      <c r="AT215" s="71">
        <f t="shared" si="132"/>
        <v>0</v>
      </c>
      <c r="AU215" s="71">
        <f t="shared" si="133"/>
        <v>0</v>
      </c>
      <c r="AV215" s="71">
        <f t="shared" si="134"/>
        <v>0</v>
      </c>
      <c r="AW215" s="71">
        <f t="shared" si="135"/>
        <v>0</v>
      </c>
      <c r="AX215" s="71">
        <f t="shared" si="136"/>
        <v>0</v>
      </c>
      <c r="AY215" s="71">
        <f t="shared" si="137"/>
        <v>0</v>
      </c>
      <c r="AZ215" s="71">
        <f t="shared" si="138"/>
        <v>0</v>
      </c>
      <c r="BA215" s="71">
        <f t="shared" si="139"/>
        <v>0</v>
      </c>
      <c r="BB215" s="71">
        <f t="shared" si="140"/>
        <v>0</v>
      </c>
      <c r="BC215" s="71">
        <f t="shared" si="141"/>
        <v>0</v>
      </c>
      <c r="BD215" s="71">
        <f t="shared" si="142"/>
        <v>0</v>
      </c>
    </row>
    <row r="216" spans="1:56" x14ac:dyDescent="0.25">
      <c r="A216" s="14" t="str">
        <f>LCI!A69</f>
        <v>Corn Stover, Collected (kg/yr)</v>
      </c>
      <c r="B216" s="43">
        <f t="shared" si="160"/>
        <v>0</v>
      </c>
      <c r="C216" s="43">
        <f t="shared" si="160"/>
        <v>0</v>
      </c>
      <c r="D216" s="43">
        <f t="shared" si="160"/>
        <v>0</v>
      </c>
      <c r="E216" s="43">
        <f t="shared" si="160"/>
        <v>493830</v>
      </c>
      <c r="F216" s="43"/>
      <c r="G216" s="43">
        <f t="shared" si="161"/>
        <v>0</v>
      </c>
      <c r="H216" s="43">
        <f t="shared" si="161"/>
        <v>0</v>
      </c>
      <c r="I216" s="43">
        <f t="shared" si="161"/>
        <v>0</v>
      </c>
      <c r="J216" s="43">
        <f t="shared" si="161"/>
        <v>0</v>
      </c>
      <c r="K216" s="317">
        <f t="shared" si="161"/>
        <v>0</v>
      </c>
      <c r="L216" s="310">
        <f t="shared" si="161"/>
        <v>0</v>
      </c>
      <c r="M216" s="310"/>
      <c r="N216" s="310"/>
      <c r="O216" s="310"/>
      <c r="P216" s="331"/>
      <c r="Q216" s="310"/>
      <c r="R216" s="310"/>
      <c r="T216" s="45">
        <f>IF(EXACT(A216,LCI!A69),LCI!G69,-1*10^6)</f>
        <v>8.3000000000000004E-2</v>
      </c>
      <c r="U216" s="47">
        <f t="shared" si="110"/>
        <v>0</v>
      </c>
      <c r="V216" s="47">
        <f t="shared" si="111"/>
        <v>0</v>
      </c>
      <c r="W216" s="47">
        <f t="shared" si="112"/>
        <v>0</v>
      </c>
      <c r="X216" s="47">
        <f t="shared" si="113"/>
        <v>40987.89</v>
      </c>
      <c r="Y216" s="47">
        <f t="shared" si="114"/>
        <v>0</v>
      </c>
      <c r="Z216" s="47">
        <f t="shared" si="144"/>
        <v>0</v>
      </c>
      <c r="AA216" s="47">
        <f t="shared" si="145"/>
        <v>0</v>
      </c>
      <c r="AB216" s="47">
        <f t="shared" si="146"/>
        <v>0</v>
      </c>
      <c r="AC216" s="47">
        <f t="shared" si="147"/>
        <v>0</v>
      </c>
      <c r="AD216" s="322">
        <f t="shared" si="148"/>
        <v>0</v>
      </c>
      <c r="AE216" s="320">
        <f t="shared" si="149"/>
        <v>0</v>
      </c>
      <c r="AF216" s="320">
        <f t="shared" si="162"/>
        <v>0</v>
      </c>
      <c r="AG216" s="320">
        <f t="shared" si="163"/>
        <v>0</v>
      </c>
      <c r="AH216" s="320">
        <f t="shared" si="164"/>
        <v>0</v>
      </c>
      <c r="AI216" s="320">
        <f t="shared" si="165"/>
        <v>0</v>
      </c>
      <c r="AJ216" s="320">
        <f t="shared" si="166"/>
        <v>0</v>
      </c>
      <c r="AK216" s="320">
        <f t="shared" si="167"/>
        <v>0</v>
      </c>
      <c r="AM216" s="41">
        <f>IF(EXACT(A216,LCI!A69),LCI!H69,-1*10^6)</f>
        <v>-2000</v>
      </c>
      <c r="AN216" s="71">
        <f t="shared" si="126"/>
        <v>0</v>
      </c>
      <c r="AO216" s="71">
        <f t="shared" si="127"/>
        <v>0</v>
      </c>
      <c r="AP216" s="339">
        <f t="shared" si="128"/>
        <v>0</v>
      </c>
      <c r="AQ216" s="71">
        <f t="shared" si="129"/>
        <v>-987660000</v>
      </c>
      <c r="AR216" s="71">
        <f t="shared" si="130"/>
        <v>0</v>
      </c>
      <c r="AS216" s="71">
        <f t="shared" si="131"/>
        <v>0</v>
      </c>
      <c r="AT216" s="71">
        <f t="shared" si="132"/>
        <v>0</v>
      </c>
      <c r="AU216" s="71">
        <f t="shared" si="133"/>
        <v>0</v>
      </c>
      <c r="AV216" s="71">
        <f t="shared" si="134"/>
        <v>0</v>
      </c>
      <c r="AW216" s="71">
        <f t="shared" si="135"/>
        <v>0</v>
      </c>
      <c r="AX216" s="71">
        <f t="shared" si="136"/>
        <v>0</v>
      </c>
      <c r="AY216" s="71">
        <f t="shared" si="137"/>
        <v>0</v>
      </c>
      <c r="AZ216" s="71">
        <f t="shared" si="138"/>
        <v>0</v>
      </c>
      <c r="BA216" s="71">
        <f t="shared" si="139"/>
        <v>0</v>
      </c>
      <c r="BB216" s="71">
        <f t="shared" si="140"/>
        <v>0</v>
      </c>
      <c r="BC216" s="71">
        <f t="shared" si="141"/>
        <v>0</v>
      </c>
      <c r="BD216" s="71">
        <f t="shared" si="142"/>
        <v>0</v>
      </c>
    </row>
    <row r="217" spans="1:56" x14ac:dyDescent="0.25">
      <c r="A217" s="14" t="str">
        <f>LCI!A70</f>
        <v>Corn Stover, Left (kg/yr)</v>
      </c>
      <c r="B217" s="43">
        <f>B104</f>
        <v>0</v>
      </c>
      <c r="C217" s="43">
        <f t="shared" ref="C217:L217" si="168">C104</f>
        <v>0</v>
      </c>
      <c r="D217" s="43">
        <f>CornCult!K26</f>
        <v>493830</v>
      </c>
      <c r="E217" s="43">
        <f t="shared" si="168"/>
        <v>0</v>
      </c>
      <c r="F217" s="43"/>
      <c r="G217" s="43">
        <f t="shared" si="168"/>
        <v>0</v>
      </c>
      <c r="H217" s="43">
        <f t="shared" si="168"/>
        <v>0</v>
      </c>
      <c r="I217" s="43">
        <f t="shared" si="168"/>
        <v>0</v>
      </c>
      <c r="J217" s="43">
        <f t="shared" si="168"/>
        <v>0</v>
      </c>
      <c r="K217" s="317">
        <f t="shared" si="168"/>
        <v>0</v>
      </c>
      <c r="L217" s="310">
        <f t="shared" si="168"/>
        <v>0</v>
      </c>
      <c r="M217" s="310"/>
      <c r="N217" s="310"/>
      <c r="O217" s="310"/>
      <c r="P217" s="331"/>
      <c r="Q217" s="310"/>
      <c r="R217" s="310"/>
      <c r="T217" s="45">
        <f>IF(EXACT(A217,LCI!A70),LCI!G70,-1*10^6)</f>
        <v>0</v>
      </c>
      <c r="U217" s="47">
        <f t="shared" si="110"/>
        <v>0</v>
      </c>
      <c r="V217" s="47">
        <f t="shared" si="111"/>
        <v>0</v>
      </c>
      <c r="W217" s="47">
        <f t="shared" si="112"/>
        <v>0</v>
      </c>
      <c r="X217" s="47">
        <f t="shared" si="113"/>
        <v>0</v>
      </c>
      <c r="Y217" s="47">
        <f t="shared" si="114"/>
        <v>0</v>
      </c>
      <c r="Z217" s="47">
        <f t="shared" si="144"/>
        <v>0</v>
      </c>
      <c r="AA217" s="47">
        <f t="shared" si="145"/>
        <v>0</v>
      </c>
      <c r="AB217" s="47">
        <f t="shared" si="146"/>
        <v>0</v>
      </c>
      <c r="AC217" s="47">
        <f t="shared" si="147"/>
        <v>0</v>
      </c>
      <c r="AD217" s="322">
        <f t="shared" si="148"/>
        <v>0</v>
      </c>
      <c r="AE217" s="320">
        <f t="shared" si="149"/>
        <v>0</v>
      </c>
      <c r="AF217" s="320">
        <f t="shared" si="162"/>
        <v>0</v>
      </c>
      <c r="AG217" s="320">
        <f t="shared" si="163"/>
        <v>0</v>
      </c>
      <c r="AH217" s="320">
        <f t="shared" si="164"/>
        <v>0</v>
      </c>
      <c r="AI217" s="320">
        <f t="shared" si="165"/>
        <v>0</v>
      </c>
      <c r="AJ217" s="320">
        <f t="shared" si="166"/>
        <v>0</v>
      </c>
      <c r="AK217" s="320">
        <f t="shared" si="167"/>
        <v>0</v>
      </c>
      <c r="AM217" s="41">
        <f>IF(EXACT(A217,LCI!A70),LCI!H70,-1*10^6)</f>
        <v>0</v>
      </c>
      <c r="AN217" s="71">
        <f t="shared" si="126"/>
        <v>0</v>
      </c>
      <c r="AO217" s="71">
        <f t="shared" si="127"/>
        <v>0</v>
      </c>
      <c r="AP217" s="339">
        <f t="shared" si="128"/>
        <v>0</v>
      </c>
      <c r="AQ217" s="71">
        <f t="shared" si="129"/>
        <v>0</v>
      </c>
      <c r="AR217" s="71">
        <f t="shared" si="130"/>
        <v>0</v>
      </c>
      <c r="AS217" s="71">
        <f t="shared" si="131"/>
        <v>0</v>
      </c>
      <c r="AT217" s="71">
        <f t="shared" si="132"/>
        <v>0</v>
      </c>
      <c r="AU217" s="71">
        <f t="shared" si="133"/>
        <v>0</v>
      </c>
      <c r="AV217" s="71">
        <f t="shared" si="134"/>
        <v>0</v>
      </c>
      <c r="AW217" s="71">
        <f t="shared" si="135"/>
        <v>0</v>
      </c>
      <c r="AX217" s="71">
        <f t="shared" si="136"/>
        <v>0</v>
      </c>
      <c r="AY217" s="71">
        <f t="shared" si="137"/>
        <v>0</v>
      </c>
      <c r="AZ217" s="71">
        <f t="shared" si="138"/>
        <v>0</v>
      </c>
      <c r="BA217" s="71">
        <f t="shared" si="139"/>
        <v>0</v>
      </c>
      <c r="BB217" s="71">
        <f t="shared" si="140"/>
        <v>0</v>
      </c>
      <c r="BC217" s="71">
        <f t="shared" si="141"/>
        <v>0</v>
      </c>
      <c r="BD217" s="71">
        <f t="shared" si="142"/>
        <v>0</v>
      </c>
    </row>
    <row r="218" spans="1:56" x14ac:dyDescent="0.25">
      <c r="A218" s="14" t="str">
        <f>LCI!A72</f>
        <v>DDGS (kg/yr)</v>
      </c>
      <c r="B218" s="43">
        <f>B116</f>
        <v>0</v>
      </c>
      <c r="C218" s="43">
        <f>C116</f>
        <v>0</v>
      </c>
      <c r="D218" s="43">
        <f>D116</f>
        <v>362142</v>
      </c>
      <c r="E218" s="43">
        <f>E116</f>
        <v>0</v>
      </c>
      <c r="F218" s="43"/>
      <c r="G218" s="43">
        <f t="shared" ref="G218:L218" si="169">G116</f>
        <v>0</v>
      </c>
      <c r="H218" s="43">
        <f t="shared" si="169"/>
        <v>0</v>
      </c>
      <c r="I218" s="43">
        <f t="shared" si="169"/>
        <v>0</v>
      </c>
      <c r="J218" s="43">
        <f t="shared" si="169"/>
        <v>0</v>
      </c>
      <c r="K218" s="317">
        <f t="shared" si="169"/>
        <v>0</v>
      </c>
      <c r="L218" s="310">
        <f t="shared" si="169"/>
        <v>0</v>
      </c>
      <c r="M218" s="310"/>
      <c r="N218" s="310"/>
      <c r="O218" s="310"/>
      <c r="P218" s="331"/>
      <c r="Q218" s="310"/>
      <c r="R218" s="310"/>
      <c r="T218" s="45">
        <f>IF(EXACT(A218,LCI!A72),LCI!G72,-1*10^6)</f>
        <v>0.15435501700000001</v>
      </c>
      <c r="U218" s="47">
        <f t="shared" si="110"/>
        <v>0</v>
      </c>
      <c r="V218" s="47">
        <f t="shared" si="111"/>
        <v>0</v>
      </c>
      <c r="W218" s="47">
        <f t="shared" si="112"/>
        <v>55898.434566414006</v>
      </c>
      <c r="X218" s="47">
        <f t="shared" si="113"/>
        <v>0</v>
      </c>
      <c r="Y218" s="47">
        <f t="shared" si="114"/>
        <v>0</v>
      </c>
      <c r="Z218" s="47">
        <f t="shared" si="144"/>
        <v>0</v>
      </c>
      <c r="AA218" s="47">
        <f t="shared" si="145"/>
        <v>0</v>
      </c>
      <c r="AB218" s="47">
        <f t="shared" si="146"/>
        <v>0</v>
      </c>
      <c r="AC218" s="47">
        <f t="shared" si="147"/>
        <v>0</v>
      </c>
      <c r="AD218" s="322">
        <f t="shared" si="148"/>
        <v>0</v>
      </c>
      <c r="AE218" s="320">
        <f t="shared" si="149"/>
        <v>0</v>
      </c>
      <c r="AF218" s="320">
        <f t="shared" si="162"/>
        <v>0</v>
      </c>
      <c r="AG218" s="320">
        <f t="shared" si="163"/>
        <v>0</v>
      </c>
      <c r="AH218" s="320">
        <f t="shared" si="164"/>
        <v>0</v>
      </c>
      <c r="AI218" s="320">
        <f t="shared" si="165"/>
        <v>0</v>
      </c>
      <c r="AJ218" s="320">
        <f t="shared" si="166"/>
        <v>0</v>
      </c>
      <c r="AK218" s="320">
        <f t="shared" si="167"/>
        <v>0</v>
      </c>
      <c r="AM218" s="41">
        <f>IF(EXACT(A218,LCI!A72),LCI!H72,-1*10^6)</f>
        <v>-2000</v>
      </c>
      <c r="AN218" s="71">
        <f t="shared" si="126"/>
        <v>0</v>
      </c>
      <c r="AO218" s="71">
        <f t="shared" si="127"/>
        <v>0</v>
      </c>
      <c r="AP218" s="339">
        <f t="shared" si="128"/>
        <v>-724284000</v>
      </c>
      <c r="AQ218" s="71">
        <f t="shared" si="129"/>
        <v>0</v>
      </c>
      <c r="AR218" s="71">
        <f t="shared" si="130"/>
        <v>0</v>
      </c>
      <c r="AS218" s="71">
        <f t="shared" si="131"/>
        <v>0</v>
      </c>
      <c r="AT218" s="71">
        <f t="shared" si="132"/>
        <v>0</v>
      </c>
      <c r="AU218" s="71">
        <f t="shared" si="133"/>
        <v>0</v>
      </c>
      <c r="AV218" s="71">
        <f t="shared" si="134"/>
        <v>0</v>
      </c>
      <c r="AW218" s="71">
        <f t="shared" si="135"/>
        <v>0</v>
      </c>
      <c r="AX218" s="71">
        <f t="shared" si="136"/>
        <v>0</v>
      </c>
      <c r="AY218" s="71">
        <f t="shared" si="137"/>
        <v>0</v>
      </c>
      <c r="AZ218" s="71">
        <f t="shared" si="138"/>
        <v>0</v>
      </c>
      <c r="BA218" s="71">
        <f t="shared" si="139"/>
        <v>0</v>
      </c>
      <c r="BB218" s="71">
        <f t="shared" si="140"/>
        <v>0</v>
      </c>
      <c r="BC218" s="71">
        <f t="shared" si="141"/>
        <v>0</v>
      </c>
      <c r="BD218" s="71">
        <f t="shared" si="142"/>
        <v>0</v>
      </c>
    </row>
    <row r="219" spans="1:56" x14ac:dyDescent="0.25">
      <c r="A219" s="14" t="str">
        <f>LCI!A73</f>
        <v>Glycerin (kg/yr)</v>
      </c>
      <c r="B219" s="43">
        <f>B135</f>
        <v>5928.5302777028282</v>
      </c>
      <c r="C219" s="43">
        <f>C135</f>
        <v>0</v>
      </c>
      <c r="D219" s="43">
        <f>D135</f>
        <v>0</v>
      </c>
      <c r="E219" s="43">
        <f>E135</f>
        <v>0</v>
      </c>
      <c r="F219" s="43"/>
      <c r="G219" s="43">
        <f t="shared" ref="G219:L219" si="170">G135</f>
        <v>0</v>
      </c>
      <c r="H219" s="43">
        <f t="shared" si="170"/>
        <v>0</v>
      </c>
      <c r="I219" s="43">
        <f t="shared" si="170"/>
        <v>0</v>
      </c>
      <c r="J219" s="43">
        <f t="shared" si="170"/>
        <v>0</v>
      </c>
      <c r="K219" s="317">
        <f t="shared" si="170"/>
        <v>0</v>
      </c>
      <c r="L219" s="310">
        <f t="shared" si="170"/>
        <v>0</v>
      </c>
      <c r="M219" s="310"/>
      <c r="N219" s="310"/>
      <c r="O219" s="310"/>
      <c r="P219" s="331"/>
      <c r="Q219" s="310"/>
      <c r="R219" s="310"/>
      <c r="T219" s="45">
        <f>IF(EXACT(A219,LCI!A73),LCI!G73,-1*10^6)</f>
        <v>0.13200000000000001</v>
      </c>
      <c r="U219" s="47">
        <f t="shared" si="110"/>
        <v>782.56599665677334</v>
      </c>
      <c r="V219" s="47">
        <f t="shared" si="111"/>
        <v>0</v>
      </c>
      <c r="W219" s="47">
        <f t="shared" si="112"/>
        <v>0</v>
      </c>
      <c r="X219" s="47">
        <f t="shared" si="113"/>
        <v>0</v>
      </c>
      <c r="Y219" s="47">
        <f t="shared" si="114"/>
        <v>0</v>
      </c>
      <c r="Z219" s="47">
        <f t="shared" si="144"/>
        <v>0</v>
      </c>
      <c r="AA219" s="47">
        <f t="shared" si="145"/>
        <v>0</v>
      </c>
      <c r="AB219" s="47">
        <f t="shared" si="146"/>
        <v>0</v>
      </c>
      <c r="AC219" s="47">
        <f t="shared" si="147"/>
        <v>0</v>
      </c>
      <c r="AD219" s="322">
        <f t="shared" si="148"/>
        <v>0</v>
      </c>
      <c r="AE219" s="320">
        <f t="shared" si="149"/>
        <v>0</v>
      </c>
      <c r="AF219" s="320">
        <f t="shared" si="162"/>
        <v>0</v>
      </c>
      <c r="AG219" s="320">
        <f t="shared" si="163"/>
        <v>0</v>
      </c>
      <c r="AH219" s="320">
        <f t="shared" si="164"/>
        <v>0</v>
      </c>
      <c r="AI219" s="320">
        <f t="shared" si="165"/>
        <v>0</v>
      </c>
      <c r="AJ219" s="320">
        <f t="shared" si="166"/>
        <v>0</v>
      </c>
      <c r="AK219" s="320">
        <f t="shared" si="167"/>
        <v>0</v>
      </c>
      <c r="AM219" s="41">
        <f>IF(EXACT(A219,LCI!A73),LCI!H73,-1*10^6)</f>
        <v>-2000</v>
      </c>
      <c r="AN219" s="71">
        <f t="shared" si="126"/>
        <v>-11857060.555405656</v>
      </c>
      <c r="AO219" s="71">
        <f t="shared" si="127"/>
        <v>0</v>
      </c>
      <c r="AP219" s="339">
        <f t="shared" si="128"/>
        <v>0</v>
      </c>
      <c r="AQ219" s="71">
        <f t="shared" si="129"/>
        <v>0</v>
      </c>
      <c r="AR219" s="71">
        <f t="shared" si="130"/>
        <v>0</v>
      </c>
      <c r="AS219" s="71">
        <f t="shared" si="131"/>
        <v>0</v>
      </c>
      <c r="AT219" s="71">
        <f t="shared" si="132"/>
        <v>0</v>
      </c>
      <c r="AU219" s="71">
        <f t="shared" si="133"/>
        <v>0</v>
      </c>
      <c r="AV219" s="71">
        <f t="shared" si="134"/>
        <v>0</v>
      </c>
      <c r="AW219" s="71">
        <f t="shared" si="135"/>
        <v>0</v>
      </c>
      <c r="AX219" s="71">
        <f t="shared" si="136"/>
        <v>0</v>
      </c>
      <c r="AY219" s="71">
        <f t="shared" si="137"/>
        <v>0</v>
      </c>
      <c r="AZ219" s="71">
        <f t="shared" si="138"/>
        <v>0</v>
      </c>
      <c r="BA219" s="71">
        <f t="shared" si="139"/>
        <v>0</v>
      </c>
      <c r="BB219" s="71">
        <f t="shared" si="140"/>
        <v>0</v>
      </c>
      <c r="BC219" s="71">
        <f t="shared" si="141"/>
        <v>0</v>
      </c>
      <c r="BD219" s="71">
        <f t="shared" si="142"/>
        <v>0</v>
      </c>
    </row>
    <row r="220" spans="1:56" x14ac:dyDescent="0.25">
      <c r="A220" s="14" t="str">
        <f>LCI!A74</f>
        <v>MSW Co-Products (kg/yr)</v>
      </c>
      <c r="B220" s="43">
        <f>B105</f>
        <v>0</v>
      </c>
      <c r="C220" s="43">
        <f>C105</f>
        <v>0</v>
      </c>
      <c r="D220" s="43">
        <f>D105</f>
        <v>0</v>
      </c>
      <c r="E220" s="43">
        <f>E105</f>
        <v>0</v>
      </c>
      <c r="F220" s="43"/>
      <c r="G220" s="43">
        <f t="shared" ref="G220:L220" si="171">G105</f>
        <v>0</v>
      </c>
      <c r="H220" s="43">
        <f t="shared" si="171"/>
        <v>0</v>
      </c>
      <c r="I220" s="43">
        <f t="shared" si="171"/>
        <v>0</v>
      </c>
      <c r="J220" s="43">
        <f t="shared" si="171"/>
        <v>0</v>
      </c>
      <c r="K220" s="317">
        <f t="shared" si="171"/>
        <v>0</v>
      </c>
      <c r="L220" s="310">
        <f t="shared" si="171"/>
        <v>0</v>
      </c>
      <c r="M220" s="310"/>
      <c r="N220" s="310"/>
      <c r="O220" s="310"/>
      <c r="P220" s="331"/>
      <c r="Q220" s="310"/>
      <c r="R220" s="310"/>
      <c r="T220" s="45">
        <f>IF(EXACT(A220,LCI!A74),LCI!G74,-1*10^6)</f>
        <v>0.33</v>
      </c>
      <c r="U220" s="47">
        <f t="shared" si="110"/>
        <v>0</v>
      </c>
      <c r="V220" s="47">
        <f t="shared" si="111"/>
        <v>0</v>
      </c>
      <c r="W220" s="47">
        <f t="shared" si="112"/>
        <v>0</v>
      </c>
      <c r="X220" s="47">
        <f t="shared" si="113"/>
        <v>0</v>
      </c>
      <c r="Y220" s="47">
        <f t="shared" si="114"/>
        <v>0</v>
      </c>
      <c r="Z220" s="47">
        <f t="shared" si="144"/>
        <v>0</v>
      </c>
      <c r="AA220" s="47">
        <f t="shared" si="145"/>
        <v>0</v>
      </c>
      <c r="AB220" s="47">
        <f t="shared" si="146"/>
        <v>0</v>
      </c>
      <c r="AC220" s="47">
        <f t="shared" si="147"/>
        <v>0</v>
      </c>
      <c r="AD220" s="322">
        <f t="shared" si="148"/>
        <v>0</v>
      </c>
      <c r="AE220" s="320">
        <f t="shared" si="149"/>
        <v>0</v>
      </c>
      <c r="AF220" s="320">
        <f t="shared" si="162"/>
        <v>0</v>
      </c>
      <c r="AG220" s="320">
        <f t="shared" si="163"/>
        <v>0</v>
      </c>
      <c r="AH220" s="320">
        <f t="shared" si="164"/>
        <v>0</v>
      </c>
      <c r="AI220" s="320">
        <f t="shared" si="165"/>
        <v>0</v>
      </c>
      <c r="AJ220" s="320">
        <f t="shared" si="166"/>
        <v>0</v>
      </c>
      <c r="AK220" s="320">
        <f t="shared" si="167"/>
        <v>0</v>
      </c>
      <c r="AM220" s="41">
        <f>IF(EXACT(A220,LCI!A74),LCI!H74,-1*10^6)</f>
        <v>-2000</v>
      </c>
      <c r="AN220" s="71">
        <f t="shared" si="126"/>
        <v>0</v>
      </c>
      <c r="AO220" s="71">
        <f t="shared" si="127"/>
        <v>0</v>
      </c>
      <c r="AP220" s="339">
        <f t="shared" si="128"/>
        <v>0</v>
      </c>
      <c r="AQ220" s="71">
        <f t="shared" si="129"/>
        <v>0</v>
      </c>
      <c r="AR220" s="71">
        <f t="shared" si="130"/>
        <v>0</v>
      </c>
      <c r="AS220" s="71">
        <f t="shared" si="131"/>
        <v>0</v>
      </c>
      <c r="AT220" s="71">
        <f t="shared" si="132"/>
        <v>0</v>
      </c>
      <c r="AU220" s="71">
        <f t="shared" si="133"/>
        <v>0</v>
      </c>
      <c r="AV220" s="71">
        <f t="shared" si="134"/>
        <v>0</v>
      </c>
      <c r="AW220" s="71">
        <f t="shared" si="135"/>
        <v>0</v>
      </c>
      <c r="AX220" s="71">
        <f t="shared" si="136"/>
        <v>0</v>
      </c>
      <c r="AY220" s="71">
        <f t="shared" si="137"/>
        <v>0</v>
      </c>
      <c r="AZ220" s="71">
        <f t="shared" si="138"/>
        <v>0</v>
      </c>
      <c r="BA220" s="71">
        <f t="shared" si="139"/>
        <v>0</v>
      </c>
      <c r="BB220" s="71">
        <f t="shared" si="140"/>
        <v>0</v>
      </c>
      <c r="BC220" s="71">
        <f t="shared" si="141"/>
        <v>0</v>
      </c>
      <c r="BD220" s="71">
        <f t="shared" si="142"/>
        <v>0</v>
      </c>
    </row>
    <row r="221" spans="1:56" x14ac:dyDescent="0.25">
      <c r="A221" s="14" t="str">
        <f>LCI!A75</f>
        <v>Nitrogen Gas (kg/yr)</v>
      </c>
      <c r="B221" s="43">
        <f>B120</f>
        <v>0</v>
      </c>
      <c r="C221" s="43">
        <f>C120</f>
        <v>0</v>
      </c>
      <c r="D221" s="43">
        <f>D120</f>
        <v>0</v>
      </c>
      <c r="E221" s="43">
        <f>E120</f>
        <v>0</v>
      </c>
      <c r="F221" s="43"/>
      <c r="G221" s="43">
        <f t="shared" ref="G221:L221" si="172">G120</f>
        <v>0</v>
      </c>
      <c r="H221" s="43">
        <f t="shared" si="172"/>
        <v>0</v>
      </c>
      <c r="I221" s="43">
        <f t="shared" si="172"/>
        <v>0</v>
      </c>
      <c r="J221" s="43">
        <f t="shared" si="172"/>
        <v>0</v>
      </c>
      <c r="K221" s="317">
        <f t="shared" si="172"/>
        <v>0</v>
      </c>
      <c r="L221" s="310">
        <f t="shared" si="172"/>
        <v>0</v>
      </c>
      <c r="M221" s="310"/>
      <c r="N221" s="310"/>
      <c r="O221" s="310"/>
      <c r="P221" s="331"/>
      <c r="Q221" s="310"/>
      <c r="R221" s="310"/>
      <c r="T221" s="45">
        <f>IF(EXACT(A221,LCI!A75),LCI!G75,-1*10^6)</f>
        <v>14.102564102564104</v>
      </c>
      <c r="U221" s="47">
        <f t="shared" si="110"/>
        <v>0</v>
      </c>
      <c r="V221" s="47">
        <f t="shared" si="111"/>
        <v>0</v>
      </c>
      <c r="W221" s="47">
        <f t="shared" si="112"/>
        <v>0</v>
      </c>
      <c r="X221" s="47">
        <f t="shared" si="113"/>
        <v>0</v>
      </c>
      <c r="Y221" s="47">
        <f t="shared" si="114"/>
        <v>0</v>
      </c>
      <c r="Z221" s="47">
        <f t="shared" si="144"/>
        <v>0</v>
      </c>
      <c r="AA221" s="47">
        <f t="shared" si="145"/>
        <v>0</v>
      </c>
      <c r="AB221" s="47">
        <f t="shared" si="146"/>
        <v>0</v>
      </c>
      <c r="AC221" s="47">
        <f t="shared" si="147"/>
        <v>0</v>
      </c>
      <c r="AD221" s="322">
        <f t="shared" si="148"/>
        <v>0</v>
      </c>
      <c r="AE221" s="320">
        <f t="shared" si="149"/>
        <v>0</v>
      </c>
      <c r="AF221" s="320">
        <f t="shared" si="162"/>
        <v>0</v>
      </c>
      <c r="AG221" s="320">
        <f t="shared" si="163"/>
        <v>0</v>
      </c>
      <c r="AH221" s="320">
        <f t="shared" si="164"/>
        <v>0</v>
      </c>
      <c r="AI221" s="320">
        <f t="shared" si="165"/>
        <v>0</v>
      </c>
      <c r="AJ221" s="320">
        <f t="shared" si="166"/>
        <v>0</v>
      </c>
      <c r="AK221" s="320">
        <f t="shared" si="167"/>
        <v>0</v>
      </c>
      <c r="AM221" s="41">
        <f>IF(EXACT(A221,LCI!A75),LCI!H75,-1*10^6)</f>
        <v>-2000</v>
      </c>
      <c r="AN221" s="71">
        <f t="shared" si="126"/>
        <v>0</v>
      </c>
      <c r="AO221" s="71">
        <f t="shared" si="127"/>
        <v>0</v>
      </c>
      <c r="AP221" s="339">
        <f t="shared" si="128"/>
        <v>0</v>
      </c>
      <c r="AQ221" s="71">
        <f t="shared" si="129"/>
        <v>0</v>
      </c>
      <c r="AR221" s="71">
        <f t="shared" si="130"/>
        <v>0</v>
      </c>
      <c r="AS221" s="71">
        <f t="shared" si="131"/>
        <v>0</v>
      </c>
      <c r="AT221" s="71">
        <f t="shared" si="132"/>
        <v>0</v>
      </c>
      <c r="AU221" s="71">
        <f t="shared" si="133"/>
        <v>0</v>
      </c>
      <c r="AV221" s="71">
        <f t="shared" si="134"/>
        <v>0</v>
      </c>
      <c r="AW221" s="71">
        <f t="shared" si="135"/>
        <v>0</v>
      </c>
      <c r="AX221" s="71">
        <f t="shared" si="136"/>
        <v>0</v>
      </c>
      <c r="AY221" s="71">
        <f t="shared" si="137"/>
        <v>0</v>
      </c>
      <c r="AZ221" s="71">
        <f t="shared" si="138"/>
        <v>0</v>
      </c>
      <c r="BA221" s="71">
        <f t="shared" si="139"/>
        <v>0</v>
      </c>
      <c r="BB221" s="71">
        <f t="shared" si="140"/>
        <v>0</v>
      </c>
      <c r="BC221" s="71">
        <f t="shared" si="141"/>
        <v>0</v>
      </c>
      <c r="BD221" s="71">
        <f t="shared" si="142"/>
        <v>0</v>
      </c>
    </row>
    <row r="222" spans="1:56" x14ac:dyDescent="0.25">
      <c r="A222" s="14" t="str">
        <f>LCI!A76</f>
        <v>Refused Derived Fuel (kg/yr)</v>
      </c>
      <c r="B222" s="43">
        <f>B106-B54</f>
        <v>0</v>
      </c>
      <c r="C222" s="43">
        <f>C106-C54</f>
        <v>0</v>
      </c>
      <c r="D222" s="43">
        <f>D106-D54</f>
        <v>0</v>
      </c>
      <c r="E222" s="43">
        <f>E106-E54</f>
        <v>0</v>
      </c>
      <c r="F222" s="43"/>
      <c r="G222" s="43">
        <f t="shared" ref="G222:L222" si="173">G106-G54</f>
        <v>0</v>
      </c>
      <c r="H222" s="43">
        <f t="shared" si="173"/>
        <v>0</v>
      </c>
      <c r="I222" s="43">
        <f t="shared" si="173"/>
        <v>0</v>
      </c>
      <c r="J222" s="43">
        <f t="shared" si="173"/>
        <v>0</v>
      </c>
      <c r="K222" s="317">
        <f t="shared" si="173"/>
        <v>0</v>
      </c>
      <c r="L222" s="310">
        <f t="shared" si="173"/>
        <v>0</v>
      </c>
      <c r="M222" s="310"/>
      <c r="N222" s="310"/>
      <c r="O222" s="310"/>
      <c r="P222" s="331"/>
      <c r="Q222" s="310"/>
      <c r="R222" s="310"/>
      <c r="T222" s="45">
        <f>IF(EXACT(A222,LCI!A76),LCI!G76,-1*10^6)</f>
        <v>0.1</v>
      </c>
      <c r="U222" s="47">
        <f t="shared" si="110"/>
        <v>0</v>
      </c>
      <c r="V222" s="47">
        <f t="shared" si="111"/>
        <v>0</v>
      </c>
      <c r="W222" s="47">
        <f t="shared" si="112"/>
        <v>0</v>
      </c>
      <c r="X222" s="47">
        <f t="shared" si="113"/>
        <v>0</v>
      </c>
      <c r="Y222" s="47">
        <f t="shared" si="114"/>
        <v>0</v>
      </c>
      <c r="Z222" s="47">
        <f t="shared" si="144"/>
        <v>0</v>
      </c>
      <c r="AA222" s="47">
        <f t="shared" si="145"/>
        <v>0</v>
      </c>
      <c r="AB222" s="47">
        <f t="shared" si="146"/>
        <v>0</v>
      </c>
      <c r="AC222" s="47">
        <f t="shared" si="147"/>
        <v>0</v>
      </c>
      <c r="AD222" s="322">
        <f t="shared" si="148"/>
        <v>0</v>
      </c>
      <c r="AE222" s="320">
        <f t="shared" si="149"/>
        <v>0</v>
      </c>
      <c r="AF222" s="320">
        <f t="shared" si="162"/>
        <v>0</v>
      </c>
      <c r="AG222" s="320">
        <f t="shared" si="163"/>
        <v>0</v>
      </c>
      <c r="AH222" s="320">
        <f t="shared" si="164"/>
        <v>0</v>
      </c>
      <c r="AI222" s="320">
        <f t="shared" si="165"/>
        <v>0</v>
      </c>
      <c r="AJ222" s="320">
        <f t="shared" si="166"/>
        <v>0</v>
      </c>
      <c r="AK222" s="320">
        <f t="shared" si="167"/>
        <v>0</v>
      </c>
      <c r="AM222" s="41">
        <f>IF(EXACT(A222,LCI!A76),LCI!H76,-1*10^6)</f>
        <v>-2000</v>
      </c>
      <c r="AN222" s="71">
        <f t="shared" si="126"/>
        <v>0</v>
      </c>
      <c r="AO222" s="71">
        <f t="shared" si="127"/>
        <v>0</v>
      </c>
      <c r="AP222" s="339">
        <f t="shared" si="128"/>
        <v>0</v>
      </c>
      <c r="AQ222" s="71">
        <f t="shared" si="129"/>
        <v>0</v>
      </c>
      <c r="AR222" s="71">
        <f t="shared" si="130"/>
        <v>0</v>
      </c>
      <c r="AS222" s="71">
        <f t="shared" si="131"/>
        <v>0</v>
      </c>
      <c r="AT222" s="71">
        <f t="shared" si="132"/>
        <v>0</v>
      </c>
      <c r="AU222" s="71">
        <f t="shared" si="133"/>
        <v>0</v>
      </c>
      <c r="AV222" s="71">
        <f t="shared" si="134"/>
        <v>0</v>
      </c>
      <c r="AW222" s="71">
        <f t="shared" si="135"/>
        <v>0</v>
      </c>
      <c r="AX222" s="71">
        <f t="shared" si="136"/>
        <v>0</v>
      </c>
      <c r="AY222" s="71">
        <f t="shared" si="137"/>
        <v>0</v>
      </c>
      <c r="AZ222" s="71">
        <f t="shared" si="138"/>
        <v>0</v>
      </c>
      <c r="BA222" s="71">
        <f t="shared" si="139"/>
        <v>0</v>
      </c>
      <c r="BB222" s="71">
        <f t="shared" si="140"/>
        <v>0</v>
      </c>
      <c r="BC222" s="71">
        <f t="shared" si="141"/>
        <v>0</v>
      </c>
      <c r="BD222" s="71">
        <f t="shared" si="142"/>
        <v>0</v>
      </c>
    </row>
    <row r="223" spans="1:56" x14ac:dyDescent="0.25">
      <c r="A223" s="14" t="str">
        <f>LCI!A77</f>
        <v>Slag (kg/yr)</v>
      </c>
      <c r="B223" s="43">
        <f t="shared" ref="B223:E224" si="174">B121</f>
        <v>0</v>
      </c>
      <c r="C223" s="43">
        <f t="shared" si="174"/>
        <v>0</v>
      </c>
      <c r="D223" s="43">
        <f t="shared" si="174"/>
        <v>0</v>
      </c>
      <c r="E223" s="43">
        <f t="shared" si="174"/>
        <v>0</v>
      </c>
      <c r="F223" s="43"/>
      <c r="G223" s="43">
        <f t="shared" ref="G223:L224" si="175">G121</f>
        <v>0</v>
      </c>
      <c r="H223" s="43">
        <f t="shared" si="175"/>
        <v>0</v>
      </c>
      <c r="I223" s="43">
        <f t="shared" si="175"/>
        <v>0</v>
      </c>
      <c r="J223" s="43">
        <f t="shared" si="175"/>
        <v>0</v>
      </c>
      <c r="K223" s="317">
        <f t="shared" si="175"/>
        <v>0</v>
      </c>
      <c r="L223" s="310">
        <f t="shared" si="175"/>
        <v>0</v>
      </c>
      <c r="M223" s="310"/>
      <c r="N223" s="310"/>
      <c r="O223" s="310"/>
      <c r="P223" s="331"/>
      <c r="Q223" s="310"/>
      <c r="R223" s="310"/>
      <c r="T223" s="45">
        <f>IF(EXACT(A223,LCI!A77),LCI!G77,-1*10^6)</f>
        <v>-2.5899999999999999E-2</v>
      </c>
      <c r="U223" s="47">
        <f t="shared" si="110"/>
        <v>0</v>
      </c>
      <c r="V223" s="47">
        <f t="shared" si="111"/>
        <v>0</v>
      </c>
      <c r="W223" s="47">
        <f t="shared" si="112"/>
        <v>0</v>
      </c>
      <c r="X223" s="47">
        <f t="shared" si="113"/>
        <v>0</v>
      </c>
      <c r="Y223" s="47">
        <f t="shared" si="114"/>
        <v>0</v>
      </c>
      <c r="Z223" s="47">
        <f t="shared" si="144"/>
        <v>0</v>
      </c>
      <c r="AA223" s="47">
        <f t="shared" si="145"/>
        <v>0</v>
      </c>
      <c r="AB223" s="47">
        <f t="shared" si="146"/>
        <v>0</v>
      </c>
      <c r="AC223" s="47">
        <f t="shared" si="147"/>
        <v>0</v>
      </c>
      <c r="AD223" s="322">
        <f t="shared" si="148"/>
        <v>0</v>
      </c>
      <c r="AE223" s="320">
        <f t="shared" si="149"/>
        <v>0</v>
      </c>
      <c r="AF223" s="320">
        <f t="shared" si="162"/>
        <v>0</v>
      </c>
      <c r="AG223" s="320">
        <f t="shared" si="163"/>
        <v>0</v>
      </c>
      <c r="AH223" s="320">
        <f t="shared" si="164"/>
        <v>0</v>
      </c>
      <c r="AI223" s="320">
        <f t="shared" si="165"/>
        <v>0</v>
      </c>
      <c r="AJ223" s="320">
        <f t="shared" si="166"/>
        <v>0</v>
      </c>
      <c r="AK223" s="320">
        <f t="shared" si="167"/>
        <v>0</v>
      </c>
      <c r="AM223" s="41">
        <f>IF(EXACT(A223,LCI!A77),LCI!H77,-1*10^6)</f>
        <v>3666.666667</v>
      </c>
      <c r="AN223" s="71">
        <f t="shared" si="126"/>
        <v>0</v>
      </c>
      <c r="AO223" s="71">
        <f t="shared" si="127"/>
        <v>0</v>
      </c>
      <c r="AP223" s="339">
        <f t="shared" si="128"/>
        <v>0</v>
      </c>
      <c r="AQ223" s="71">
        <f t="shared" si="129"/>
        <v>0</v>
      </c>
      <c r="AR223" s="71">
        <f t="shared" si="130"/>
        <v>0</v>
      </c>
      <c r="AS223" s="71">
        <f t="shared" si="131"/>
        <v>0</v>
      </c>
      <c r="AT223" s="71">
        <f t="shared" si="132"/>
        <v>0</v>
      </c>
      <c r="AU223" s="71">
        <f t="shared" si="133"/>
        <v>0</v>
      </c>
      <c r="AV223" s="71">
        <f t="shared" si="134"/>
        <v>0</v>
      </c>
      <c r="AW223" s="71">
        <f t="shared" si="135"/>
        <v>0</v>
      </c>
      <c r="AX223" s="71">
        <f t="shared" si="136"/>
        <v>0</v>
      </c>
      <c r="AY223" s="71">
        <f t="shared" si="137"/>
        <v>0</v>
      </c>
      <c r="AZ223" s="71">
        <f t="shared" si="138"/>
        <v>0</v>
      </c>
      <c r="BA223" s="71">
        <f t="shared" si="139"/>
        <v>0</v>
      </c>
      <c r="BB223" s="71">
        <f t="shared" si="140"/>
        <v>0</v>
      </c>
      <c r="BC223" s="71">
        <f t="shared" si="141"/>
        <v>0</v>
      </c>
      <c r="BD223" s="71">
        <f t="shared" si="142"/>
        <v>0</v>
      </c>
    </row>
    <row r="224" spans="1:56" x14ac:dyDescent="0.25">
      <c r="A224" s="14" t="str">
        <f>LCI!A78</f>
        <v>Soybean Meal (kg/yr)</v>
      </c>
      <c r="B224" s="43">
        <f t="shared" si="174"/>
        <v>234665.89692000009</v>
      </c>
      <c r="C224" s="43">
        <f t="shared" si="174"/>
        <v>234665.89692000009</v>
      </c>
      <c r="D224" s="43">
        <f t="shared" si="174"/>
        <v>0</v>
      </c>
      <c r="E224" s="43">
        <f t="shared" si="174"/>
        <v>0</v>
      </c>
      <c r="F224" s="43"/>
      <c r="G224" s="43">
        <f t="shared" si="175"/>
        <v>0</v>
      </c>
      <c r="H224" s="43">
        <f t="shared" si="175"/>
        <v>0</v>
      </c>
      <c r="I224" s="43">
        <f t="shared" si="175"/>
        <v>0</v>
      </c>
      <c r="J224" s="43">
        <f t="shared" si="175"/>
        <v>0</v>
      </c>
      <c r="K224" s="317">
        <f t="shared" si="175"/>
        <v>0</v>
      </c>
      <c r="L224" s="310">
        <f t="shared" si="175"/>
        <v>0</v>
      </c>
      <c r="M224" s="310"/>
      <c r="N224" s="310"/>
      <c r="O224" s="310"/>
      <c r="P224" s="331"/>
      <c r="Q224" s="310"/>
      <c r="R224" s="310"/>
      <c r="T224" s="45">
        <f>IF(EXACT(A224,LCI!A78),LCI!G78,-1*10^6)</f>
        <v>0.35</v>
      </c>
      <c r="U224" s="47">
        <f t="shared" si="110"/>
        <v>82133.06392200003</v>
      </c>
      <c r="V224" s="47">
        <f t="shared" si="111"/>
        <v>82133.06392200003</v>
      </c>
      <c r="W224" s="47">
        <f t="shared" si="112"/>
        <v>0</v>
      </c>
      <c r="X224" s="47">
        <f t="shared" si="113"/>
        <v>0</v>
      </c>
      <c r="Y224" s="47">
        <f t="shared" si="114"/>
        <v>0</v>
      </c>
      <c r="Z224" s="47">
        <f t="shared" si="144"/>
        <v>0</v>
      </c>
      <c r="AA224" s="47">
        <f t="shared" si="145"/>
        <v>0</v>
      </c>
      <c r="AB224" s="47">
        <f t="shared" si="146"/>
        <v>0</v>
      </c>
      <c r="AC224" s="47">
        <f t="shared" si="147"/>
        <v>0</v>
      </c>
      <c r="AD224" s="322">
        <f t="shared" si="148"/>
        <v>0</v>
      </c>
      <c r="AE224" s="320">
        <f t="shared" si="149"/>
        <v>0</v>
      </c>
      <c r="AF224" s="320">
        <f t="shared" si="162"/>
        <v>0</v>
      </c>
      <c r="AG224" s="320">
        <f t="shared" si="163"/>
        <v>0</v>
      </c>
      <c r="AH224" s="320">
        <f t="shared" si="164"/>
        <v>0</v>
      </c>
      <c r="AI224" s="320">
        <f t="shared" si="165"/>
        <v>0</v>
      </c>
      <c r="AJ224" s="320">
        <f t="shared" si="166"/>
        <v>0</v>
      </c>
      <c r="AK224" s="320">
        <f t="shared" si="167"/>
        <v>0</v>
      </c>
      <c r="AM224" s="41">
        <f>IF(EXACT(A224,LCI!A78),LCI!H78,-1*10^6)</f>
        <v>-2000</v>
      </c>
      <c r="AN224" s="71">
        <f t="shared" si="126"/>
        <v>-469331793.84000015</v>
      </c>
      <c r="AO224" s="71">
        <f t="shared" si="127"/>
        <v>-469331793.84000015</v>
      </c>
      <c r="AP224" s="339">
        <f t="shared" si="128"/>
        <v>0</v>
      </c>
      <c r="AQ224" s="71">
        <f t="shared" si="129"/>
        <v>0</v>
      </c>
      <c r="AR224" s="71">
        <f t="shared" si="130"/>
        <v>0</v>
      </c>
      <c r="AS224" s="71">
        <f t="shared" si="131"/>
        <v>0</v>
      </c>
      <c r="AT224" s="71">
        <f t="shared" si="132"/>
        <v>0</v>
      </c>
      <c r="AU224" s="71">
        <f t="shared" si="133"/>
        <v>0</v>
      </c>
      <c r="AV224" s="71">
        <f t="shared" si="134"/>
        <v>0</v>
      </c>
      <c r="AW224" s="71">
        <f t="shared" si="135"/>
        <v>0</v>
      </c>
      <c r="AX224" s="71">
        <f t="shared" si="136"/>
        <v>0</v>
      </c>
      <c r="AY224" s="71">
        <f t="shared" si="137"/>
        <v>0</v>
      </c>
      <c r="AZ224" s="71">
        <f t="shared" si="138"/>
        <v>0</v>
      </c>
      <c r="BA224" s="71">
        <f t="shared" si="139"/>
        <v>0</v>
      </c>
      <c r="BB224" s="71">
        <f t="shared" si="140"/>
        <v>0</v>
      </c>
      <c r="BC224" s="71">
        <f t="shared" si="141"/>
        <v>0</v>
      </c>
      <c r="BD224" s="71">
        <f t="shared" si="142"/>
        <v>0</v>
      </c>
    </row>
    <row r="225" spans="1:56" x14ac:dyDescent="0.25">
      <c r="A225" s="14" t="str">
        <f>LCI!A79</f>
        <v>Soybean Oil (kg/yr)</v>
      </c>
      <c r="B225" s="43">
        <f>B123-B77</f>
        <v>0</v>
      </c>
      <c r="C225" s="43">
        <f>C123-C77</f>
        <v>0</v>
      </c>
      <c r="D225" s="43">
        <f>D123-D77</f>
        <v>0</v>
      </c>
      <c r="E225" s="43">
        <f>E123-E77</f>
        <v>0</v>
      </c>
      <c r="F225" s="43"/>
      <c r="G225" s="43">
        <f t="shared" ref="G225:L225" si="176">G123-G77</f>
        <v>0</v>
      </c>
      <c r="H225" s="43">
        <f t="shared" si="176"/>
        <v>0</v>
      </c>
      <c r="I225" s="43">
        <f t="shared" si="176"/>
        <v>0</v>
      </c>
      <c r="J225" s="43">
        <f t="shared" si="176"/>
        <v>0</v>
      </c>
      <c r="K225" s="317">
        <f t="shared" si="176"/>
        <v>0</v>
      </c>
      <c r="L225" s="310">
        <f t="shared" si="176"/>
        <v>0</v>
      </c>
      <c r="M225" s="310"/>
      <c r="N225" s="310"/>
      <c r="O225" s="310"/>
      <c r="P225" s="331"/>
      <c r="Q225" s="310"/>
      <c r="R225" s="310"/>
      <c r="T225" s="45">
        <f>IF(EXACT(A225,LCI!A79),LCI!G79,-1*10^6)</f>
        <v>0.5</v>
      </c>
      <c r="U225" s="47">
        <f t="shared" si="110"/>
        <v>0</v>
      </c>
      <c r="V225" s="47">
        <f t="shared" si="111"/>
        <v>0</v>
      </c>
      <c r="W225" s="47">
        <f t="shared" si="112"/>
        <v>0</v>
      </c>
      <c r="X225" s="47">
        <f t="shared" si="113"/>
        <v>0</v>
      </c>
      <c r="Y225" s="47">
        <f t="shared" si="114"/>
        <v>0</v>
      </c>
      <c r="Z225" s="47">
        <f t="shared" si="144"/>
        <v>0</v>
      </c>
      <c r="AA225" s="47">
        <f t="shared" si="145"/>
        <v>0</v>
      </c>
      <c r="AB225" s="47">
        <f t="shared" si="146"/>
        <v>0</v>
      </c>
      <c r="AC225" s="47">
        <f t="shared" si="147"/>
        <v>0</v>
      </c>
      <c r="AD225" s="322">
        <f t="shared" si="148"/>
        <v>0</v>
      </c>
      <c r="AE225" s="320">
        <f t="shared" si="149"/>
        <v>0</v>
      </c>
      <c r="AF225" s="320">
        <f t="shared" si="162"/>
        <v>0</v>
      </c>
      <c r="AG225" s="320">
        <f t="shared" si="163"/>
        <v>0</v>
      </c>
      <c r="AH225" s="320">
        <f t="shared" si="164"/>
        <v>0</v>
      </c>
      <c r="AI225" s="320">
        <f t="shared" si="165"/>
        <v>0</v>
      </c>
      <c r="AJ225" s="320">
        <f t="shared" si="166"/>
        <v>0</v>
      </c>
      <c r="AK225" s="320">
        <f t="shared" si="167"/>
        <v>0</v>
      </c>
      <c r="AM225" s="41">
        <f>IF(EXACT(A225,LCI!A79),LCI!H79,-1*10^6)</f>
        <v>-2000</v>
      </c>
      <c r="AN225" s="71">
        <f t="shared" si="126"/>
        <v>0</v>
      </c>
      <c r="AO225" s="71">
        <f t="shared" si="127"/>
        <v>0</v>
      </c>
      <c r="AP225" s="339">
        <f t="shared" si="128"/>
        <v>0</v>
      </c>
      <c r="AQ225" s="71">
        <f t="shared" si="129"/>
        <v>0</v>
      </c>
      <c r="AR225" s="71">
        <f t="shared" si="130"/>
        <v>0</v>
      </c>
      <c r="AS225" s="71">
        <f t="shared" si="131"/>
        <v>0</v>
      </c>
      <c r="AT225" s="71">
        <f t="shared" si="132"/>
        <v>0</v>
      </c>
      <c r="AU225" s="71">
        <f t="shared" si="133"/>
        <v>0</v>
      </c>
      <c r="AV225" s="71">
        <f t="shared" si="134"/>
        <v>0</v>
      </c>
      <c r="AW225" s="71">
        <f t="shared" si="135"/>
        <v>0</v>
      </c>
      <c r="AX225" s="71">
        <f t="shared" si="136"/>
        <v>0</v>
      </c>
      <c r="AY225" s="71">
        <f t="shared" si="137"/>
        <v>0</v>
      </c>
      <c r="AZ225" s="71">
        <f t="shared" si="138"/>
        <v>0</v>
      </c>
      <c r="BA225" s="71">
        <f t="shared" si="139"/>
        <v>0</v>
      </c>
      <c r="BB225" s="71">
        <f t="shared" si="140"/>
        <v>0</v>
      </c>
      <c r="BC225" s="71">
        <f t="shared" si="141"/>
        <v>0</v>
      </c>
      <c r="BD225" s="71">
        <f t="shared" si="142"/>
        <v>0</v>
      </c>
    </row>
    <row r="226" spans="1:56" x14ac:dyDescent="0.25">
      <c r="A226" s="14" t="str">
        <f>LCI!A80</f>
        <v>Soybeans (kg/yr)</v>
      </c>
      <c r="B226" s="43">
        <f>B107-B56</f>
        <v>0</v>
      </c>
      <c r="C226" s="43">
        <f>C107-C56</f>
        <v>0</v>
      </c>
      <c r="D226" s="43">
        <f>D107-D56</f>
        <v>0</v>
      </c>
      <c r="E226" s="43">
        <f>E107-E56</f>
        <v>0</v>
      </c>
      <c r="F226" s="43"/>
      <c r="G226" s="43">
        <f t="shared" ref="G226:L226" si="177">G107-G56</f>
        <v>0</v>
      </c>
      <c r="H226" s="43">
        <f t="shared" si="177"/>
        <v>0</v>
      </c>
      <c r="I226" s="43">
        <f t="shared" si="177"/>
        <v>0</v>
      </c>
      <c r="J226" s="43">
        <f t="shared" si="177"/>
        <v>0</v>
      </c>
      <c r="K226" s="317">
        <f t="shared" si="177"/>
        <v>0</v>
      </c>
      <c r="L226" s="310">
        <f t="shared" si="177"/>
        <v>0</v>
      </c>
      <c r="M226" s="310"/>
      <c r="N226" s="310"/>
      <c r="O226" s="310"/>
      <c r="P226" s="331"/>
      <c r="Q226" s="310"/>
      <c r="R226" s="310"/>
      <c r="T226" s="45">
        <f>IF(EXACT(A226,LCI!A80),LCI!G80,-1*10^6)</f>
        <v>0.55000000000000004</v>
      </c>
      <c r="U226" s="47">
        <f t="shared" si="110"/>
        <v>0</v>
      </c>
      <c r="V226" s="47">
        <f t="shared" si="111"/>
        <v>0</v>
      </c>
      <c r="W226" s="47">
        <f t="shared" si="112"/>
        <v>0</v>
      </c>
      <c r="X226" s="47">
        <f t="shared" si="113"/>
        <v>0</v>
      </c>
      <c r="Y226" s="47">
        <f t="shared" si="114"/>
        <v>0</v>
      </c>
      <c r="Z226" s="47">
        <f t="shared" si="144"/>
        <v>0</v>
      </c>
      <c r="AA226" s="47">
        <f t="shared" si="145"/>
        <v>0</v>
      </c>
      <c r="AB226" s="47">
        <f t="shared" si="146"/>
        <v>0</v>
      </c>
      <c r="AC226" s="47">
        <f t="shared" si="147"/>
        <v>0</v>
      </c>
      <c r="AD226" s="322">
        <f t="shared" si="148"/>
        <v>0</v>
      </c>
      <c r="AE226" s="320">
        <f t="shared" si="149"/>
        <v>0</v>
      </c>
      <c r="AF226" s="320">
        <f t="shared" si="162"/>
        <v>0</v>
      </c>
      <c r="AG226" s="320">
        <f t="shared" si="163"/>
        <v>0</v>
      </c>
      <c r="AH226" s="320">
        <f t="shared" si="164"/>
        <v>0</v>
      </c>
      <c r="AI226" s="320">
        <f t="shared" si="165"/>
        <v>0</v>
      </c>
      <c r="AJ226" s="320">
        <f t="shared" si="166"/>
        <v>0</v>
      </c>
      <c r="AK226" s="320">
        <f t="shared" si="167"/>
        <v>0</v>
      </c>
      <c r="AM226" s="41">
        <f>IF(EXACT(A226,LCI!A80),LCI!H80,-1*10^6)</f>
        <v>-2000</v>
      </c>
      <c r="AN226" s="71">
        <f t="shared" si="126"/>
        <v>0</v>
      </c>
      <c r="AO226" s="71">
        <f t="shared" si="127"/>
        <v>0</v>
      </c>
      <c r="AP226" s="339">
        <f t="shared" si="128"/>
        <v>0</v>
      </c>
      <c r="AQ226" s="71">
        <f t="shared" si="129"/>
        <v>0</v>
      </c>
      <c r="AR226" s="71">
        <f t="shared" si="130"/>
        <v>0</v>
      </c>
      <c r="AS226" s="71">
        <f t="shared" si="131"/>
        <v>0</v>
      </c>
      <c r="AT226" s="71">
        <f t="shared" si="132"/>
        <v>0</v>
      </c>
      <c r="AU226" s="71">
        <f t="shared" si="133"/>
        <v>0</v>
      </c>
      <c r="AV226" s="71">
        <f t="shared" si="134"/>
        <v>0</v>
      </c>
      <c r="AW226" s="71">
        <f t="shared" si="135"/>
        <v>0</v>
      </c>
      <c r="AX226" s="71">
        <f t="shared" si="136"/>
        <v>0</v>
      </c>
      <c r="AY226" s="71">
        <f t="shared" si="137"/>
        <v>0</v>
      </c>
      <c r="AZ226" s="71">
        <f t="shared" si="138"/>
        <v>0</v>
      </c>
      <c r="BA226" s="71">
        <f t="shared" si="139"/>
        <v>0</v>
      </c>
      <c r="BB226" s="71">
        <f t="shared" si="140"/>
        <v>0</v>
      </c>
      <c r="BC226" s="71">
        <f t="shared" si="141"/>
        <v>0</v>
      </c>
      <c r="BD226" s="71">
        <f t="shared" si="142"/>
        <v>0</v>
      </c>
    </row>
    <row r="227" spans="1:56" x14ac:dyDescent="0.25">
      <c r="A227" s="14" t="str">
        <f>LCI!A81</f>
        <v>Syncrude (kg/yr)</v>
      </c>
      <c r="B227" s="43">
        <f>B124-B78</f>
        <v>0</v>
      </c>
      <c r="C227" s="43">
        <f>C124-C78</f>
        <v>0</v>
      </c>
      <c r="D227" s="43">
        <f>D124-D78</f>
        <v>0</v>
      </c>
      <c r="E227" s="43">
        <f>E124-E78</f>
        <v>0</v>
      </c>
      <c r="F227" s="43"/>
      <c r="G227" s="43">
        <f t="shared" ref="G227:L227" si="178">G124-G78</f>
        <v>0</v>
      </c>
      <c r="H227" s="43">
        <f t="shared" si="178"/>
        <v>0</v>
      </c>
      <c r="I227" s="43">
        <f t="shared" si="178"/>
        <v>0</v>
      </c>
      <c r="J227" s="43">
        <f t="shared" si="178"/>
        <v>0</v>
      </c>
      <c r="K227" s="317">
        <f t="shared" si="178"/>
        <v>0</v>
      </c>
      <c r="L227" s="310">
        <f t="shared" si="178"/>
        <v>0</v>
      </c>
      <c r="M227" s="310"/>
      <c r="N227" s="310"/>
      <c r="O227" s="310"/>
      <c r="P227" s="331"/>
      <c r="Q227" s="310"/>
      <c r="R227" s="310"/>
      <c r="T227" s="45">
        <f>IF(EXACT(A227,LCI!A81),LCI!G81,-1*10^6)</f>
        <v>0.5</v>
      </c>
      <c r="U227" s="47">
        <f t="shared" si="110"/>
        <v>0</v>
      </c>
      <c r="V227" s="47">
        <f t="shared" si="111"/>
        <v>0</v>
      </c>
      <c r="W227" s="47">
        <f t="shared" si="112"/>
        <v>0</v>
      </c>
      <c r="X227" s="47">
        <f t="shared" si="113"/>
        <v>0</v>
      </c>
      <c r="Y227" s="47">
        <f t="shared" si="114"/>
        <v>0</v>
      </c>
      <c r="Z227" s="47">
        <f t="shared" si="144"/>
        <v>0</v>
      </c>
      <c r="AA227" s="47">
        <f t="shared" si="145"/>
        <v>0</v>
      </c>
      <c r="AB227" s="47">
        <f t="shared" si="146"/>
        <v>0</v>
      </c>
      <c r="AC227" s="47">
        <f t="shared" si="147"/>
        <v>0</v>
      </c>
      <c r="AD227" s="322">
        <f t="shared" si="148"/>
        <v>0</v>
      </c>
      <c r="AE227" s="320">
        <f t="shared" si="149"/>
        <v>0</v>
      </c>
      <c r="AF227" s="320">
        <f t="shared" si="162"/>
        <v>0</v>
      </c>
      <c r="AG227" s="320">
        <f t="shared" si="163"/>
        <v>0</v>
      </c>
      <c r="AH227" s="320">
        <f t="shared" si="164"/>
        <v>0</v>
      </c>
      <c r="AI227" s="320">
        <f t="shared" si="165"/>
        <v>0</v>
      </c>
      <c r="AJ227" s="320">
        <f t="shared" si="166"/>
        <v>0</v>
      </c>
      <c r="AK227" s="320">
        <f t="shared" si="167"/>
        <v>0</v>
      </c>
      <c r="AM227" s="41">
        <f>IF(EXACT(A227,LCI!A81),LCI!H81,-1*10^6)</f>
        <v>-2000</v>
      </c>
      <c r="AN227" s="71">
        <f t="shared" si="126"/>
        <v>0</v>
      </c>
      <c r="AO227" s="71">
        <f t="shared" si="127"/>
        <v>0</v>
      </c>
      <c r="AP227" s="339">
        <f t="shared" si="128"/>
        <v>0</v>
      </c>
      <c r="AQ227" s="71">
        <f t="shared" si="129"/>
        <v>0</v>
      </c>
      <c r="AR227" s="71">
        <f t="shared" si="130"/>
        <v>0</v>
      </c>
      <c r="AS227" s="71">
        <f t="shared" si="131"/>
        <v>0</v>
      </c>
      <c r="AT227" s="71">
        <f t="shared" si="132"/>
        <v>0</v>
      </c>
      <c r="AU227" s="71">
        <f t="shared" si="133"/>
        <v>0</v>
      </c>
      <c r="AV227" s="71">
        <f t="shared" si="134"/>
        <v>0</v>
      </c>
      <c r="AW227" s="71">
        <f t="shared" si="135"/>
        <v>0</v>
      </c>
      <c r="AX227" s="71">
        <f t="shared" si="136"/>
        <v>0</v>
      </c>
      <c r="AY227" s="71">
        <f t="shared" si="137"/>
        <v>0</v>
      </c>
      <c r="AZ227" s="71">
        <f t="shared" si="138"/>
        <v>0</v>
      </c>
      <c r="BA227" s="71">
        <f t="shared" si="139"/>
        <v>0</v>
      </c>
      <c r="BB227" s="71">
        <f t="shared" si="140"/>
        <v>0</v>
      </c>
      <c r="BC227" s="71">
        <f t="shared" si="141"/>
        <v>0</v>
      </c>
      <c r="BD227" s="71">
        <f t="shared" si="142"/>
        <v>0</v>
      </c>
    </row>
    <row r="228" spans="1:56" x14ac:dyDescent="0.25">
      <c r="A228" s="14" t="str">
        <f>LCI!A82</f>
        <v>Wastewater, Gasification (kg/yr)</v>
      </c>
      <c r="B228" s="43">
        <f>B125</f>
        <v>0</v>
      </c>
      <c r="C228" s="43">
        <f>C125</f>
        <v>0</v>
      </c>
      <c r="D228" s="43">
        <f>D125</f>
        <v>0</v>
      </c>
      <c r="E228" s="43">
        <f>E125</f>
        <v>0</v>
      </c>
      <c r="F228" s="43"/>
      <c r="G228" s="43">
        <f t="shared" ref="G228:L228" si="179">G125</f>
        <v>0</v>
      </c>
      <c r="H228" s="43">
        <f t="shared" si="179"/>
        <v>0</v>
      </c>
      <c r="I228" s="43">
        <f t="shared" si="179"/>
        <v>0</v>
      </c>
      <c r="J228" s="43">
        <f t="shared" si="179"/>
        <v>0</v>
      </c>
      <c r="K228" s="317">
        <f t="shared" si="179"/>
        <v>0</v>
      </c>
      <c r="L228" s="310">
        <f t="shared" si="179"/>
        <v>0</v>
      </c>
      <c r="M228" s="310"/>
      <c r="N228" s="310"/>
      <c r="O228" s="310"/>
      <c r="P228" s="331"/>
      <c r="Q228" s="310"/>
      <c r="R228" s="310"/>
      <c r="T228" s="45">
        <f>IF(EXACT(A228,LCI!A82),LCI!G82,-1*10^6)</f>
        <v>-1.17E-3</v>
      </c>
      <c r="U228" s="47">
        <f t="shared" si="110"/>
        <v>0</v>
      </c>
      <c r="V228" s="47">
        <f t="shared" si="111"/>
        <v>0</v>
      </c>
      <c r="W228" s="47">
        <f t="shared" si="112"/>
        <v>0</v>
      </c>
      <c r="X228" s="47">
        <f t="shared" si="113"/>
        <v>0</v>
      </c>
      <c r="Y228" s="47">
        <f t="shared" si="114"/>
        <v>0</v>
      </c>
      <c r="Z228" s="47">
        <f t="shared" si="144"/>
        <v>0</v>
      </c>
      <c r="AA228" s="47">
        <f t="shared" si="145"/>
        <v>0</v>
      </c>
      <c r="AB228" s="47">
        <f t="shared" si="146"/>
        <v>0</v>
      </c>
      <c r="AC228" s="47">
        <f t="shared" si="147"/>
        <v>0</v>
      </c>
      <c r="AD228" s="322">
        <f t="shared" si="148"/>
        <v>0</v>
      </c>
      <c r="AE228" s="320">
        <f t="shared" si="149"/>
        <v>0</v>
      </c>
      <c r="AF228" s="320">
        <f t="shared" si="162"/>
        <v>0</v>
      </c>
      <c r="AG228" s="320">
        <f t="shared" si="163"/>
        <v>0</v>
      </c>
      <c r="AH228" s="320">
        <f t="shared" si="164"/>
        <v>0</v>
      </c>
      <c r="AI228" s="320">
        <f t="shared" si="165"/>
        <v>0</v>
      </c>
      <c r="AJ228" s="320">
        <f t="shared" si="166"/>
        <v>0</v>
      </c>
      <c r="AK228" s="320">
        <f t="shared" si="167"/>
        <v>0</v>
      </c>
      <c r="AM228" s="41">
        <f>IF(EXACT(A228,LCI!A82),LCI!H82,-1*10^6)</f>
        <v>1000</v>
      </c>
      <c r="AN228" s="71">
        <f t="shared" si="126"/>
        <v>0</v>
      </c>
      <c r="AO228" s="71">
        <f t="shared" si="127"/>
        <v>0</v>
      </c>
      <c r="AP228" s="339">
        <f t="shared" si="128"/>
        <v>0</v>
      </c>
      <c r="AQ228" s="71">
        <f t="shared" si="129"/>
        <v>0</v>
      </c>
      <c r="AR228" s="71">
        <f t="shared" si="130"/>
        <v>0</v>
      </c>
      <c r="AS228" s="71">
        <f t="shared" si="131"/>
        <v>0</v>
      </c>
      <c r="AT228" s="71">
        <f t="shared" si="132"/>
        <v>0</v>
      </c>
      <c r="AU228" s="71">
        <f t="shared" si="133"/>
        <v>0</v>
      </c>
      <c r="AV228" s="71">
        <f t="shared" si="134"/>
        <v>0</v>
      </c>
      <c r="AW228" s="71">
        <f t="shared" si="135"/>
        <v>0</v>
      </c>
      <c r="AX228" s="71">
        <f t="shared" si="136"/>
        <v>0</v>
      </c>
      <c r="AY228" s="71">
        <f t="shared" si="137"/>
        <v>0</v>
      </c>
      <c r="AZ228" s="71">
        <f t="shared" si="138"/>
        <v>0</v>
      </c>
      <c r="BA228" s="71">
        <f t="shared" si="139"/>
        <v>0</v>
      </c>
      <c r="BB228" s="71">
        <f t="shared" si="140"/>
        <v>0</v>
      </c>
      <c r="BC228" s="71">
        <f t="shared" si="141"/>
        <v>0</v>
      </c>
      <c r="BD228" s="71">
        <f t="shared" si="142"/>
        <v>0</v>
      </c>
    </row>
    <row r="229" spans="1:56" x14ac:dyDescent="0.25">
      <c r="A229" s="14" t="str">
        <f>LCI!A83</f>
        <v>Water, Output (kg/yr)</v>
      </c>
      <c r="B229" s="43">
        <f>B140</f>
        <v>0</v>
      </c>
      <c r="C229" s="43">
        <f>C140</f>
        <v>5833.1237234400014</v>
      </c>
      <c r="D229" s="43">
        <f>D140</f>
        <v>0</v>
      </c>
      <c r="E229" s="43">
        <f>E140</f>
        <v>0</v>
      </c>
      <c r="F229" s="43"/>
      <c r="G229" s="43">
        <f t="shared" ref="G229:L229" si="180">G140</f>
        <v>0</v>
      </c>
      <c r="H229" s="43">
        <f t="shared" si="180"/>
        <v>0</v>
      </c>
      <c r="I229" s="43">
        <f t="shared" si="180"/>
        <v>86567.305499999988</v>
      </c>
      <c r="J229" s="43">
        <f t="shared" si="180"/>
        <v>0</v>
      </c>
      <c r="K229" s="317">
        <f t="shared" si="180"/>
        <v>0</v>
      </c>
      <c r="L229" s="310">
        <f t="shared" si="180"/>
        <v>0</v>
      </c>
      <c r="M229" s="310"/>
      <c r="N229" s="310"/>
      <c r="O229" s="310"/>
      <c r="P229" s="331"/>
      <c r="Q229" s="310"/>
      <c r="R229" s="310"/>
      <c r="T229" s="45">
        <f>IF(EXACT(A229,LCI!A83),LCI!G83,-1*10^6)</f>
        <v>0</v>
      </c>
      <c r="U229" s="47">
        <f t="shared" si="110"/>
        <v>0</v>
      </c>
      <c r="V229" s="47">
        <f t="shared" si="111"/>
        <v>0</v>
      </c>
      <c r="W229" s="47">
        <f t="shared" si="112"/>
        <v>0</v>
      </c>
      <c r="X229" s="47">
        <f t="shared" si="113"/>
        <v>0</v>
      </c>
      <c r="Y229" s="47">
        <f t="shared" si="114"/>
        <v>0</v>
      </c>
      <c r="Z229" s="47">
        <f t="shared" si="144"/>
        <v>0</v>
      </c>
      <c r="AA229" s="47">
        <f t="shared" si="145"/>
        <v>0</v>
      </c>
      <c r="AB229" s="47">
        <f t="shared" si="146"/>
        <v>0</v>
      </c>
      <c r="AC229" s="47">
        <f t="shared" si="147"/>
        <v>0</v>
      </c>
      <c r="AD229" s="322">
        <f t="shared" si="148"/>
        <v>0</v>
      </c>
      <c r="AE229" s="320">
        <f t="shared" si="149"/>
        <v>0</v>
      </c>
      <c r="AF229" s="320">
        <f t="shared" si="162"/>
        <v>0</v>
      </c>
      <c r="AG229" s="320">
        <f t="shared" si="163"/>
        <v>0</v>
      </c>
      <c r="AH229" s="320">
        <f t="shared" si="164"/>
        <v>0</v>
      </c>
      <c r="AI229" s="320">
        <f t="shared" si="165"/>
        <v>0</v>
      </c>
      <c r="AJ229" s="320">
        <f t="shared" si="166"/>
        <v>0</v>
      </c>
      <c r="AK229" s="320">
        <f t="shared" si="167"/>
        <v>0</v>
      </c>
      <c r="AM229" s="41">
        <f>IF(EXACT(A229,LCI!A83),LCI!H83,-1*10^6)</f>
        <v>0</v>
      </c>
      <c r="AN229" s="71">
        <f t="shared" si="126"/>
        <v>0</v>
      </c>
      <c r="AO229" s="71">
        <f t="shared" si="127"/>
        <v>0</v>
      </c>
      <c r="AP229" s="339">
        <f t="shared" si="128"/>
        <v>0</v>
      </c>
      <c r="AQ229" s="71">
        <f t="shared" si="129"/>
        <v>0</v>
      </c>
      <c r="AR229" s="71">
        <f t="shared" si="130"/>
        <v>0</v>
      </c>
      <c r="AS229" s="71">
        <f t="shared" si="131"/>
        <v>0</v>
      </c>
      <c r="AT229" s="71">
        <f t="shared" si="132"/>
        <v>0</v>
      </c>
      <c r="AU229" s="71">
        <f t="shared" si="133"/>
        <v>0</v>
      </c>
      <c r="AV229" s="71">
        <f t="shared" si="134"/>
        <v>0</v>
      </c>
      <c r="AW229" s="71">
        <f t="shared" si="135"/>
        <v>0</v>
      </c>
      <c r="AX229" s="71">
        <f t="shared" si="136"/>
        <v>0</v>
      </c>
      <c r="AY229" s="71">
        <f t="shared" si="137"/>
        <v>0</v>
      </c>
      <c r="AZ229" s="71">
        <f t="shared" si="138"/>
        <v>0</v>
      </c>
      <c r="BA229" s="71">
        <f t="shared" si="139"/>
        <v>0</v>
      </c>
      <c r="BB229" s="71">
        <f t="shared" si="140"/>
        <v>0</v>
      </c>
      <c r="BC229" s="71">
        <f t="shared" si="141"/>
        <v>0</v>
      </c>
      <c r="BD229" s="71">
        <f t="shared" si="142"/>
        <v>0</v>
      </c>
    </row>
    <row r="230" spans="1:56" x14ac:dyDescent="0.25">
      <c r="A230" s="14" t="str">
        <f>LCI!A84</f>
        <v>WDGS (kg/yr)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317"/>
      <c r="L230" s="310"/>
      <c r="M230" s="310"/>
      <c r="N230" s="310"/>
      <c r="O230" s="310"/>
      <c r="P230" s="331"/>
      <c r="Q230" s="310"/>
      <c r="R230" s="310"/>
      <c r="T230" s="45">
        <f>IF(EXACT(A230,LCI!A84),LCI!G84,-1*10^6)</f>
        <v>0.3</v>
      </c>
      <c r="U230" s="47">
        <f t="shared" si="110"/>
        <v>0</v>
      </c>
      <c r="V230" s="47">
        <f t="shared" si="111"/>
        <v>0</v>
      </c>
      <c r="W230" s="47">
        <f t="shared" si="112"/>
        <v>0</v>
      </c>
      <c r="X230" s="47">
        <f t="shared" si="113"/>
        <v>0</v>
      </c>
      <c r="Y230" s="47">
        <f t="shared" si="114"/>
        <v>0</v>
      </c>
      <c r="Z230" s="47">
        <f t="shared" si="144"/>
        <v>0</v>
      </c>
      <c r="AA230" s="47">
        <f t="shared" si="145"/>
        <v>0</v>
      </c>
      <c r="AB230" s="47">
        <f t="shared" si="146"/>
        <v>0</v>
      </c>
      <c r="AC230" s="47">
        <f t="shared" si="147"/>
        <v>0</v>
      </c>
      <c r="AD230" s="322">
        <f t="shared" si="148"/>
        <v>0</v>
      </c>
      <c r="AE230" s="320">
        <f t="shared" si="149"/>
        <v>0</v>
      </c>
      <c r="AF230" s="320">
        <f t="shared" si="162"/>
        <v>0</v>
      </c>
      <c r="AG230" s="320">
        <f t="shared" si="163"/>
        <v>0</v>
      </c>
      <c r="AH230" s="320">
        <f t="shared" si="164"/>
        <v>0</v>
      </c>
      <c r="AI230" s="320">
        <f t="shared" si="165"/>
        <v>0</v>
      </c>
      <c r="AJ230" s="320">
        <f t="shared" si="166"/>
        <v>0</v>
      </c>
      <c r="AK230" s="320">
        <f t="shared" si="167"/>
        <v>0</v>
      </c>
      <c r="AM230" s="41">
        <f>IF(EXACT(A230,LCI!A84),LCI!H84,-1*10^6)</f>
        <v>-2000</v>
      </c>
      <c r="AN230" s="71">
        <f t="shared" si="126"/>
        <v>0</v>
      </c>
      <c r="AO230" s="71">
        <f t="shared" si="127"/>
        <v>0</v>
      </c>
      <c r="AP230" s="339">
        <f t="shared" si="128"/>
        <v>0</v>
      </c>
      <c r="AQ230" s="71">
        <f t="shared" si="129"/>
        <v>0</v>
      </c>
      <c r="AR230" s="71">
        <f t="shared" si="130"/>
        <v>0</v>
      </c>
      <c r="AS230" s="71">
        <f t="shared" si="131"/>
        <v>0</v>
      </c>
      <c r="AT230" s="71">
        <f t="shared" si="132"/>
        <v>0</v>
      </c>
      <c r="AU230" s="71">
        <f t="shared" si="133"/>
        <v>0</v>
      </c>
      <c r="AV230" s="71">
        <f t="shared" si="134"/>
        <v>0</v>
      </c>
      <c r="AW230" s="71">
        <f t="shared" si="135"/>
        <v>0</v>
      </c>
      <c r="AX230" s="71">
        <f t="shared" si="136"/>
        <v>0</v>
      </c>
      <c r="AY230" s="71">
        <f t="shared" si="137"/>
        <v>0</v>
      </c>
      <c r="AZ230" s="71">
        <f t="shared" si="138"/>
        <v>0</v>
      </c>
      <c r="BA230" s="71">
        <f t="shared" si="139"/>
        <v>0</v>
      </c>
      <c r="BB230" s="71">
        <f t="shared" si="140"/>
        <v>0</v>
      </c>
      <c r="BC230" s="71">
        <f t="shared" si="141"/>
        <v>0</v>
      </c>
      <c r="BD230" s="71">
        <f t="shared" si="142"/>
        <v>0</v>
      </c>
    </row>
    <row r="231" spans="1:56" x14ac:dyDescent="0.25">
      <c r="A231" s="14" t="str">
        <f>LCI!A85</f>
        <v>WOG, Delivered (kg/yr)</v>
      </c>
      <c r="B231" s="43">
        <f>B108-B80</f>
        <v>0</v>
      </c>
      <c r="C231" s="43">
        <f>C108-C80</f>
        <v>0</v>
      </c>
      <c r="D231" s="43">
        <f>D108-D80</f>
        <v>0</v>
      </c>
      <c r="E231" s="43">
        <f>E108-E80</f>
        <v>0</v>
      </c>
      <c r="F231" s="43"/>
      <c r="G231" s="43">
        <f t="shared" ref="G231:L231" si="181">G108-G80</f>
        <v>0</v>
      </c>
      <c r="H231" s="43">
        <f t="shared" si="181"/>
        <v>0</v>
      </c>
      <c r="I231" s="43">
        <f t="shared" si="181"/>
        <v>0</v>
      </c>
      <c r="J231" s="43">
        <f t="shared" si="181"/>
        <v>0</v>
      </c>
      <c r="K231" s="317">
        <f t="shared" si="181"/>
        <v>0</v>
      </c>
      <c r="L231" s="310">
        <f t="shared" si="181"/>
        <v>0</v>
      </c>
      <c r="M231" s="310"/>
      <c r="N231" s="310"/>
      <c r="O231" s="310"/>
      <c r="P231" s="331"/>
      <c r="Q231" s="310"/>
      <c r="R231" s="310"/>
      <c r="T231" s="45">
        <f>IF(EXACT(A231,LCI!A85),LCI!G85,-1*10^6)</f>
        <v>0.55000000000000004</v>
      </c>
      <c r="U231" s="47">
        <f t="shared" si="110"/>
        <v>0</v>
      </c>
      <c r="V231" s="47">
        <f t="shared" si="111"/>
        <v>0</v>
      </c>
      <c r="W231" s="47">
        <f t="shared" si="112"/>
        <v>0</v>
      </c>
      <c r="X231" s="47">
        <f t="shared" si="113"/>
        <v>0</v>
      </c>
      <c r="Y231" s="47">
        <f t="shared" si="114"/>
        <v>0</v>
      </c>
      <c r="Z231" s="47">
        <f t="shared" si="144"/>
        <v>0</v>
      </c>
      <c r="AA231" s="47">
        <f t="shared" si="145"/>
        <v>0</v>
      </c>
      <c r="AB231" s="47">
        <f t="shared" si="146"/>
        <v>0</v>
      </c>
      <c r="AC231" s="47">
        <f t="shared" si="147"/>
        <v>0</v>
      </c>
      <c r="AD231" s="322">
        <f t="shared" si="148"/>
        <v>0</v>
      </c>
      <c r="AE231" s="320">
        <f t="shared" si="149"/>
        <v>0</v>
      </c>
      <c r="AF231" s="320">
        <f t="shared" si="162"/>
        <v>0</v>
      </c>
      <c r="AG231" s="320">
        <f t="shared" si="163"/>
        <v>0</v>
      </c>
      <c r="AH231" s="320">
        <f t="shared" si="164"/>
        <v>0</v>
      </c>
      <c r="AI231" s="320">
        <f t="shared" si="165"/>
        <v>0</v>
      </c>
      <c r="AJ231" s="320">
        <f t="shared" si="166"/>
        <v>0</v>
      </c>
      <c r="AK231" s="320">
        <f t="shared" si="167"/>
        <v>0</v>
      </c>
      <c r="AM231" s="41">
        <f>IF(EXACT(A231,LCI!A85),LCI!H85,-1*10^6)</f>
        <v>-2000</v>
      </c>
      <c r="AN231" s="71">
        <f t="shared" si="126"/>
        <v>0</v>
      </c>
      <c r="AO231" s="71">
        <f t="shared" si="127"/>
        <v>0</v>
      </c>
      <c r="AP231" s="339">
        <f t="shared" si="128"/>
        <v>0</v>
      </c>
      <c r="AQ231" s="71">
        <f t="shared" si="129"/>
        <v>0</v>
      </c>
      <c r="AR231" s="71">
        <f t="shared" si="130"/>
        <v>0</v>
      </c>
      <c r="AS231" s="71">
        <f t="shared" si="131"/>
        <v>0</v>
      </c>
      <c r="AT231" s="71">
        <f t="shared" si="132"/>
        <v>0</v>
      </c>
      <c r="AU231" s="71">
        <f t="shared" si="133"/>
        <v>0</v>
      </c>
      <c r="AV231" s="71">
        <f t="shared" si="134"/>
        <v>0</v>
      </c>
      <c r="AW231" s="71">
        <f t="shared" si="135"/>
        <v>0</v>
      </c>
      <c r="AX231" s="71">
        <f t="shared" si="136"/>
        <v>0</v>
      </c>
      <c r="AY231" s="71">
        <f t="shared" si="137"/>
        <v>0</v>
      </c>
      <c r="AZ231" s="71">
        <f t="shared" si="138"/>
        <v>0</v>
      </c>
      <c r="BA231" s="71">
        <f t="shared" si="139"/>
        <v>0</v>
      </c>
      <c r="BB231" s="71">
        <f t="shared" si="140"/>
        <v>0</v>
      </c>
      <c r="BC231" s="71">
        <f t="shared" si="141"/>
        <v>0</v>
      </c>
      <c r="BD231" s="71">
        <f t="shared" si="142"/>
        <v>0</v>
      </c>
    </row>
    <row r="232" spans="1:56" x14ac:dyDescent="0.25">
      <c r="A232" s="14" t="str">
        <f>LCI!A86</f>
        <v>Woody Biomass (kg/yr)</v>
      </c>
      <c r="B232" s="43">
        <f>B109-B61</f>
        <v>0</v>
      </c>
      <c r="C232" s="43">
        <f>C109-C61</f>
        <v>0</v>
      </c>
      <c r="D232" s="43">
        <f>D109-D61</f>
        <v>0</v>
      </c>
      <c r="E232" s="43">
        <f>E109-E61</f>
        <v>0</v>
      </c>
      <c r="F232" s="43"/>
      <c r="G232" s="43">
        <f t="shared" ref="G232:L232" si="182">G109-G61</f>
        <v>0</v>
      </c>
      <c r="H232" s="43">
        <f t="shared" si="182"/>
        <v>0</v>
      </c>
      <c r="I232" s="43">
        <f t="shared" si="182"/>
        <v>0</v>
      </c>
      <c r="J232" s="43">
        <f t="shared" si="182"/>
        <v>0</v>
      </c>
      <c r="K232" s="317">
        <f t="shared" si="182"/>
        <v>0</v>
      </c>
      <c r="L232" s="310">
        <f t="shared" si="182"/>
        <v>0</v>
      </c>
      <c r="M232" s="310"/>
      <c r="N232" s="310"/>
      <c r="O232" s="310"/>
      <c r="P232" s="331"/>
      <c r="Q232" s="310"/>
      <c r="R232" s="310"/>
      <c r="T232" s="45">
        <f>IF(EXACT(A232,LCI!A86),LCI!G86,-1*10^6)</f>
        <v>0.06</v>
      </c>
      <c r="U232" s="47">
        <f t="shared" si="110"/>
        <v>0</v>
      </c>
      <c r="V232" s="47">
        <f t="shared" si="111"/>
        <v>0</v>
      </c>
      <c r="W232" s="47">
        <f t="shared" si="112"/>
        <v>0</v>
      </c>
      <c r="X232" s="47">
        <f t="shared" si="113"/>
        <v>0</v>
      </c>
      <c r="Y232" s="47">
        <f t="shared" si="114"/>
        <v>0</v>
      </c>
      <c r="Z232" s="47">
        <f t="shared" si="144"/>
        <v>0</v>
      </c>
      <c r="AA232" s="47">
        <f t="shared" si="145"/>
        <v>0</v>
      </c>
      <c r="AB232" s="47">
        <f t="shared" si="146"/>
        <v>0</v>
      </c>
      <c r="AC232" s="47">
        <f t="shared" si="147"/>
        <v>0</v>
      </c>
      <c r="AD232" s="322">
        <f t="shared" si="148"/>
        <v>0</v>
      </c>
      <c r="AE232" s="320">
        <f t="shared" si="149"/>
        <v>0</v>
      </c>
      <c r="AF232" s="320">
        <f t="shared" si="162"/>
        <v>0</v>
      </c>
      <c r="AG232" s="320">
        <f t="shared" si="163"/>
        <v>0</v>
      </c>
      <c r="AH232" s="320">
        <f t="shared" si="164"/>
        <v>0</v>
      </c>
      <c r="AI232" s="320">
        <f t="shared" si="165"/>
        <v>0</v>
      </c>
      <c r="AJ232" s="320">
        <f t="shared" si="166"/>
        <v>0</v>
      </c>
      <c r="AK232" s="320">
        <f t="shared" si="167"/>
        <v>0</v>
      </c>
      <c r="AM232" s="41">
        <f>IF(EXACT(A232,LCI!A86),LCI!H86,-1*10^6)</f>
        <v>-2000</v>
      </c>
      <c r="AN232" s="71">
        <f t="shared" si="126"/>
        <v>0</v>
      </c>
      <c r="AO232" s="71">
        <f t="shared" si="127"/>
        <v>0</v>
      </c>
      <c r="AP232" s="339">
        <f t="shared" si="128"/>
        <v>0</v>
      </c>
      <c r="AQ232" s="71">
        <f t="shared" si="129"/>
        <v>0</v>
      </c>
      <c r="AR232" s="71">
        <f t="shared" si="130"/>
        <v>0</v>
      </c>
      <c r="AS232" s="71">
        <f t="shared" si="131"/>
        <v>0</v>
      </c>
      <c r="AT232" s="71">
        <f t="shared" si="132"/>
        <v>0</v>
      </c>
      <c r="AU232" s="71">
        <f t="shared" si="133"/>
        <v>0</v>
      </c>
      <c r="AV232" s="71">
        <f t="shared" si="134"/>
        <v>0</v>
      </c>
      <c r="AW232" s="71">
        <f t="shared" si="135"/>
        <v>0</v>
      </c>
      <c r="AX232" s="71">
        <f t="shared" si="136"/>
        <v>0</v>
      </c>
      <c r="AY232" s="71">
        <f t="shared" si="137"/>
        <v>0</v>
      </c>
      <c r="AZ232" s="71">
        <f t="shared" si="138"/>
        <v>0</v>
      </c>
      <c r="BA232" s="71">
        <f t="shared" si="139"/>
        <v>0</v>
      </c>
      <c r="BB232" s="71">
        <f t="shared" si="140"/>
        <v>0</v>
      </c>
      <c r="BC232" s="71">
        <f t="shared" si="141"/>
        <v>0</v>
      </c>
      <c r="BD232" s="71">
        <f t="shared" si="142"/>
        <v>0</v>
      </c>
    </row>
    <row r="233" spans="1:56" x14ac:dyDescent="0.25">
      <c r="A233" s="14" t="str">
        <f>LCI!A87</f>
        <v>Biodiesel, Produced (kg/yr)</v>
      </c>
      <c r="B233" s="43">
        <f t="shared" ref="B233:E234" si="183">B132</f>
        <v>61118.86884229719</v>
      </c>
      <c r="C233" s="43">
        <f t="shared" si="183"/>
        <v>0</v>
      </c>
      <c r="D233" s="43">
        <f t="shared" si="183"/>
        <v>0</v>
      </c>
      <c r="E233" s="43">
        <f t="shared" si="183"/>
        <v>0</v>
      </c>
      <c r="F233" s="43"/>
      <c r="G233" s="43">
        <f t="shared" ref="G233:L234" si="184">G132</f>
        <v>0</v>
      </c>
      <c r="H233" s="43">
        <f t="shared" si="184"/>
        <v>0</v>
      </c>
      <c r="I233" s="43">
        <f t="shared" si="184"/>
        <v>0</v>
      </c>
      <c r="J233" s="43">
        <f t="shared" si="184"/>
        <v>0</v>
      </c>
      <c r="K233" s="317">
        <f t="shared" si="184"/>
        <v>0</v>
      </c>
      <c r="L233" s="310">
        <f t="shared" si="184"/>
        <v>0</v>
      </c>
      <c r="M233" s="310"/>
      <c r="N233" s="310"/>
      <c r="O233" s="310"/>
      <c r="P233" s="331"/>
      <c r="Q233" s="310"/>
      <c r="R233" s="310"/>
      <c r="T233" s="45">
        <f>IF(EXACT(A233,LCI!A87),LCI!G87,-1*10^6)</f>
        <v>0.5</v>
      </c>
      <c r="U233" s="47">
        <f t="shared" si="110"/>
        <v>30559.434421148595</v>
      </c>
      <c r="V233" s="47">
        <f t="shared" si="111"/>
        <v>0</v>
      </c>
      <c r="W233" s="47">
        <f t="shared" si="112"/>
        <v>0</v>
      </c>
      <c r="X233" s="47">
        <f t="shared" si="113"/>
        <v>0</v>
      </c>
      <c r="Y233" s="47">
        <f t="shared" si="114"/>
        <v>0</v>
      </c>
      <c r="Z233" s="47">
        <f t="shared" si="144"/>
        <v>0</v>
      </c>
      <c r="AA233" s="47">
        <f t="shared" si="145"/>
        <v>0</v>
      </c>
      <c r="AB233" s="47">
        <f t="shared" si="146"/>
        <v>0</v>
      </c>
      <c r="AC233" s="47">
        <f t="shared" si="147"/>
        <v>0</v>
      </c>
      <c r="AD233" s="322">
        <f t="shared" si="148"/>
        <v>0</v>
      </c>
      <c r="AE233" s="320">
        <f t="shared" si="149"/>
        <v>0</v>
      </c>
      <c r="AF233" s="320">
        <f t="shared" si="162"/>
        <v>0</v>
      </c>
      <c r="AG233" s="320">
        <f t="shared" si="163"/>
        <v>0</v>
      </c>
      <c r="AH233" s="320">
        <f t="shared" si="164"/>
        <v>0</v>
      </c>
      <c r="AI233" s="320">
        <f t="shared" si="165"/>
        <v>0</v>
      </c>
      <c r="AJ233" s="320">
        <f t="shared" si="166"/>
        <v>0</v>
      </c>
      <c r="AK233" s="320">
        <f t="shared" si="167"/>
        <v>0</v>
      </c>
      <c r="AM233" s="41">
        <f>IF(EXACT(A233,LCI!A87),LCI!H87,-1*10^6)</f>
        <v>-100</v>
      </c>
      <c r="AN233" s="71">
        <f t="shared" si="126"/>
        <v>-6111886.8842297187</v>
      </c>
      <c r="AO233" s="71">
        <f t="shared" si="127"/>
        <v>0</v>
      </c>
      <c r="AP233" s="339">
        <f t="shared" si="128"/>
        <v>0</v>
      </c>
      <c r="AQ233" s="71">
        <f t="shared" si="129"/>
        <v>0</v>
      </c>
      <c r="AR233" s="71">
        <f t="shared" si="130"/>
        <v>0</v>
      </c>
      <c r="AS233" s="71">
        <f t="shared" si="131"/>
        <v>0</v>
      </c>
      <c r="AT233" s="71">
        <f t="shared" si="132"/>
        <v>0</v>
      </c>
      <c r="AU233" s="71">
        <f t="shared" si="133"/>
        <v>0</v>
      </c>
      <c r="AV233" s="71">
        <f t="shared" si="134"/>
        <v>0</v>
      </c>
      <c r="AW233" s="71">
        <f t="shared" si="135"/>
        <v>0</v>
      </c>
      <c r="AX233" s="71">
        <f t="shared" si="136"/>
        <v>0</v>
      </c>
      <c r="AY233" s="71">
        <f t="shared" si="137"/>
        <v>0</v>
      </c>
      <c r="AZ233" s="71">
        <f t="shared" si="138"/>
        <v>0</v>
      </c>
      <c r="BA233" s="71">
        <f t="shared" si="139"/>
        <v>0</v>
      </c>
      <c r="BB233" s="71">
        <f t="shared" si="140"/>
        <v>0</v>
      </c>
      <c r="BC233" s="71">
        <f t="shared" si="141"/>
        <v>0</v>
      </c>
      <c r="BD233" s="71">
        <f t="shared" si="142"/>
        <v>0</v>
      </c>
    </row>
    <row r="234" spans="1:56" x14ac:dyDescent="0.25">
      <c r="A234" s="14" t="str">
        <f>LCI!A88</f>
        <v>Diesel, Produced (kg/yr)</v>
      </c>
      <c r="B234" s="43">
        <f t="shared" si="183"/>
        <v>0</v>
      </c>
      <c r="C234" s="43">
        <f t="shared" si="183"/>
        <v>15622.043994960004</v>
      </c>
      <c r="D234" s="43">
        <f t="shared" si="183"/>
        <v>0</v>
      </c>
      <c r="E234" s="43">
        <f t="shared" si="183"/>
        <v>0</v>
      </c>
      <c r="F234" s="43"/>
      <c r="G234" s="43">
        <f t="shared" si="184"/>
        <v>0</v>
      </c>
      <c r="H234" s="43">
        <f t="shared" si="184"/>
        <v>0</v>
      </c>
      <c r="I234" s="43">
        <f t="shared" si="184"/>
        <v>231841.17450000002</v>
      </c>
      <c r="J234" s="43">
        <f t="shared" si="184"/>
        <v>0</v>
      </c>
      <c r="K234" s="317">
        <f t="shared" si="184"/>
        <v>0</v>
      </c>
      <c r="L234" s="310">
        <f t="shared" si="184"/>
        <v>0</v>
      </c>
      <c r="M234" s="310"/>
      <c r="N234" s="310"/>
      <c r="O234" s="310"/>
      <c r="P234" s="331"/>
      <c r="Q234" s="310"/>
      <c r="R234" s="310"/>
      <c r="T234" s="45">
        <f>IF(EXACT(A234,LCI!A88),LCI!G88,-1*10^6)</f>
        <v>0.58711287199999995</v>
      </c>
      <c r="U234" s="47">
        <f t="shared" si="110"/>
        <v>0</v>
      </c>
      <c r="V234" s="47">
        <f t="shared" si="111"/>
        <v>9171.9031163913205</v>
      </c>
      <c r="W234" s="47">
        <f t="shared" si="112"/>
        <v>0</v>
      </c>
      <c r="X234" s="47">
        <f t="shared" si="113"/>
        <v>0</v>
      </c>
      <c r="Y234" s="47">
        <f t="shared" si="114"/>
        <v>0</v>
      </c>
      <c r="Z234" s="47">
        <f t="shared" si="144"/>
        <v>0</v>
      </c>
      <c r="AA234" s="47">
        <f t="shared" si="145"/>
        <v>0</v>
      </c>
      <c r="AB234" s="47">
        <f t="shared" si="146"/>
        <v>136116.93780854816</v>
      </c>
      <c r="AC234" s="47">
        <f t="shared" si="147"/>
        <v>0</v>
      </c>
      <c r="AD234" s="322">
        <f t="shared" si="148"/>
        <v>0</v>
      </c>
      <c r="AE234" s="320">
        <f t="shared" si="149"/>
        <v>0</v>
      </c>
      <c r="AF234" s="320">
        <f t="shared" si="162"/>
        <v>0</v>
      </c>
      <c r="AG234" s="320">
        <f t="shared" si="163"/>
        <v>0</v>
      </c>
      <c r="AH234" s="320">
        <f t="shared" si="164"/>
        <v>0</v>
      </c>
      <c r="AI234" s="320">
        <f t="shared" si="165"/>
        <v>0</v>
      </c>
      <c r="AJ234" s="320">
        <f t="shared" si="166"/>
        <v>0</v>
      </c>
      <c r="AK234" s="320">
        <f t="shared" si="167"/>
        <v>0</v>
      </c>
      <c r="AM234" s="41">
        <f>IF(EXACT(A234,LCI!A88),LCI!H88,-1*10^6)</f>
        <v>-100</v>
      </c>
      <c r="AN234" s="71">
        <f t="shared" si="126"/>
        <v>0</v>
      </c>
      <c r="AO234" s="71">
        <f t="shared" si="127"/>
        <v>-1562204.3994960005</v>
      </c>
      <c r="AP234" s="339">
        <f t="shared" si="128"/>
        <v>0</v>
      </c>
      <c r="AQ234" s="71">
        <f t="shared" si="129"/>
        <v>0</v>
      </c>
      <c r="AR234" s="71">
        <f t="shared" si="130"/>
        <v>0</v>
      </c>
      <c r="AS234" s="71">
        <f t="shared" si="131"/>
        <v>0</v>
      </c>
      <c r="AT234" s="71">
        <f t="shared" si="132"/>
        <v>0</v>
      </c>
      <c r="AU234" s="71">
        <f t="shared" si="133"/>
        <v>-23184117.450000003</v>
      </c>
      <c r="AV234" s="71">
        <f t="shared" si="134"/>
        <v>0</v>
      </c>
      <c r="AW234" s="71">
        <f t="shared" si="135"/>
        <v>0</v>
      </c>
      <c r="AX234" s="71">
        <f t="shared" si="136"/>
        <v>0</v>
      </c>
      <c r="AY234" s="71">
        <f t="shared" si="137"/>
        <v>0</v>
      </c>
      <c r="AZ234" s="71">
        <f t="shared" si="138"/>
        <v>0</v>
      </c>
      <c r="BA234" s="71">
        <f t="shared" si="139"/>
        <v>0</v>
      </c>
      <c r="BB234" s="71">
        <f t="shared" si="140"/>
        <v>0</v>
      </c>
      <c r="BC234" s="71">
        <f t="shared" si="141"/>
        <v>0</v>
      </c>
      <c r="BD234" s="71">
        <f t="shared" si="142"/>
        <v>0</v>
      </c>
    </row>
    <row r="235" spans="1:56" x14ac:dyDescent="0.25">
      <c r="A235" s="14" t="str">
        <f>LCI!A89</f>
        <v>Electricity, Generated (MJ/yr)</v>
      </c>
      <c r="B235" s="43">
        <f>B117</f>
        <v>0</v>
      </c>
      <c r="C235" s="43">
        <f>C117</f>
        <v>0</v>
      </c>
      <c r="D235" s="43">
        <f>D117</f>
        <v>0</v>
      </c>
      <c r="E235" s="43">
        <f>E117</f>
        <v>0</v>
      </c>
      <c r="F235" s="43"/>
      <c r="G235" s="43">
        <f t="shared" ref="G235:L235" si="185">G117</f>
        <v>0</v>
      </c>
      <c r="H235" s="43">
        <f t="shared" si="185"/>
        <v>0</v>
      </c>
      <c r="I235" s="43">
        <f t="shared" si="185"/>
        <v>0</v>
      </c>
      <c r="J235" s="43">
        <f t="shared" si="185"/>
        <v>0</v>
      </c>
      <c r="K235" s="317">
        <f t="shared" si="185"/>
        <v>0</v>
      </c>
      <c r="L235" s="310">
        <f t="shared" si="185"/>
        <v>0</v>
      </c>
      <c r="M235" s="310"/>
      <c r="N235" s="310"/>
      <c r="O235" s="310"/>
      <c r="P235" s="331"/>
      <c r="Q235" s="310"/>
      <c r="R235" s="310"/>
      <c r="T235" s="45">
        <f>IF(EXACT(A235,LCI!A89),LCI!G89,-1*10^6)</f>
        <v>1.8722222E-2</v>
      </c>
      <c r="U235" s="47">
        <f t="shared" si="110"/>
        <v>0</v>
      </c>
      <c r="V235" s="47">
        <f t="shared" si="111"/>
        <v>0</v>
      </c>
      <c r="W235" s="47">
        <f t="shared" si="112"/>
        <v>0</v>
      </c>
      <c r="X235" s="47">
        <f t="shared" si="113"/>
        <v>0</v>
      </c>
      <c r="Y235" s="47">
        <f t="shared" si="114"/>
        <v>0</v>
      </c>
      <c r="Z235" s="47">
        <f t="shared" si="144"/>
        <v>0</v>
      </c>
      <c r="AA235" s="47">
        <f t="shared" si="145"/>
        <v>0</v>
      </c>
      <c r="AB235" s="47">
        <f t="shared" si="146"/>
        <v>0</v>
      </c>
      <c r="AC235" s="47">
        <f t="shared" si="147"/>
        <v>0</v>
      </c>
      <c r="AD235" s="322">
        <f t="shared" si="148"/>
        <v>0</v>
      </c>
      <c r="AE235" s="320">
        <f t="shared" si="149"/>
        <v>0</v>
      </c>
      <c r="AF235" s="320">
        <f t="shared" si="162"/>
        <v>0</v>
      </c>
      <c r="AG235" s="320">
        <f t="shared" si="163"/>
        <v>0</v>
      </c>
      <c r="AH235" s="320">
        <f t="shared" si="164"/>
        <v>0</v>
      </c>
      <c r="AI235" s="320">
        <f t="shared" si="165"/>
        <v>0</v>
      </c>
      <c r="AJ235" s="320">
        <f t="shared" si="166"/>
        <v>0</v>
      </c>
      <c r="AK235" s="320">
        <f t="shared" si="167"/>
        <v>0</v>
      </c>
      <c r="AM235" s="41">
        <f>IF(EXACT(A235,LCI!A89),LCI!H89,-1*10^6)</f>
        <v>-214.47</v>
      </c>
      <c r="AN235" s="71">
        <f t="shared" si="126"/>
        <v>0</v>
      </c>
      <c r="AO235" s="71">
        <f t="shared" si="127"/>
        <v>0</v>
      </c>
      <c r="AP235" s="339">
        <f t="shared" si="128"/>
        <v>0</v>
      </c>
      <c r="AQ235" s="71">
        <f t="shared" si="129"/>
        <v>0</v>
      </c>
      <c r="AR235" s="71">
        <f t="shared" si="130"/>
        <v>0</v>
      </c>
      <c r="AS235" s="71">
        <f t="shared" si="131"/>
        <v>0</v>
      </c>
      <c r="AT235" s="71">
        <f t="shared" si="132"/>
        <v>0</v>
      </c>
      <c r="AU235" s="71">
        <f t="shared" si="133"/>
        <v>0</v>
      </c>
      <c r="AV235" s="71">
        <f t="shared" si="134"/>
        <v>0</v>
      </c>
      <c r="AW235" s="71">
        <f t="shared" si="135"/>
        <v>0</v>
      </c>
      <c r="AX235" s="71">
        <f t="shared" si="136"/>
        <v>0</v>
      </c>
      <c r="AY235" s="71">
        <f t="shared" si="137"/>
        <v>0</v>
      </c>
      <c r="AZ235" s="71">
        <f t="shared" si="138"/>
        <v>0</v>
      </c>
      <c r="BA235" s="71">
        <f t="shared" si="139"/>
        <v>0</v>
      </c>
      <c r="BB235" s="71">
        <f t="shared" si="140"/>
        <v>0</v>
      </c>
      <c r="BC235" s="71">
        <f t="shared" si="141"/>
        <v>0</v>
      </c>
      <c r="BD235" s="71">
        <f t="shared" si="142"/>
        <v>0</v>
      </c>
    </row>
    <row r="236" spans="1:56" x14ac:dyDescent="0.25">
      <c r="A236" s="14" t="str">
        <f>LCI!A90</f>
        <v>Ethanol (kg/yr)</v>
      </c>
      <c r="B236" s="43">
        <f>B118-B82</f>
        <v>0</v>
      </c>
      <c r="C236" s="43">
        <f>C118-C82</f>
        <v>0</v>
      </c>
      <c r="D236" s="43">
        <f>D118-D82</f>
        <v>363868.23906892742</v>
      </c>
      <c r="E236" s="43">
        <f>E118-E82</f>
        <v>0</v>
      </c>
      <c r="F236" s="43"/>
      <c r="G236" s="43">
        <f t="shared" ref="G236:L236" si="186">G118-G82</f>
        <v>0</v>
      </c>
      <c r="H236" s="43">
        <f t="shared" si="186"/>
        <v>0</v>
      </c>
      <c r="I236" s="43">
        <f t="shared" si="186"/>
        <v>0</v>
      </c>
      <c r="J236" s="43">
        <f t="shared" si="186"/>
        <v>0</v>
      </c>
      <c r="K236" s="317">
        <f t="shared" si="186"/>
        <v>0</v>
      </c>
      <c r="L236" s="310">
        <f t="shared" si="186"/>
        <v>0</v>
      </c>
      <c r="M236" s="310"/>
      <c r="N236" s="310"/>
      <c r="O236" s="310"/>
      <c r="P236" s="331"/>
      <c r="Q236" s="310"/>
      <c r="R236" s="310"/>
      <c r="T236" s="45">
        <f>IF(EXACT(A236,LCI!A90),LCI!G90,-1*10^6)</f>
        <v>0.42</v>
      </c>
      <c r="U236" s="47">
        <f t="shared" si="110"/>
        <v>0</v>
      </c>
      <c r="V236" s="47">
        <f t="shared" si="111"/>
        <v>0</v>
      </c>
      <c r="W236" s="47">
        <f t="shared" si="112"/>
        <v>152824.66040894951</v>
      </c>
      <c r="X236" s="47">
        <f t="shared" si="113"/>
        <v>0</v>
      </c>
      <c r="Y236" s="47">
        <f t="shared" si="114"/>
        <v>0</v>
      </c>
      <c r="Z236" s="47">
        <f t="shared" si="144"/>
        <v>0</v>
      </c>
      <c r="AA236" s="47">
        <f t="shared" si="145"/>
        <v>0</v>
      </c>
      <c r="AB236" s="47">
        <f t="shared" si="146"/>
        <v>0</v>
      </c>
      <c r="AC236" s="47">
        <f t="shared" si="147"/>
        <v>0</v>
      </c>
      <c r="AD236" s="322">
        <f t="shared" si="148"/>
        <v>0</v>
      </c>
      <c r="AE236" s="320">
        <f t="shared" si="149"/>
        <v>0</v>
      </c>
      <c r="AF236" s="320">
        <f t="shared" si="162"/>
        <v>0</v>
      </c>
      <c r="AG236" s="320">
        <f t="shared" si="163"/>
        <v>0</v>
      </c>
      <c r="AH236" s="320">
        <f t="shared" si="164"/>
        <v>0</v>
      </c>
      <c r="AI236" s="320">
        <f t="shared" si="165"/>
        <v>0</v>
      </c>
      <c r="AJ236" s="320">
        <f t="shared" si="166"/>
        <v>0</v>
      </c>
      <c r="AK236" s="320">
        <f t="shared" si="167"/>
        <v>0</v>
      </c>
      <c r="AM236" s="41">
        <f>IF(EXACT(A236,LCI!A90),LCI!H90,-1*10^6)</f>
        <v>-100</v>
      </c>
      <c r="AN236" s="71">
        <f t="shared" si="126"/>
        <v>0</v>
      </c>
      <c r="AO236" s="71">
        <f t="shared" si="127"/>
        <v>0</v>
      </c>
      <c r="AP236" s="339">
        <f t="shared" si="128"/>
        <v>-36386823.906892739</v>
      </c>
      <c r="AQ236" s="71">
        <f t="shared" si="129"/>
        <v>0</v>
      </c>
      <c r="AR236" s="71">
        <f t="shared" si="130"/>
        <v>0</v>
      </c>
      <c r="AS236" s="71">
        <f t="shared" si="131"/>
        <v>0</v>
      </c>
      <c r="AT236" s="71">
        <f t="shared" si="132"/>
        <v>0</v>
      </c>
      <c r="AU236" s="71">
        <f t="shared" si="133"/>
        <v>0</v>
      </c>
      <c r="AV236" s="71">
        <f t="shared" si="134"/>
        <v>0</v>
      </c>
      <c r="AW236" s="71">
        <f t="shared" si="135"/>
        <v>0</v>
      </c>
      <c r="AX236" s="71">
        <f t="shared" si="136"/>
        <v>0</v>
      </c>
      <c r="AY236" s="71">
        <f t="shared" si="137"/>
        <v>0</v>
      </c>
      <c r="AZ236" s="71">
        <f t="shared" si="138"/>
        <v>0</v>
      </c>
      <c r="BA236" s="71">
        <f t="shared" si="139"/>
        <v>0</v>
      </c>
      <c r="BB236" s="71">
        <f t="shared" si="140"/>
        <v>0</v>
      </c>
      <c r="BC236" s="71">
        <f t="shared" si="141"/>
        <v>0</v>
      </c>
      <c r="BD236" s="71">
        <f t="shared" si="142"/>
        <v>0</v>
      </c>
    </row>
    <row r="237" spans="1:56" x14ac:dyDescent="0.25">
      <c r="A237" s="14" t="str">
        <f>LCI!A91</f>
        <v>Gasoline, Produced (kg/yr)</v>
      </c>
      <c r="B237" s="43">
        <f>B134</f>
        <v>0</v>
      </c>
      <c r="C237" s="43">
        <f>C134</f>
        <v>4693.3179384000014</v>
      </c>
      <c r="D237" s="43">
        <f>D134</f>
        <v>0</v>
      </c>
      <c r="E237" s="43">
        <f>E134</f>
        <v>0</v>
      </c>
      <c r="F237" s="43"/>
      <c r="G237" s="43">
        <f t="shared" ref="G237:L237" si="187">G134</f>
        <v>0</v>
      </c>
      <c r="H237" s="43">
        <f t="shared" si="187"/>
        <v>0</v>
      </c>
      <c r="I237" s="43">
        <f t="shared" si="187"/>
        <v>57114.521100000005</v>
      </c>
      <c r="J237" s="43">
        <f t="shared" si="187"/>
        <v>0</v>
      </c>
      <c r="K237" s="317">
        <f t="shared" si="187"/>
        <v>0</v>
      </c>
      <c r="L237" s="310">
        <f t="shared" si="187"/>
        <v>0</v>
      </c>
      <c r="M237" s="310"/>
      <c r="N237" s="310"/>
      <c r="O237" s="310"/>
      <c r="P237" s="331"/>
      <c r="Q237" s="310"/>
      <c r="R237" s="310"/>
      <c r="T237" s="45">
        <f>IF(EXACT(A237,LCI!A91),LCI!G91,-1*10^6)</f>
        <v>0.58711287199999995</v>
      </c>
      <c r="U237" s="47">
        <f t="shared" ref="U237:U245" si="188">B237*$T237</f>
        <v>0</v>
      </c>
      <c r="V237" s="47">
        <f t="shared" ref="V237:V245" si="189">C237*$T237</f>
        <v>2755.5073740231437</v>
      </c>
      <c r="W237" s="47">
        <f t="shared" ref="W237:W245" si="190">D237*$T237</f>
        <v>0</v>
      </c>
      <c r="X237" s="47">
        <f t="shared" si="113"/>
        <v>0</v>
      </c>
      <c r="Y237" s="47">
        <f t="shared" si="114"/>
        <v>0</v>
      </c>
      <c r="Z237" s="47">
        <f t="shared" ref="Z237:Z245" si="191">G237*$T237</f>
        <v>0</v>
      </c>
      <c r="AA237" s="47">
        <f t="shared" ref="AA237:AA245" si="192">H237*$T237</f>
        <v>0</v>
      </c>
      <c r="AB237" s="47">
        <f t="shared" ref="AB237:AB245" si="193">I237*$T237</f>
        <v>33532.670515925602</v>
      </c>
      <c r="AC237" s="47">
        <f t="shared" ref="AC237:AC245" si="194">J237*$T237</f>
        <v>0</v>
      </c>
      <c r="AD237" s="322">
        <f t="shared" ref="AD237:AD245" si="195">K237*$T237</f>
        <v>0</v>
      </c>
      <c r="AE237" s="320">
        <f t="shared" ref="AE237:AE245" si="196">L237*$T237</f>
        <v>0</v>
      </c>
      <c r="AF237" s="320">
        <f t="shared" si="162"/>
        <v>0</v>
      </c>
      <c r="AG237" s="320">
        <f t="shared" si="163"/>
        <v>0</v>
      </c>
      <c r="AH237" s="320">
        <f t="shared" si="164"/>
        <v>0</v>
      </c>
      <c r="AI237" s="320">
        <f t="shared" si="165"/>
        <v>0</v>
      </c>
      <c r="AJ237" s="320">
        <f t="shared" si="166"/>
        <v>0</v>
      </c>
      <c r="AK237" s="320">
        <f t="shared" si="167"/>
        <v>0</v>
      </c>
      <c r="AM237" s="41">
        <f>IF(EXACT(A237,LCI!A91),LCI!H91,-1*10^6)</f>
        <v>-100</v>
      </c>
      <c r="AN237" s="71">
        <f t="shared" si="126"/>
        <v>0</v>
      </c>
      <c r="AO237" s="71">
        <f t="shared" si="127"/>
        <v>-469331.79384000011</v>
      </c>
      <c r="AP237" s="339">
        <f t="shared" si="128"/>
        <v>0</v>
      </c>
      <c r="AQ237" s="71">
        <f t="shared" si="129"/>
        <v>0</v>
      </c>
      <c r="AR237" s="71">
        <f t="shared" si="130"/>
        <v>0</v>
      </c>
      <c r="AS237" s="71">
        <f t="shared" si="131"/>
        <v>0</v>
      </c>
      <c r="AT237" s="71">
        <f t="shared" si="132"/>
        <v>0</v>
      </c>
      <c r="AU237" s="71">
        <f t="shared" si="133"/>
        <v>-5711452.1100000003</v>
      </c>
      <c r="AV237" s="71">
        <f t="shared" si="134"/>
        <v>0</v>
      </c>
      <c r="AW237" s="71">
        <f t="shared" si="135"/>
        <v>0</v>
      </c>
      <c r="AX237" s="71">
        <f t="shared" si="136"/>
        <v>0</v>
      </c>
      <c r="AY237" s="71">
        <f t="shared" si="137"/>
        <v>0</v>
      </c>
      <c r="AZ237" s="71">
        <f t="shared" si="138"/>
        <v>0</v>
      </c>
      <c r="BA237" s="71">
        <f t="shared" si="139"/>
        <v>0</v>
      </c>
      <c r="BB237" s="71">
        <f t="shared" si="140"/>
        <v>0</v>
      </c>
      <c r="BC237" s="71">
        <f t="shared" si="141"/>
        <v>0</v>
      </c>
      <c r="BD237" s="71">
        <f t="shared" si="142"/>
        <v>0</v>
      </c>
    </row>
    <row r="238" spans="1:56" x14ac:dyDescent="0.25">
      <c r="A238" s="14" t="str">
        <f>LCI!A92</f>
        <v>Hydrogen, Produced (kg/yr)</v>
      </c>
      <c r="B238" s="43">
        <f>B119</f>
        <v>0</v>
      </c>
      <c r="C238" s="43">
        <f>C119</f>
        <v>0</v>
      </c>
      <c r="D238" s="43">
        <f>D119</f>
        <v>0</v>
      </c>
      <c r="E238" s="43">
        <f>E119</f>
        <v>0</v>
      </c>
      <c r="F238" s="43"/>
      <c r="G238" s="43">
        <f t="shared" ref="G238:L238" si="197">G119</f>
        <v>0</v>
      </c>
      <c r="H238" s="43">
        <f t="shared" si="197"/>
        <v>0</v>
      </c>
      <c r="I238" s="43">
        <f t="shared" si="197"/>
        <v>0</v>
      </c>
      <c r="J238" s="43">
        <f t="shared" si="197"/>
        <v>0</v>
      </c>
      <c r="K238" s="317">
        <f t="shared" si="197"/>
        <v>0</v>
      </c>
      <c r="L238" s="310">
        <f t="shared" si="197"/>
        <v>0</v>
      </c>
      <c r="M238" s="310"/>
      <c r="N238" s="310"/>
      <c r="O238" s="310"/>
      <c r="P238" s="331"/>
      <c r="Q238" s="310"/>
      <c r="R238" s="310"/>
      <c r="T238" s="45">
        <f>IF(EXACT(A238,LCI!A92),LCI!G92,-1*10^6)</f>
        <v>3.2160000000000002</v>
      </c>
      <c r="U238" s="47">
        <f t="shared" si="188"/>
        <v>0</v>
      </c>
      <c r="V238" s="47">
        <f t="shared" si="189"/>
        <v>0</v>
      </c>
      <c r="W238" s="47">
        <f t="shared" si="190"/>
        <v>0</v>
      </c>
      <c r="X238" s="47">
        <f t="shared" si="113"/>
        <v>0</v>
      </c>
      <c r="Y238" s="47">
        <f t="shared" si="114"/>
        <v>0</v>
      </c>
      <c r="Z238" s="47">
        <f t="shared" si="191"/>
        <v>0</v>
      </c>
      <c r="AA238" s="47">
        <f t="shared" si="192"/>
        <v>0</v>
      </c>
      <c r="AB238" s="47">
        <f t="shared" si="193"/>
        <v>0</v>
      </c>
      <c r="AC238" s="47">
        <f t="shared" si="194"/>
        <v>0</v>
      </c>
      <c r="AD238" s="322">
        <f t="shared" si="195"/>
        <v>0</v>
      </c>
      <c r="AE238" s="320">
        <f t="shared" si="196"/>
        <v>0</v>
      </c>
      <c r="AF238" s="320">
        <f t="shared" si="162"/>
        <v>0</v>
      </c>
      <c r="AG238" s="320">
        <f t="shared" si="163"/>
        <v>0</v>
      </c>
      <c r="AH238" s="320">
        <f t="shared" si="164"/>
        <v>0</v>
      </c>
      <c r="AI238" s="320">
        <f t="shared" si="165"/>
        <v>0</v>
      </c>
      <c r="AJ238" s="320">
        <f t="shared" si="166"/>
        <v>0</v>
      </c>
      <c r="AK238" s="320">
        <f t="shared" si="167"/>
        <v>0</v>
      </c>
      <c r="AM238" s="41">
        <f>IF(EXACT(A238,LCI!A92),LCI!H92,-1*10^6)</f>
        <v>-1940</v>
      </c>
      <c r="AN238" s="71">
        <f t="shared" si="126"/>
        <v>0</v>
      </c>
      <c r="AO238" s="71">
        <f t="shared" si="127"/>
        <v>0</v>
      </c>
      <c r="AP238" s="339">
        <f t="shared" si="128"/>
        <v>0</v>
      </c>
      <c r="AQ238" s="71">
        <f t="shared" si="129"/>
        <v>0</v>
      </c>
      <c r="AR238" s="71">
        <f t="shared" si="130"/>
        <v>0</v>
      </c>
      <c r="AS238" s="71">
        <f t="shared" si="131"/>
        <v>0</v>
      </c>
      <c r="AT238" s="71">
        <f t="shared" si="132"/>
        <v>0</v>
      </c>
      <c r="AU238" s="71">
        <f t="shared" si="133"/>
        <v>0</v>
      </c>
      <c r="AV238" s="71">
        <f t="shared" si="134"/>
        <v>0</v>
      </c>
      <c r="AW238" s="71">
        <f t="shared" si="135"/>
        <v>0</v>
      </c>
      <c r="AX238" s="71">
        <f t="shared" si="136"/>
        <v>0</v>
      </c>
      <c r="AY238" s="71">
        <f t="shared" si="137"/>
        <v>0</v>
      </c>
      <c r="AZ238" s="71">
        <f t="shared" si="138"/>
        <v>0</v>
      </c>
      <c r="BA238" s="71">
        <f t="shared" si="139"/>
        <v>0</v>
      </c>
      <c r="BB238" s="71">
        <f t="shared" si="140"/>
        <v>0</v>
      </c>
      <c r="BC238" s="71">
        <f t="shared" si="141"/>
        <v>0</v>
      </c>
      <c r="BD238" s="71">
        <f t="shared" si="142"/>
        <v>0</v>
      </c>
    </row>
    <row r="239" spans="1:56" x14ac:dyDescent="0.25">
      <c r="A239" s="14" t="str">
        <f>LCI!A93</f>
        <v>Jet A-1 (kg/yr)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317"/>
      <c r="L239" s="310"/>
      <c r="M239" s="310"/>
      <c r="N239" s="310"/>
      <c r="O239" s="310"/>
      <c r="P239" s="331"/>
      <c r="Q239" s="310"/>
      <c r="R239" s="310"/>
      <c r="T239" s="45">
        <f>IF(EXACT(A239,LCI!A93),LCI!G93,-1*10^6)</f>
        <v>0.60735814391351217</v>
      </c>
      <c r="U239" s="47">
        <f t="shared" si="188"/>
        <v>0</v>
      </c>
      <c r="V239" s="47">
        <f t="shared" si="189"/>
        <v>0</v>
      </c>
      <c r="W239" s="47">
        <f t="shared" si="190"/>
        <v>0</v>
      </c>
      <c r="X239" s="47">
        <f t="shared" si="113"/>
        <v>0</v>
      </c>
      <c r="Y239" s="47">
        <f t="shared" si="114"/>
        <v>0</v>
      </c>
      <c r="Z239" s="47">
        <f t="shared" si="191"/>
        <v>0</v>
      </c>
      <c r="AA239" s="47">
        <f t="shared" si="192"/>
        <v>0</v>
      </c>
      <c r="AB239" s="47">
        <f t="shared" si="193"/>
        <v>0</v>
      </c>
      <c r="AC239" s="47">
        <f t="shared" si="194"/>
        <v>0</v>
      </c>
      <c r="AD239" s="322">
        <f t="shared" si="195"/>
        <v>0</v>
      </c>
      <c r="AE239" s="320">
        <f t="shared" si="196"/>
        <v>0</v>
      </c>
      <c r="AF239" s="320">
        <f t="shared" si="162"/>
        <v>0</v>
      </c>
      <c r="AG239" s="320">
        <f t="shared" si="163"/>
        <v>0</v>
      </c>
      <c r="AH239" s="320">
        <f t="shared" si="164"/>
        <v>0</v>
      </c>
      <c r="AI239" s="320">
        <f t="shared" si="165"/>
        <v>0</v>
      </c>
      <c r="AJ239" s="320">
        <f t="shared" si="166"/>
        <v>0</v>
      </c>
      <c r="AK239" s="320">
        <f t="shared" si="167"/>
        <v>0</v>
      </c>
      <c r="AM239" s="41">
        <f>IF(EXACT(A239,LCI!A93),LCI!H93,-1*10^6)</f>
        <v>-100</v>
      </c>
      <c r="AN239" s="71">
        <f t="shared" si="126"/>
        <v>0</v>
      </c>
      <c r="AO239" s="71">
        <f t="shared" si="127"/>
        <v>0</v>
      </c>
      <c r="AP239" s="339">
        <f t="shared" si="128"/>
        <v>0</v>
      </c>
      <c r="AQ239" s="71">
        <f t="shared" si="129"/>
        <v>0</v>
      </c>
      <c r="AR239" s="71">
        <f t="shared" si="130"/>
        <v>0</v>
      </c>
      <c r="AS239" s="71">
        <f t="shared" si="131"/>
        <v>0</v>
      </c>
      <c r="AT239" s="71">
        <f t="shared" si="132"/>
        <v>0</v>
      </c>
      <c r="AU239" s="71">
        <f t="shared" si="133"/>
        <v>0</v>
      </c>
      <c r="AV239" s="71">
        <f t="shared" si="134"/>
        <v>0</v>
      </c>
      <c r="AW239" s="71">
        <f t="shared" si="135"/>
        <v>0</v>
      </c>
      <c r="AX239" s="71">
        <f t="shared" si="136"/>
        <v>0</v>
      </c>
      <c r="AY239" s="71">
        <f t="shared" si="137"/>
        <v>0</v>
      </c>
      <c r="AZ239" s="71">
        <f t="shared" si="138"/>
        <v>0</v>
      </c>
      <c r="BA239" s="71">
        <f t="shared" si="139"/>
        <v>0</v>
      </c>
      <c r="BB239" s="71">
        <f t="shared" si="140"/>
        <v>0</v>
      </c>
      <c r="BC239" s="71">
        <f t="shared" si="141"/>
        <v>0</v>
      </c>
      <c r="BD239" s="71">
        <f t="shared" si="142"/>
        <v>0</v>
      </c>
    </row>
    <row r="240" spans="1:56" x14ac:dyDescent="0.25">
      <c r="A240" s="14" t="str">
        <f>LCI!A94</f>
        <v>Jet-A (kg/yr)</v>
      </c>
      <c r="B240" s="43">
        <f>B136</f>
        <v>0</v>
      </c>
      <c r="C240" s="43">
        <f>C136</f>
        <v>33121.415165280006</v>
      </c>
      <c r="D240" s="43">
        <f>D136</f>
        <v>0</v>
      </c>
      <c r="E240" s="43">
        <f>E136</f>
        <v>0</v>
      </c>
      <c r="F240" s="43"/>
      <c r="G240" s="43">
        <f t="shared" ref="G240:L240" si="198">G136</f>
        <v>0</v>
      </c>
      <c r="H240" s="43">
        <f t="shared" si="198"/>
        <v>0</v>
      </c>
      <c r="I240" s="43">
        <f t="shared" si="198"/>
        <v>491543.09100000001</v>
      </c>
      <c r="J240" s="43">
        <f t="shared" si="198"/>
        <v>0</v>
      </c>
      <c r="K240" s="317">
        <f t="shared" si="198"/>
        <v>0</v>
      </c>
      <c r="L240" s="310">
        <f t="shared" si="198"/>
        <v>0</v>
      </c>
      <c r="M240" s="310"/>
      <c r="N240" s="310"/>
      <c r="O240" s="310"/>
      <c r="P240" s="331"/>
      <c r="Q240" s="310"/>
      <c r="R240" s="310"/>
      <c r="T240" s="45">
        <f>IF(EXACT(A240,LCI!A94),LCI!G94,-1*10^6)</f>
        <v>0.60735814391351217</v>
      </c>
      <c r="U240" s="47">
        <f t="shared" si="188"/>
        <v>0</v>
      </c>
      <c r="V240" s="47">
        <f t="shared" si="189"/>
        <v>20116.561238573318</v>
      </c>
      <c r="W240" s="47">
        <f t="shared" si="190"/>
        <v>0</v>
      </c>
      <c r="X240" s="47">
        <f t="shared" si="113"/>
        <v>0</v>
      </c>
      <c r="Y240" s="47">
        <f t="shared" si="114"/>
        <v>0</v>
      </c>
      <c r="Z240" s="47">
        <f t="shared" si="191"/>
        <v>0</v>
      </c>
      <c r="AA240" s="47">
        <f t="shared" si="192"/>
        <v>0</v>
      </c>
      <c r="AB240" s="47">
        <f t="shared" si="193"/>
        <v>298542.69940327061</v>
      </c>
      <c r="AC240" s="47">
        <f t="shared" si="194"/>
        <v>0</v>
      </c>
      <c r="AD240" s="322">
        <f t="shared" si="195"/>
        <v>0</v>
      </c>
      <c r="AE240" s="320">
        <f t="shared" si="196"/>
        <v>0</v>
      </c>
      <c r="AF240" s="320">
        <f t="shared" si="162"/>
        <v>0</v>
      </c>
      <c r="AG240" s="320">
        <f t="shared" si="163"/>
        <v>0</v>
      </c>
      <c r="AH240" s="320">
        <f t="shared" si="164"/>
        <v>0</v>
      </c>
      <c r="AI240" s="320">
        <f t="shared" si="165"/>
        <v>0</v>
      </c>
      <c r="AJ240" s="320">
        <f t="shared" si="166"/>
        <v>0</v>
      </c>
      <c r="AK240" s="320">
        <f t="shared" si="167"/>
        <v>0</v>
      </c>
      <c r="AM240" s="41">
        <f>IF(EXACT(A240,LCI!A94),LCI!H94,-1*10^6)</f>
        <v>-100</v>
      </c>
      <c r="AN240" s="71">
        <f t="shared" si="126"/>
        <v>0</v>
      </c>
      <c r="AO240" s="71">
        <f t="shared" si="127"/>
        <v>-3312141.5165280006</v>
      </c>
      <c r="AP240" s="339">
        <f t="shared" si="128"/>
        <v>0</v>
      </c>
      <c r="AQ240" s="71">
        <f t="shared" si="129"/>
        <v>0</v>
      </c>
      <c r="AR240" s="71">
        <f t="shared" si="130"/>
        <v>0</v>
      </c>
      <c r="AS240" s="71">
        <f t="shared" si="131"/>
        <v>0</v>
      </c>
      <c r="AT240" s="71">
        <f t="shared" si="132"/>
        <v>0</v>
      </c>
      <c r="AU240" s="71">
        <f t="shared" si="133"/>
        <v>-49154309.100000001</v>
      </c>
      <c r="AV240" s="71">
        <f t="shared" si="134"/>
        <v>0</v>
      </c>
      <c r="AW240" s="71">
        <f t="shared" si="135"/>
        <v>0</v>
      </c>
      <c r="AX240" s="71">
        <f t="shared" si="136"/>
        <v>0</v>
      </c>
      <c r="AY240" s="71">
        <f t="shared" si="137"/>
        <v>0</v>
      </c>
      <c r="AZ240" s="71">
        <f t="shared" si="138"/>
        <v>0</v>
      </c>
      <c r="BA240" s="71">
        <f t="shared" si="139"/>
        <v>0</v>
      </c>
      <c r="BB240" s="71">
        <f t="shared" si="140"/>
        <v>0</v>
      </c>
      <c r="BC240" s="71">
        <f t="shared" si="141"/>
        <v>0</v>
      </c>
      <c r="BD240" s="71">
        <f t="shared" si="142"/>
        <v>0</v>
      </c>
    </row>
    <row r="241" spans="1:56" x14ac:dyDescent="0.25">
      <c r="A241" s="14" t="str">
        <f>LCI!A95</f>
        <v>JP-5 (kg/yr)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317"/>
      <c r="L241" s="310"/>
      <c r="M241" s="310"/>
      <c r="N241" s="310"/>
      <c r="O241" s="310"/>
      <c r="P241" s="331"/>
      <c r="Q241" s="310"/>
      <c r="R241" s="310"/>
      <c r="T241" s="45">
        <f>IF(EXACT(A241,LCI!A95),LCI!G95,-1*10^6)</f>
        <v>0.60735814391351217</v>
      </c>
      <c r="U241" s="47">
        <f t="shared" si="188"/>
        <v>0</v>
      </c>
      <c r="V241" s="47">
        <f t="shared" si="189"/>
        <v>0</v>
      </c>
      <c r="W241" s="47">
        <f t="shared" si="190"/>
        <v>0</v>
      </c>
      <c r="X241" s="47">
        <f t="shared" si="113"/>
        <v>0</v>
      </c>
      <c r="Y241" s="47">
        <f t="shared" si="114"/>
        <v>0</v>
      </c>
      <c r="Z241" s="47">
        <f t="shared" si="191"/>
        <v>0</v>
      </c>
      <c r="AA241" s="47">
        <f t="shared" si="192"/>
        <v>0</v>
      </c>
      <c r="AB241" s="47">
        <f t="shared" si="193"/>
        <v>0</v>
      </c>
      <c r="AC241" s="47">
        <f t="shared" si="194"/>
        <v>0</v>
      </c>
      <c r="AD241" s="322">
        <f t="shared" si="195"/>
        <v>0</v>
      </c>
      <c r="AE241" s="320">
        <f t="shared" si="196"/>
        <v>0</v>
      </c>
      <c r="AF241" s="320">
        <f t="shared" si="162"/>
        <v>0</v>
      </c>
      <c r="AG241" s="320">
        <f t="shared" si="163"/>
        <v>0</v>
      </c>
      <c r="AH241" s="320">
        <f t="shared" si="164"/>
        <v>0</v>
      </c>
      <c r="AI241" s="320">
        <f t="shared" si="165"/>
        <v>0</v>
      </c>
      <c r="AJ241" s="320">
        <f t="shared" si="166"/>
        <v>0</v>
      </c>
      <c r="AK241" s="320">
        <f t="shared" si="167"/>
        <v>0</v>
      </c>
      <c r="AM241" s="41">
        <f>IF(EXACT(A241,LCI!A95),LCI!H95,-1*10^6)</f>
        <v>-100</v>
      </c>
      <c r="AN241" s="71">
        <f t="shared" si="126"/>
        <v>0</v>
      </c>
      <c r="AO241" s="71">
        <f t="shared" si="127"/>
        <v>0</v>
      </c>
      <c r="AP241" s="339">
        <f t="shared" si="128"/>
        <v>0</v>
      </c>
      <c r="AQ241" s="71">
        <f t="shared" si="129"/>
        <v>0</v>
      </c>
      <c r="AR241" s="71">
        <f t="shared" si="130"/>
        <v>0</v>
      </c>
      <c r="AS241" s="71">
        <f t="shared" si="131"/>
        <v>0</v>
      </c>
      <c r="AT241" s="71">
        <f t="shared" si="132"/>
        <v>0</v>
      </c>
      <c r="AU241" s="71">
        <f t="shared" si="133"/>
        <v>0</v>
      </c>
      <c r="AV241" s="71">
        <f t="shared" si="134"/>
        <v>0</v>
      </c>
      <c r="AW241" s="71">
        <f t="shared" si="135"/>
        <v>0</v>
      </c>
      <c r="AX241" s="71">
        <f t="shared" si="136"/>
        <v>0</v>
      </c>
      <c r="AY241" s="71">
        <f t="shared" si="137"/>
        <v>0</v>
      </c>
      <c r="AZ241" s="71">
        <f t="shared" si="138"/>
        <v>0</v>
      </c>
      <c r="BA241" s="71">
        <f t="shared" si="139"/>
        <v>0</v>
      </c>
      <c r="BB241" s="71">
        <f t="shared" si="140"/>
        <v>0</v>
      </c>
      <c r="BC241" s="71">
        <f t="shared" si="141"/>
        <v>0</v>
      </c>
      <c r="BD241" s="71">
        <f t="shared" si="142"/>
        <v>0</v>
      </c>
    </row>
    <row r="242" spans="1:56" x14ac:dyDescent="0.25">
      <c r="A242" s="14" t="str">
        <f>LCI!A96</f>
        <v>JP-8 (kg/yr)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317"/>
      <c r="L242" s="310"/>
      <c r="M242" s="310"/>
      <c r="N242" s="310"/>
      <c r="O242" s="310"/>
      <c r="P242" s="331"/>
      <c r="Q242" s="310"/>
      <c r="R242" s="310"/>
      <c r="T242" s="45">
        <f>IF(EXACT(A242,LCI!A96),LCI!G96,-1*10^6)</f>
        <v>0.60735814391351217</v>
      </c>
      <c r="U242" s="47">
        <f t="shared" si="188"/>
        <v>0</v>
      </c>
      <c r="V242" s="47">
        <f t="shared" si="189"/>
        <v>0</v>
      </c>
      <c r="W242" s="47">
        <f t="shared" si="190"/>
        <v>0</v>
      </c>
      <c r="X242" s="47">
        <f t="shared" si="113"/>
        <v>0</v>
      </c>
      <c r="Y242" s="47">
        <f t="shared" si="114"/>
        <v>0</v>
      </c>
      <c r="Z242" s="47">
        <f t="shared" si="191"/>
        <v>0</v>
      </c>
      <c r="AA242" s="47">
        <f t="shared" si="192"/>
        <v>0</v>
      </c>
      <c r="AB242" s="47">
        <f t="shared" si="193"/>
        <v>0</v>
      </c>
      <c r="AC242" s="47">
        <f t="shared" si="194"/>
        <v>0</v>
      </c>
      <c r="AD242" s="322">
        <f t="shared" si="195"/>
        <v>0</v>
      </c>
      <c r="AE242" s="320">
        <f t="shared" si="196"/>
        <v>0</v>
      </c>
      <c r="AF242" s="320">
        <f t="shared" si="162"/>
        <v>0</v>
      </c>
      <c r="AG242" s="320">
        <f t="shared" si="163"/>
        <v>0</v>
      </c>
      <c r="AH242" s="320">
        <f t="shared" si="164"/>
        <v>0</v>
      </c>
      <c r="AI242" s="320">
        <f t="shared" si="165"/>
        <v>0</v>
      </c>
      <c r="AJ242" s="320">
        <f t="shared" si="166"/>
        <v>0</v>
      </c>
      <c r="AK242" s="320">
        <f t="shared" si="167"/>
        <v>0</v>
      </c>
      <c r="AM242" s="41">
        <f>IF(EXACT(A242,LCI!A96),LCI!H96,-1*10^6)</f>
        <v>-100</v>
      </c>
      <c r="AN242" s="71">
        <f t="shared" si="126"/>
        <v>0</v>
      </c>
      <c r="AO242" s="71">
        <f t="shared" si="127"/>
        <v>0</v>
      </c>
      <c r="AP242" s="339">
        <f t="shared" si="128"/>
        <v>0</v>
      </c>
      <c r="AQ242" s="71">
        <f t="shared" si="129"/>
        <v>0</v>
      </c>
      <c r="AR242" s="71">
        <f t="shared" si="130"/>
        <v>0</v>
      </c>
      <c r="AS242" s="71">
        <f t="shared" si="131"/>
        <v>0</v>
      </c>
      <c r="AT242" s="71">
        <f t="shared" si="132"/>
        <v>0</v>
      </c>
      <c r="AU242" s="71">
        <f t="shared" si="133"/>
        <v>0</v>
      </c>
      <c r="AV242" s="71">
        <f t="shared" si="134"/>
        <v>0</v>
      </c>
      <c r="AW242" s="71">
        <f t="shared" si="135"/>
        <v>0</v>
      </c>
      <c r="AX242" s="71">
        <f t="shared" si="136"/>
        <v>0</v>
      </c>
      <c r="AY242" s="71">
        <f t="shared" si="137"/>
        <v>0</v>
      </c>
      <c r="AZ242" s="71">
        <f t="shared" si="138"/>
        <v>0</v>
      </c>
      <c r="BA242" s="71">
        <f t="shared" si="139"/>
        <v>0</v>
      </c>
      <c r="BB242" s="71">
        <f t="shared" si="140"/>
        <v>0</v>
      </c>
      <c r="BC242" s="71">
        <f t="shared" si="141"/>
        <v>0</v>
      </c>
      <c r="BD242" s="71">
        <f t="shared" si="142"/>
        <v>0</v>
      </c>
    </row>
    <row r="243" spans="1:56" x14ac:dyDescent="0.25">
      <c r="A243" s="14" t="str">
        <f>LCI!A97</f>
        <v>LPG, Produced (kg/yr)</v>
      </c>
      <c r="B243" s="43">
        <f t="shared" ref="B243:E245" si="199">B137</f>
        <v>0</v>
      </c>
      <c r="C243" s="43">
        <f t="shared" si="199"/>
        <v>4022.8439472000009</v>
      </c>
      <c r="D243" s="43">
        <f t="shared" si="199"/>
        <v>0</v>
      </c>
      <c r="E243" s="43">
        <f t="shared" si="199"/>
        <v>0</v>
      </c>
      <c r="F243" s="43"/>
      <c r="G243" s="43">
        <f t="shared" ref="G243:L245" si="200">G137</f>
        <v>0</v>
      </c>
      <c r="H243" s="43">
        <f t="shared" si="200"/>
        <v>0</v>
      </c>
      <c r="I243" s="43">
        <f t="shared" si="200"/>
        <v>59701.59</v>
      </c>
      <c r="J243" s="43">
        <f t="shared" si="200"/>
        <v>0</v>
      </c>
      <c r="K243" s="317">
        <f t="shared" si="200"/>
        <v>0</v>
      </c>
      <c r="L243" s="310">
        <f t="shared" si="200"/>
        <v>0</v>
      </c>
      <c r="M243" s="310"/>
      <c r="N243" s="310"/>
      <c r="O243" s="310"/>
      <c r="P243" s="331"/>
      <c r="Q243" s="310"/>
      <c r="R243" s="310"/>
      <c r="T243" s="45">
        <f>IF(EXACT(A243,LCI!A97),LCI!G97,-1*10^6)</f>
        <v>0.64400000000000002</v>
      </c>
      <c r="U243" s="47">
        <f t="shared" si="188"/>
        <v>0</v>
      </c>
      <c r="V243" s="47">
        <f t="shared" si="189"/>
        <v>2590.7115019968005</v>
      </c>
      <c r="W243" s="47">
        <f t="shared" si="190"/>
        <v>0</v>
      </c>
      <c r="X243" s="47">
        <f t="shared" si="113"/>
        <v>0</v>
      </c>
      <c r="Y243" s="47">
        <f t="shared" si="114"/>
        <v>0</v>
      </c>
      <c r="Z243" s="47">
        <f t="shared" si="191"/>
        <v>0</v>
      </c>
      <c r="AA243" s="47">
        <f t="shared" si="192"/>
        <v>0</v>
      </c>
      <c r="AB243" s="47">
        <f t="shared" si="193"/>
        <v>38447.823960000002</v>
      </c>
      <c r="AC243" s="47">
        <f t="shared" si="194"/>
        <v>0</v>
      </c>
      <c r="AD243" s="322">
        <f t="shared" si="195"/>
        <v>0</v>
      </c>
      <c r="AE243" s="320">
        <f t="shared" si="196"/>
        <v>0</v>
      </c>
      <c r="AF243" s="320">
        <f t="shared" si="162"/>
        <v>0</v>
      </c>
      <c r="AG243" s="320">
        <f t="shared" si="163"/>
        <v>0</v>
      </c>
      <c r="AH243" s="320">
        <f t="shared" si="164"/>
        <v>0</v>
      </c>
      <c r="AI243" s="320">
        <f t="shared" si="165"/>
        <v>0</v>
      </c>
      <c r="AJ243" s="320">
        <f t="shared" si="166"/>
        <v>0</v>
      </c>
      <c r="AK243" s="320">
        <f t="shared" si="167"/>
        <v>0</v>
      </c>
      <c r="AM243" s="41">
        <f>IF(EXACT(A243,LCI!A97),LCI!H97,-1*10^6)</f>
        <v>-100</v>
      </c>
      <c r="AN243" s="71">
        <f t="shared" si="126"/>
        <v>0</v>
      </c>
      <c r="AO243" s="71">
        <f t="shared" si="127"/>
        <v>-402284.3947200001</v>
      </c>
      <c r="AP243" s="339">
        <f t="shared" si="128"/>
        <v>0</v>
      </c>
      <c r="AQ243" s="71">
        <f t="shared" si="129"/>
        <v>0</v>
      </c>
      <c r="AR243" s="71">
        <f t="shared" si="130"/>
        <v>0</v>
      </c>
      <c r="AS243" s="71">
        <f t="shared" si="131"/>
        <v>0</v>
      </c>
      <c r="AT243" s="71">
        <f t="shared" si="132"/>
        <v>0</v>
      </c>
      <c r="AU243" s="71">
        <f t="shared" si="133"/>
        <v>-5970159</v>
      </c>
      <c r="AV243" s="71">
        <f t="shared" si="134"/>
        <v>0</v>
      </c>
      <c r="AW243" s="71">
        <f t="shared" si="135"/>
        <v>0</v>
      </c>
      <c r="AX243" s="71">
        <f t="shared" si="136"/>
        <v>0</v>
      </c>
      <c r="AY243" s="71">
        <f t="shared" si="137"/>
        <v>0</v>
      </c>
      <c r="AZ243" s="71">
        <f t="shared" si="138"/>
        <v>0</v>
      </c>
      <c r="BA243" s="71">
        <f t="shared" si="139"/>
        <v>0</v>
      </c>
      <c r="BB243" s="71">
        <f t="shared" si="140"/>
        <v>0</v>
      </c>
      <c r="BC243" s="71">
        <f t="shared" si="141"/>
        <v>0</v>
      </c>
      <c r="BD243" s="71">
        <f t="shared" si="142"/>
        <v>0</v>
      </c>
    </row>
    <row r="244" spans="1:56" x14ac:dyDescent="0.25">
      <c r="A244" s="14" t="str">
        <f>LCI!A98</f>
        <v>Naptha (kg/yr)</v>
      </c>
      <c r="B244" s="43">
        <f t="shared" si="199"/>
        <v>0</v>
      </c>
      <c r="C244" s="43">
        <f t="shared" si="199"/>
        <v>0</v>
      </c>
      <c r="D244" s="43">
        <f t="shared" si="199"/>
        <v>0</v>
      </c>
      <c r="E244" s="43">
        <f t="shared" si="199"/>
        <v>0</v>
      </c>
      <c r="F244" s="43"/>
      <c r="G244" s="43">
        <f t="shared" si="200"/>
        <v>0</v>
      </c>
      <c r="H244" s="43">
        <f t="shared" si="200"/>
        <v>0</v>
      </c>
      <c r="I244" s="43">
        <f t="shared" si="200"/>
        <v>0</v>
      </c>
      <c r="J244" s="43">
        <f t="shared" si="200"/>
        <v>0</v>
      </c>
      <c r="K244" s="317">
        <f t="shared" si="200"/>
        <v>0</v>
      </c>
      <c r="L244" s="310">
        <f t="shared" si="200"/>
        <v>0</v>
      </c>
      <c r="M244" s="310"/>
      <c r="N244" s="310"/>
      <c r="O244" s="310"/>
      <c r="P244" s="331"/>
      <c r="Q244" s="310"/>
      <c r="R244" s="310"/>
      <c r="T244" s="45">
        <f>IF(EXACT(A244,LCI!A98),LCI!G98,-1*10^6)</f>
        <v>0.55000000000000004</v>
      </c>
      <c r="U244" s="47">
        <f t="shared" si="188"/>
        <v>0</v>
      </c>
      <c r="V244" s="47">
        <f t="shared" si="189"/>
        <v>0</v>
      </c>
      <c r="W244" s="47">
        <f t="shared" si="190"/>
        <v>0</v>
      </c>
      <c r="X244" s="47">
        <f t="shared" si="113"/>
        <v>0</v>
      </c>
      <c r="Y244" s="47">
        <f t="shared" si="114"/>
        <v>0</v>
      </c>
      <c r="Z244" s="47">
        <f t="shared" si="191"/>
        <v>0</v>
      </c>
      <c r="AA244" s="47">
        <f t="shared" si="192"/>
        <v>0</v>
      </c>
      <c r="AB244" s="47">
        <f t="shared" si="193"/>
        <v>0</v>
      </c>
      <c r="AC244" s="47">
        <f t="shared" si="194"/>
        <v>0</v>
      </c>
      <c r="AD244" s="322">
        <f t="shared" si="195"/>
        <v>0</v>
      </c>
      <c r="AE244" s="320">
        <f t="shared" si="196"/>
        <v>0</v>
      </c>
      <c r="AF244" s="320">
        <f t="shared" si="162"/>
        <v>0</v>
      </c>
      <c r="AG244" s="320">
        <f t="shared" si="163"/>
        <v>0</v>
      </c>
      <c r="AH244" s="320">
        <f t="shared" si="164"/>
        <v>0</v>
      </c>
      <c r="AI244" s="320">
        <f t="shared" si="165"/>
        <v>0</v>
      </c>
      <c r="AJ244" s="320">
        <f t="shared" si="166"/>
        <v>0</v>
      </c>
      <c r="AK244" s="320">
        <f t="shared" si="167"/>
        <v>0</v>
      </c>
      <c r="AM244" s="41">
        <f>IF(EXACT(A244,LCI!A98),LCI!H98,-1*10^6)</f>
        <v>-100</v>
      </c>
      <c r="AN244" s="71">
        <f t="shared" si="126"/>
        <v>0</v>
      </c>
      <c r="AO244" s="71">
        <f t="shared" si="127"/>
        <v>0</v>
      </c>
      <c r="AP244" s="339">
        <f t="shared" si="128"/>
        <v>0</v>
      </c>
      <c r="AQ244" s="71">
        <f t="shared" si="129"/>
        <v>0</v>
      </c>
      <c r="AR244" s="71">
        <f t="shared" si="130"/>
        <v>0</v>
      </c>
      <c r="AS244" s="71">
        <f t="shared" si="131"/>
        <v>0</v>
      </c>
      <c r="AT244" s="71">
        <f t="shared" si="132"/>
        <v>0</v>
      </c>
      <c r="AU244" s="71">
        <f t="shared" si="133"/>
        <v>0</v>
      </c>
      <c r="AV244" s="71">
        <f t="shared" si="134"/>
        <v>0</v>
      </c>
      <c r="AW244" s="71">
        <f t="shared" si="135"/>
        <v>0</v>
      </c>
      <c r="AX244" s="71">
        <f t="shared" si="136"/>
        <v>0</v>
      </c>
      <c r="AY244" s="71">
        <f t="shared" si="137"/>
        <v>0</v>
      </c>
      <c r="AZ244" s="71">
        <f t="shared" si="138"/>
        <v>0</v>
      </c>
      <c r="BA244" s="71">
        <f t="shared" si="139"/>
        <v>0</v>
      </c>
      <c r="BB244" s="71">
        <f t="shared" si="140"/>
        <v>0</v>
      </c>
      <c r="BC244" s="71">
        <f t="shared" si="141"/>
        <v>0</v>
      </c>
      <c r="BD244" s="71">
        <f t="shared" si="142"/>
        <v>0</v>
      </c>
    </row>
    <row r="245" spans="1:56" x14ac:dyDescent="0.25">
      <c r="A245" s="14" t="str">
        <f>LCI!A99</f>
        <v>Propane, Produced (kg/yr)</v>
      </c>
      <c r="B245" s="43">
        <f t="shared" si="199"/>
        <v>0</v>
      </c>
      <c r="C245" s="43">
        <f t="shared" si="199"/>
        <v>2815.9907630400007</v>
      </c>
      <c r="D245" s="43">
        <f t="shared" si="199"/>
        <v>0</v>
      </c>
      <c r="E245" s="43">
        <f t="shared" si="199"/>
        <v>0</v>
      </c>
      <c r="F245" s="43"/>
      <c r="G245" s="43">
        <f t="shared" si="200"/>
        <v>0</v>
      </c>
      <c r="H245" s="43">
        <f t="shared" si="200"/>
        <v>0</v>
      </c>
      <c r="I245" s="43">
        <f t="shared" si="200"/>
        <v>41791.113000000005</v>
      </c>
      <c r="J245" s="43">
        <f t="shared" si="200"/>
        <v>0</v>
      </c>
      <c r="K245" s="317">
        <f t="shared" si="200"/>
        <v>0</v>
      </c>
      <c r="L245" s="310">
        <f t="shared" si="200"/>
        <v>0</v>
      </c>
      <c r="M245" s="310"/>
      <c r="N245" s="310"/>
      <c r="O245" s="310"/>
      <c r="P245" s="331"/>
      <c r="Q245" s="310"/>
      <c r="R245" s="310"/>
      <c r="T245" s="45">
        <f>IF(EXACT(A245,LCI!A99),LCI!G99,-1*10^6)</f>
        <v>0.19768720400000001</v>
      </c>
      <c r="U245" s="47">
        <f t="shared" si="188"/>
        <v>0</v>
      </c>
      <c r="V245" s="47">
        <f t="shared" si="189"/>
        <v>556.68534043520435</v>
      </c>
      <c r="W245" s="47">
        <f t="shared" si="190"/>
        <v>0</v>
      </c>
      <c r="X245" s="47">
        <f t="shared" si="113"/>
        <v>0</v>
      </c>
      <c r="Y245" s="47">
        <f t="shared" si="114"/>
        <v>0</v>
      </c>
      <c r="Z245" s="47">
        <f t="shared" si="191"/>
        <v>0</v>
      </c>
      <c r="AA245" s="47">
        <f t="shared" si="192"/>
        <v>0</v>
      </c>
      <c r="AB245" s="47">
        <f t="shared" si="193"/>
        <v>8261.5682810180533</v>
      </c>
      <c r="AC245" s="47">
        <f t="shared" si="194"/>
        <v>0</v>
      </c>
      <c r="AD245" s="322">
        <f t="shared" si="195"/>
        <v>0</v>
      </c>
      <c r="AE245" s="320">
        <f t="shared" si="196"/>
        <v>0</v>
      </c>
      <c r="AF245" s="320">
        <f t="shared" si="162"/>
        <v>0</v>
      </c>
      <c r="AG245" s="320">
        <f t="shared" si="163"/>
        <v>0</v>
      </c>
      <c r="AH245" s="320">
        <f t="shared" si="164"/>
        <v>0</v>
      </c>
      <c r="AI245" s="320">
        <f t="shared" si="165"/>
        <v>0</v>
      </c>
      <c r="AJ245" s="320">
        <f t="shared" si="166"/>
        <v>0</v>
      </c>
      <c r="AK245" s="320">
        <f t="shared" si="167"/>
        <v>0</v>
      </c>
      <c r="AM245" s="41">
        <f>IF(EXACT(A245,LCI!A99),LCI!H99,-1*10^6)</f>
        <v>-100</v>
      </c>
      <c r="AN245" s="71">
        <f t="shared" si="126"/>
        <v>0</v>
      </c>
      <c r="AO245" s="71">
        <f t="shared" si="127"/>
        <v>-281599.07630400005</v>
      </c>
      <c r="AP245" s="339">
        <f t="shared" si="128"/>
        <v>0</v>
      </c>
      <c r="AQ245" s="71">
        <f t="shared" si="129"/>
        <v>0</v>
      </c>
      <c r="AR245" s="71">
        <f t="shared" si="130"/>
        <v>0</v>
      </c>
      <c r="AS245" s="71">
        <f t="shared" si="131"/>
        <v>0</v>
      </c>
      <c r="AT245" s="71">
        <f t="shared" si="132"/>
        <v>0</v>
      </c>
      <c r="AU245" s="71">
        <f>I245*$AM245</f>
        <v>-4179111.3000000003</v>
      </c>
      <c r="AV245" s="71">
        <f t="shared" si="134"/>
        <v>0</v>
      </c>
      <c r="AW245" s="71">
        <f t="shared" si="135"/>
        <v>0</v>
      </c>
      <c r="AX245" s="71">
        <f t="shared" si="136"/>
        <v>0</v>
      </c>
      <c r="AY245" s="71">
        <f t="shared" si="137"/>
        <v>0</v>
      </c>
      <c r="AZ245" s="71">
        <f t="shared" si="138"/>
        <v>0</v>
      </c>
      <c r="BA245" s="71">
        <f t="shared" si="139"/>
        <v>0</v>
      </c>
      <c r="BB245" s="71">
        <f t="shared" si="140"/>
        <v>0</v>
      </c>
      <c r="BC245" s="71">
        <f t="shared" si="141"/>
        <v>0</v>
      </c>
      <c r="BD245" s="71">
        <f t="shared" si="142"/>
        <v>0</v>
      </c>
    </row>
    <row r="246" spans="1:56" x14ac:dyDescent="0.25">
      <c r="AP246" s="277"/>
    </row>
    <row r="248" spans="1:56" x14ac:dyDescent="0.25">
      <c r="T248" s="48" t="str">
        <f>A152</f>
        <v>Land Cost ($)</v>
      </c>
      <c r="U248" s="49">
        <f t="shared" ref="U248:AE248" si="201">U152</f>
        <v>1654900</v>
      </c>
      <c r="V248" s="49">
        <f t="shared" si="201"/>
        <v>1654900</v>
      </c>
      <c r="W248" s="49">
        <f t="shared" si="201"/>
        <v>1654900</v>
      </c>
      <c r="X248" s="49">
        <f t="shared" si="201"/>
        <v>1654900</v>
      </c>
      <c r="Y248" s="49">
        <f t="shared" si="201"/>
        <v>0</v>
      </c>
      <c r="Z248" s="49">
        <f t="shared" si="201"/>
        <v>0</v>
      </c>
      <c r="AA248" s="49">
        <f t="shared" si="201"/>
        <v>0</v>
      </c>
      <c r="AB248" s="49">
        <f t="shared" si="201"/>
        <v>508079</v>
      </c>
      <c r="AC248" s="49">
        <f t="shared" si="201"/>
        <v>0</v>
      </c>
      <c r="AD248" s="49">
        <f t="shared" si="201"/>
        <v>0</v>
      </c>
      <c r="AE248" s="49">
        <f t="shared" si="201"/>
        <v>0</v>
      </c>
      <c r="AF248" s="318"/>
      <c r="AG248" s="318"/>
      <c r="AH248" s="318"/>
      <c r="AI248" s="318"/>
      <c r="AJ248" s="318"/>
      <c r="AK248" s="318"/>
      <c r="AM248" s="73" t="s">
        <v>2414</v>
      </c>
      <c r="AN248" s="72">
        <f t="shared" ref="AN248:BD248" si="202">SUM(AN152:AN202,AN205:AN210,AN223,AN228)</f>
        <v>-300219323.32286239</v>
      </c>
      <c r="AO248" s="350">
        <f t="shared" si="202"/>
        <v>-243175556.21646449</v>
      </c>
      <c r="AP248" s="338">
        <f t="shared" si="202"/>
        <v>-927411718.43831801</v>
      </c>
      <c r="AQ248" s="72">
        <f t="shared" si="202"/>
        <v>-2243931405.0834851</v>
      </c>
      <c r="AR248" s="72">
        <f t="shared" si="202"/>
        <v>0</v>
      </c>
      <c r="AS248" s="72">
        <f t="shared" si="202"/>
        <v>0</v>
      </c>
      <c r="AT248" s="72">
        <f t="shared" si="202"/>
        <v>0</v>
      </c>
      <c r="AU248" s="72">
        <f t="shared" si="202"/>
        <v>5057535196.4003267</v>
      </c>
      <c r="AV248" s="72">
        <f t="shared" si="202"/>
        <v>0</v>
      </c>
      <c r="AW248" s="72">
        <f t="shared" si="202"/>
        <v>0</v>
      </c>
      <c r="AX248" s="72">
        <f t="shared" si="202"/>
        <v>0</v>
      </c>
      <c r="AY248" s="72">
        <f t="shared" si="202"/>
        <v>0</v>
      </c>
      <c r="AZ248" s="72">
        <f t="shared" si="202"/>
        <v>0</v>
      </c>
      <c r="BA248" s="72">
        <f t="shared" si="202"/>
        <v>0</v>
      </c>
      <c r="BB248" s="72">
        <f t="shared" si="202"/>
        <v>0</v>
      </c>
      <c r="BC248" s="72">
        <f t="shared" si="202"/>
        <v>0</v>
      </c>
      <c r="BD248" s="72">
        <f t="shared" si="202"/>
        <v>0</v>
      </c>
    </row>
    <row r="249" spans="1:56" x14ac:dyDescent="0.25">
      <c r="T249" s="48" t="str">
        <f>A153</f>
        <v>Capital Cost ($)</v>
      </c>
      <c r="U249" s="49">
        <f t="shared" ref="U249:AE249" si="203">U153</f>
        <v>892360.31424937642</v>
      </c>
      <c r="V249" s="49">
        <f t="shared" si="203"/>
        <v>867930.2880618216</v>
      </c>
      <c r="W249" s="49">
        <f t="shared" si="203"/>
        <v>3526700.6</v>
      </c>
      <c r="X249" s="49">
        <f t="shared" si="203"/>
        <v>597740</v>
      </c>
      <c r="Y249" s="49">
        <f t="shared" si="203"/>
        <v>0</v>
      </c>
      <c r="Z249" s="49">
        <f t="shared" si="203"/>
        <v>0</v>
      </c>
      <c r="AA249" s="49">
        <f t="shared" si="203"/>
        <v>0</v>
      </c>
      <c r="AB249" s="49">
        <f t="shared" si="203"/>
        <v>43796587.548854999</v>
      </c>
      <c r="AC249" s="49">
        <f t="shared" si="203"/>
        <v>0</v>
      </c>
      <c r="AD249" s="49">
        <f t="shared" si="203"/>
        <v>0</v>
      </c>
      <c r="AE249" s="49">
        <f t="shared" si="203"/>
        <v>0</v>
      </c>
      <c r="AF249" s="318"/>
      <c r="AG249" s="318"/>
      <c r="AH249" s="318"/>
      <c r="AI249" s="318"/>
      <c r="AJ249" s="318"/>
      <c r="AK249" s="318"/>
      <c r="AM249" s="73" t="s">
        <v>2415</v>
      </c>
      <c r="AN249" s="72">
        <f t="shared" ref="AN249:BD249" si="204">SUM(AN211:AN222,AN224:AN227,AN229:AN232)</f>
        <v>-481188854.39540583</v>
      </c>
      <c r="AO249" s="72">
        <f t="shared" si="204"/>
        <v>-469331793.84000015</v>
      </c>
      <c r="AP249" s="72">
        <f t="shared" si="204"/>
        <v>-724284000</v>
      </c>
      <c r="AQ249" s="72">
        <f t="shared" si="204"/>
        <v>-987660000</v>
      </c>
      <c r="AR249" s="72">
        <f t="shared" si="204"/>
        <v>0</v>
      </c>
      <c r="AS249" s="72">
        <f t="shared" si="204"/>
        <v>0</v>
      </c>
      <c r="AT249" s="72">
        <f t="shared" si="204"/>
        <v>0</v>
      </c>
      <c r="AU249" s="72">
        <f t="shared" si="204"/>
        <v>-7866261000</v>
      </c>
      <c r="AV249" s="72">
        <f t="shared" si="204"/>
        <v>0</v>
      </c>
      <c r="AW249" s="72">
        <f t="shared" si="204"/>
        <v>0</v>
      </c>
      <c r="AX249" s="72">
        <f t="shared" si="204"/>
        <v>0</v>
      </c>
      <c r="AY249" s="72">
        <f t="shared" si="204"/>
        <v>0</v>
      </c>
      <c r="AZ249" s="72">
        <f t="shared" si="204"/>
        <v>0</v>
      </c>
      <c r="BA249" s="72">
        <f t="shared" si="204"/>
        <v>0</v>
      </c>
      <c r="BB249" s="72">
        <f t="shared" si="204"/>
        <v>0</v>
      </c>
      <c r="BC249" s="72">
        <f t="shared" si="204"/>
        <v>0</v>
      </c>
      <c r="BD249" s="72">
        <f t="shared" si="204"/>
        <v>0</v>
      </c>
    </row>
    <row r="250" spans="1:56" x14ac:dyDescent="0.25">
      <c r="T250" s="48" t="str">
        <f>A154</f>
        <v>Labor ($/yr)</v>
      </c>
      <c r="U250" s="49">
        <f t="shared" ref="U250:AE250" si="205">U154</f>
        <v>7760.0671445288344</v>
      </c>
      <c r="V250" s="49">
        <f t="shared" si="205"/>
        <v>7760.0671445288344</v>
      </c>
      <c r="W250" s="49">
        <f t="shared" si="205"/>
        <v>36296.839999999997</v>
      </c>
      <c r="X250" s="49">
        <f t="shared" si="205"/>
        <v>8148.5300000000007</v>
      </c>
      <c r="Y250" s="49">
        <f t="shared" si="205"/>
        <v>0</v>
      </c>
      <c r="Z250" s="49">
        <f t="shared" si="205"/>
        <v>0</v>
      </c>
      <c r="AA250" s="49">
        <f t="shared" si="205"/>
        <v>0</v>
      </c>
      <c r="AB250" s="49">
        <f t="shared" si="205"/>
        <v>1374828.5328768231</v>
      </c>
      <c r="AC250" s="49">
        <f t="shared" si="205"/>
        <v>0</v>
      </c>
      <c r="AD250" s="49">
        <f t="shared" si="205"/>
        <v>0</v>
      </c>
      <c r="AE250" s="49">
        <f t="shared" si="205"/>
        <v>0</v>
      </c>
      <c r="AF250" s="318"/>
      <c r="AG250" s="318"/>
      <c r="AH250" s="318"/>
      <c r="AI250" s="318"/>
      <c r="AJ250" s="318"/>
      <c r="AK250" s="318"/>
    </row>
    <row r="251" spans="1:56" x14ac:dyDescent="0.25">
      <c r="T251" s="48" t="s">
        <v>2416</v>
      </c>
      <c r="U251" s="49">
        <f t="shared" ref="U251:AE251" si="206">SUM(U157:U202)</f>
        <v>21777.423459186804</v>
      </c>
      <c r="V251" s="49">
        <f t="shared" si="206"/>
        <v>30441.528697789232</v>
      </c>
      <c r="W251" s="49">
        <f t="shared" si="206"/>
        <v>123855.07383284959</v>
      </c>
      <c r="X251" s="49">
        <f t="shared" si="206"/>
        <v>34533.837478292175</v>
      </c>
      <c r="Y251" s="49">
        <f t="shared" si="206"/>
        <v>0</v>
      </c>
      <c r="Z251" s="49">
        <f t="shared" si="206"/>
        <v>0</v>
      </c>
      <c r="AA251" s="49">
        <f t="shared" si="206"/>
        <v>0</v>
      </c>
      <c r="AB251" s="49">
        <f t="shared" si="206"/>
        <v>2531580.1635603141</v>
      </c>
      <c r="AC251" s="49">
        <f t="shared" si="206"/>
        <v>0</v>
      </c>
      <c r="AD251" s="49">
        <f t="shared" si="206"/>
        <v>0</v>
      </c>
      <c r="AE251" s="49">
        <f t="shared" si="206"/>
        <v>0</v>
      </c>
      <c r="AF251" s="318"/>
      <c r="AG251" s="318"/>
      <c r="AH251" s="318"/>
      <c r="AI251" s="318"/>
      <c r="AJ251" s="318"/>
      <c r="AK251" s="318"/>
    </row>
    <row r="252" spans="1:56" x14ac:dyDescent="0.25">
      <c r="T252" s="48" t="s">
        <v>2417</v>
      </c>
      <c r="U252" s="49">
        <f t="shared" ref="U252:AE252" si="207">SUM(U206:U209)</f>
        <v>0</v>
      </c>
      <c r="V252" s="49">
        <f t="shared" si="207"/>
        <v>0</v>
      </c>
      <c r="W252" s="49">
        <f t="shared" si="207"/>
        <v>0</v>
      </c>
      <c r="X252" s="49">
        <f t="shared" si="207"/>
        <v>0</v>
      </c>
      <c r="Y252" s="49">
        <f t="shared" si="207"/>
        <v>0</v>
      </c>
      <c r="Z252" s="49">
        <f t="shared" si="207"/>
        <v>0</v>
      </c>
      <c r="AA252" s="49">
        <f t="shared" si="207"/>
        <v>0</v>
      </c>
      <c r="AB252" s="49">
        <f t="shared" si="207"/>
        <v>0</v>
      </c>
      <c r="AC252" s="49">
        <f t="shared" si="207"/>
        <v>0</v>
      </c>
      <c r="AD252" s="49">
        <f t="shared" si="207"/>
        <v>0</v>
      </c>
      <c r="AE252" s="49">
        <f t="shared" si="207"/>
        <v>0</v>
      </c>
      <c r="AF252" s="318"/>
      <c r="AG252" s="318"/>
      <c r="AH252" s="318"/>
      <c r="AI252" s="318"/>
      <c r="AJ252" s="318"/>
      <c r="AK252" s="318"/>
    </row>
    <row r="253" spans="1:56" x14ac:dyDescent="0.25">
      <c r="T253" s="48" t="s">
        <v>2418</v>
      </c>
      <c r="U253" s="49">
        <f t="shared" ref="U253:AE253" si="208">SUM(U205:U245)</f>
        <v>113475.06433980539</v>
      </c>
      <c r="V253" s="49">
        <f t="shared" si="208"/>
        <v>117324.43249341982</v>
      </c>
      <c r="W253" s="49">
        <f t="shared" si="208"/>
        <v>208723.09497536352</v>
      </c>
      <c r="X253" s="49">
        <f t="shared" si="208"/>
        <v>40987.89</v>
      </c>
      <c r="Y253" s="49">
        <f t="shared" si="208"/>
        <v>0</v>
      </c>
      <c r="Z253" s="49">
        <f t="shared" si="208"/>
        <v>0</v>
      </c>
      <c r="AA253" s="49">
        <f t="shared" si="208"/>
        <v>0</v>
      </c>
      <c r="AB253" s="49">
        <f t="shared" si="208"/>
        <v>1891497.374968762</v>
      </c>
      <c r="AC253" s="49">
        <f t="shared" si="208"/>
        <v>0</v>
      </c>
      <c r="AD253" s="49">
        <f t="shared" si="208"/>
        <v>0</v>
      </c>
      <c r="AE253" s="49">
        <f t="shared" si="208"/>
        <v>0</v>
      </c>
      <c r="AF253" s="318"/>
      <c r="AG253" s="318"/>
      <c r="AH253" s="318"/>
      <c r="AI253" s="318"/>
      <c r="AJ253" s="318"/>
      <c r="AK253" s="318"/>
    </row>
  </sheetData>
  <sortState xmlns:xlrd2="http://schemas.microsoft.com/office/spreadsheetml/2017/richdata2" ref="A114:AX125">
    <sortCondition ref="A114:A1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zoomScale="140" zoomScaleNormal="140" workbookViewId="0">
      <selection activeCell="B34" sqref="B34"/>
    </sheetView>
  </sheetViews>
  <sheetFormatPr defaultColWidth="8.875" defaultRowHeight="15" x14ac:dyDescent="0.25"/>
  <cols>
    <col min="1" max="1" width="27.5" style="87" customWidth="1"/>
    <col min="2" max="2" width="17.375" style="86" customWidth="1"/>
    <col min="3" max="3" width="21.125" style="86" customWidth="1"/>
    <col min="4" max="4" width="62.5" style="86" customWidth="1"/>
    <col min="5" max="13" width="8.875" style="86"/>
    <col min="14" max="14" width="27.5" style="86" customWidth="1"/>
    <col min="15" max="15" width="17.375" style="86" customWidth="1"/>
    <col min="16" max="16" width="21.125" style="86" customWidth="1"/>
    <col min="17" max="17" width="62.5" style="86" customWidth="1"/>
    <col min="18" max="16384" width="8.875" style="86"/>
  </cols>
  <sheetData>
    <row r="1" spans="1:17" ht="18" customHeight="1" x14ac:dyDescent="0.25">
      <c r="A1" s="102" t="s">
        <v>2419</v>
      </c>
      <c r="B1" s="103" t="s">
        <v>2420</v>
      </c>
      <c r="C1" s="104" t="s">
        <v>2421</v>
      </c>
      <c r="D1" s="105" t="s">
        <v>2422</v>
      </c>
      <c r="E1" s="105" t="s">
        <v>2423</v>
      </c>
      <c r="F1" s="83" t="s">
        <v>35</v>
      </c>
      <c r="G1" s="83" t="s">
        <v>36</v>
      </c>
      <c r="H1" s="83" t="s">
        <v>37</v>
      </c>
      <c r="I1" s="83" t="s">
        <v>38</v>
      </c>
      <c r="J1" s="83" t="s">
        <v>39</v>
      </c>
      <c r="L1" s="86" t="s">
        <v>2424</v>
      </c>
      <c r="N1" s="120" t="s">
        <v>2425</v>
      </c>
      <c r="O1" s="120"/>
      <c r="P1" s="120"/>
      <c r="Q1" s="120"/>
    </row>
    <row r="2" spans="1:17" x14ac:dyDescent="0.25">
      <c r="A2" s="214" t="s">
        <v>456</v>
      </c>
      <c r="B2" s="117">
        <v>100</v>
      </c>
      <c r="C2" s="215" t="s">
        <v>2426</v>
      </c>
      <c r="D2" s="105"/>
      <c r="E2" s="216"/>
      <c r="N2" s="332" t="s">
        <v>2427</v>
      </c>
      <c r="O2" s="332"/>
      <c r="P2" s="332"/>
      <c r="Q2" s="332"/>
    </row>
    <row r="3" spans="1:17" x14ac:dyDescent="0.25">
      <c r="A3" s="217" t="s">
        <v>172</v>
      </c>
      <c r="B3" s="107">
        <v>16549</v>
      </c>
      <c r="C3" s="216" t="s">
        <v>2428</v>
      </c>
      <c r="D3" s="129" t="s">
        <v>2429</v>
      </c>
      <c r="E3" s="216" t="s">
        <v>2430</v>
      </c>
      <c r="N3" s="102" t="s">
        <v>2431</v>
      </c>
      <c r="O3" s="102" t="s">
        <v>2432</v>
      </c>
      <c r="P3" s="104" t="s">
        <v>2421</v>
      </c>
      <c r="Q3" s="105" t="s">
        <v>2422</v>
      </c>
    </row>
    <row r="4" spans="1:17" x14ac:dyDescent="0.25">
      <c r="A4" s="217" t="s">
        <v>176</v>
      </c>
      <c r="B4" s="107">
        <v>6817</v>
      </c>
      <c r="C4" s="216" t="s">
        <v>2428</v>
      </c>
      <c r="D4" s="108" t="s">
        <v>2433</v>
      </c>
      <c r="E4" s="216" t="s">
        <v>2430</v>
      </c>
      <c r="N4" s="186" t="s">
        <v>409</v>
      </c>
      <c r="O4" s="212">
        <f>O24*B7*(44/12)/100</f>
        <v>508889.75932080013</v>
      </c>
      <c r="P4" s="187" t="s">
        <v>2434</v>
      </c>
      <c r="Q4" s="108"/>
    </row>
    <row r="5" spans="1:17" x14ac:dyDescent="0.25">
      <c r="A5" s="217" t="s">
        <v>178</v>
      </c>
      <c r="B5" s="107">
        <f>25*2.47</f>
        <v>61.750000000000007</v>
      </c>
      <c r="C5" s="216" t="s">
        <v>2435</v>
      </c>
      <c r="D5" s="108" t="s">
        <v>2433</v>
      </c>
      <c r="E5" s="216" t="s">
        <v>2430</v>
      </c>
      <c r="N5" s="113" t="s">
        <v>260</v>
      </c>
      <c r="O5" s="108">
        <f>0.00194595*B6*B2</f>
        <v>23351.399999999998</v>
      </c>
      <c r="P5" s="108" t="s">
        <v>2434</v>
      </c>
      <c r="Q5" s="108"/>
    </row>
    <row r="6" spans="1:17" x14ac:dyDescent="0.25">
      <c r="A6" s="106" t="s">
        <v>260</v>
      </c>
      <c r="B6" s="107">
        <v>120000</v>
      </c>
      <c r="C6" s="216" t="s">
        <v>2436</v>
      </c>
      <c r="D6" s="108" t="s">
        <v>2437</v>
      </c>
      <c r="E6" s="216" t="s">
        <v>2430</v>
      </c>
      <c r="N6" s="113" t="s">
        <v>243</v>
      </c>
      <c r="O6" s="118">
        <f>B8*$O$24</f>
        <v>603.4265920800002</v>
      </c>
      <c r="P6" s="108" t="s">
        <v>2434</v>
      </c>
      <c r="Q6" s="108"/>
    </row>
    <row r="7" spans="1:17" x14ac:dyDescent="0.25">
      <c r="A7" s="106" t="s">
        <v>2438</v>
      </c>
      <c r="B7" s="107">
        <v>46</v>
      </c>
      <c r="C7" s="216" t="s">
        <v>2439</v>
      </c>
      <c r="D7" s="108"/>
      <c r="E7" s="216" t="s">
        <v>2430</v>
      </c>
      <c r="N7" s="113" t="s">
        <v>249</v>
      </c>
      <c r="O7" s="118">
        <f t="shared" ref="O7:O8" si="0">B9*$O$24</f>
        <v>1074.2693132241131</v>
      </c>
      <c r="P7" s="108" t="s">
        <v>2434</v>
      </c>
      <c r="Q7" s="108"/>
    </row>
    <row r="8" spans="1:17" x14ac:dyDescent="0.25">
      <c r="A8" s="106" t="s">
        <v>243</v>
      </c>
      <c r="B8" s="107">
        <v>2E-3</v>
      </c>
      <c r="C8" s="216" t="s">
        <v>2440</v>
      </c>
      <c r="D8" s="108" t="s">
        <v>2441</v>
      </c>
      <c r="E8" s="216" t="s">
        <v>2430</v>
      </c>
      <c r="N8" s="113" t="s">
        <v>255</v>
      </c>
      <c r="O8" s="118">
        <f t="shared" si="0"/>
        <v>3379.8308588310647</v>
      </c>
      <c r="P8" s="108" t="s">
        <v>2434</v>
      </c>
      <c r="Q8" s="108"/>
    </row>
    <row r="9" spans="1:17" x14ac:dyDescent="0.25">
      <c r="A9" s="106" t="s">
        <v>249</v>
      </c>
      <c r="B9" s="107">
        <f>0.0079*(64/142)</f>
        <v>3.5605633802816908E-3</v>
      </c>
      <c r="C9" s="216" t="s">
        <v>2440</v>
      </c>
      <c r="D9" s="108" t="s">
        <v>2441</v>
      </c>
      <c r="E9" s="216" t="s">
        <v>2430</v>
      </c>
      <c r="N9" s="113" t="s">
        <v>2442</v>
      </c>
      <c r="O9" s="118">
        <f>B11*B$2</f>
        <v>0</v>
      </c>
      <c r="P9" s="108" t="s">
        <v>2434</v>
      </c>
      <c r="Q9" s="108"/>
    </row>
    <row r="10" spans="1:17" x14ac:dyDescent="0.25">
      <c r="A10" s="106" t="s">
        <v>255</v>
      </c>
      <c r="B10" s="107">
        <f>0.0135*(78/94)</f>
        <v>1.1202127659574467E-2</v>
      </c>
      <c r="C10" s="216" t="s">
        <v>2440</v>
      </c>
      <c r="D10" s="108" t="s">
        <v>2443</v>
      </c>
      <c r="E10" s="216" t="s">
        <v>2430</v>
      </c>
      <c r="N10" s="113" t="s">
        <v>221</v>
      </c>
      <c r="O10" s="118">
        <f>B12*O24</f>
        <v>241.37063683200009</v>
      </c>
      <c r="P10" s="108" t="s">
        <v>2434</v>
      </c>
      <c r="Q10" s="108"/>
    </row>
    <row r="11" spans="1:17" x14ac:dyDescent="0.25">
      <c r="A11" s="217" t="s">
        <v>234</v>
      </c>
      <c r="B11" s="125">
        <v>0</v>
      </c>
      <c r="C11" s="216" t="s">
        <v>2444</v>
      </c>
      <c r="D11" s="126" t="s">
        <v>2445</v>
      </c>
      <c r="E11" s="108" t="s">
        <v>2430</v>
      </c>
      <c r="N11" s="113" t="s">
        <v>232</v>
      </c>
      <c r="O11" s="118">
        <f>B13*O24</f>
        <v>6.0342659208000029</v>
      </c>
      <c r="P11" s="108" t="s">
        <v>2434</v>
      </c>
      <c r="Q11" s="108"/>
    </row>
    <row r="12" spans="1:17" x14ac:dyDescent="0.25">
      <c r="A12" s="106" t="s">
        <v>226</v>
      </c>
      <c r="B12" s="125">
        <v>8.0000000000000004E-4</v>
      </c>
      <c r="C12" s="216" t="s">
        <v>2440</v>
      </c>
      <c r="D12" s="126" t="s">
        <v>2446</v>
      </c>
      <c r="E12" s="216" t="s">
        <v>2430</v>
      </c>
      <c r="N12" s="113" t="s">
        <v>2447</v>
      </c>
      <c r="O12" s="108">
        <f>B16*B2</f>
        <v>575000</v>
      </c>
      <c r="P12" s="108" t="s">
        <v>2448</v>
      </c>
      <c r="Q12" s="108"/>
    </row>
    <row r="13" spans="1:17" x14ac:dyDescent="0.25">
      <c r="A13" s="106" t="s">
        <v>232</v>
      </c>
      <c r="B13" s="127">
        <v>2.0000000000000002E-5</v>
      </c>
      <c r="C13" s="216" t="s">
        <v>2440</v>
      </c>
      <c r="D13" s="128" t="s">
        <v>2424</v>
      </c>
      <c r="E13" s="216" t="s">
        <v>2430</v>
      </c>
      <c r="N13" s="113" t="s">
        <v>285</v>
      </c>
      <c r="O13" s="118">
        <f>B17*O$24</f>
        <v>4676.5560886200019</v>
      </c>
      <c r="P13" s="108" t="s">
        <v>2434</v>
      </c>
      <c r="Q13" s="108"/>
    </row>
    <row r="14" spans="1:17" x14ac:dyDescent="0.25">
      <c r="A14" s="106" t="s">
        <v>350</v>
      </c>
      <c r="B14" s="125">
        <f>((51.6*52.2)/2000)*0.907*2.47*1000</f>
        <v>3017.1329604000011</v>
      </c>
      <c r="C14" s="216" t="s">
        <v>2444</v>
      </c>
      <c r="D14" s="126" t="s">
        <v>2449</v>
      </c>
      <c r="E14" s="108" t="s">
        <v>2450</v>
      </c>
      <c r="N14" s="113" t="s">
        <v>293</v>
      </c>
      <c r="O14" s="118">
        <f>B18*O$24</f>
        <v>1055.9965361400004</v>
      </c>
      <c r="P14" s="108" t="s">
        <v>2434</v>
      </c>
      <c r="Q14" s="108"/>
    </row>
    <row r="15" spans="1:17" x14ac:dyDescent="0.25">
      <c r="A15" s="348" t="s">
        <v>318</v>
      </c>
      <c r="B15" s="107">
        <v>0.08</v>
      </c>
      <c r="C15" s="347" t="s">
        <v>2444</v>
      </c>
      <c r="D15" s="108" t="s">
        <v>2451</v>
      </c>
      <c r="E15" s="347" t="s">
        <v>2450</v>
      </c>
      <c r="N15" s="113" t="s">
        <v>298</v>
      </c>
      <c r="O15" s="118">
        <f>B19*O$24</f>
        <v>205.76846789928007</v>
      </c>
      <c r="P15" s="108" t="s">
        <v>2434</v>
      </c>
      <c r="Q15" s="108"/>
    </row>
    <row r="16" spans="1:17" x14ac:dyDescent="0.25">
      <c r="A16" s="217" t="s">
        <v>482</v>
      </c>
      <c r="B16" s="119">
        <v>5750</v>
      </c>
      <c r="C16" s="218" t="s">
        <v>2452</v>
      </c>
      <c r="D16" s="108"/>
      <c r="E16" s="216" t="s">
        <v>2430</v>
      </c>
      <c r="N16" s="113" t="s">
        <v>305</v>
      </c>
      <c r="O16" s="118">
        <f>B20*O$24</f>
        <v>264.90427392312006</v>
      </c>
      <c r="P16" s="108" t="s">
        <v>2434</v>
      </c>
      <c r="Q16" s="108"/>
    </row>
    <row r="17" spans="1:17" x14ac:dyDescent="0.25">
      <c r="A17" s="106" t="s">
        <v>285</v>
      </c>
      <c r="B17" s="107">
        <v>1.55E-2</v>
      </c>
      <c r="C17" s="219" t="s">
        <v>2440</v>
      </c>
      <c r="D17" s="108" t="s">
        <v>2453</v>
      </c>
      <c r="E17" s="216" t="s">
        <v>2430</v>
      </c>
      <c r="N17" s="113" t="s">
        <v>2454</v>
      </c>
      <c r="O17" s="118">
        <f>B21*O$24</f>
        <v>10740.993339024004</v>
      </c>
      <c r="P17" s="108" t="s">
        <v>59</v>
      </c>
      <c r="Q17" s="108"/>
    </row>
    <row r="18" spans="1:17" x14ac:dyDescent="0.25">
      <c r="A18" s="106" t="s">
        <v>293</v>
      </c>
      <c r="B18" s="107">
        <v>3.5000000000000001E-3</v>
      </c>
      <c r="C18" s="219" t="s">
        <v>2440</v>
      </c>
      <c r="D18" s="108" t="s">
        <v>2453</v>
      </c>
      <c r="E18" s="216" t="s">
        <v>2430</v>
      </c>
      <c r="N18" s="113" t="s">
        <v>176</v>
      </c>
      <c r="O18" s="118">
        <f>B4*B$2</f>
        <v>681700</v>
      </c>
      <c r="P18" s="108" t="s">
        <v>2455</v>
      </c>
      <c r="Q18" s="108"/>
    </row>
    <row r="19" spans="1:17" x14ac:dyDescent="0.25">
      <c r="A19" s="106" t="s">
        <v>298</v>
      </c>
      <c r="B19" s="107">
        <f>0.0341/LCI!E53</f>
        <v>6.8199999999999999E-4</v>
      </c>
      <c r="C19" s="219" t="s">
        <v>2440</v>
      </c>
      <c r="D19" s="108" t="s">
        <v>2424</v>
      </c>
      <c r="E19" s="216" t="s">
        <v>2430</v>
      </c>
      <c r="N19" s="113" t="s">
        <v>2456</v>
      </c>
      <c r="O19" s="118">
        <f>B3*B$2</f>
        <v>1654900</v>
      </c>
      <c r="P19" s="108" t="s">
        <v>2455</v>
      </c>
      <c r="Q19" s="108"/>
    </row>
    <row r="20" spans="1:17" x14ac:dyDescent="0.25">
      <c r="A20" s="217" t="s">
        <v>305</v>
      </c>
      <c r="B20" s="107">
        <f>(0.0439)/LCI!E56</f>
        <v>8.7799999999999998E-4</v>
      </c>
      <c r="C20" s="219" t="s">
        <v>2440</v>
      </c>
      <c r="D20" s="108" t="s">
        <v>2424</v>
      </c>
      <c r="E20" s="216" t="s">
        <v>2430</v>
      </c>
      <c r="N20" s="113" t="s">
        <v>178</v>
      </c>
      <c r="O20" s="118">
        <f>B5*B$2</f>
        <v>6175.0000000000009</v>
      </c>
      <c r="P20" s="108" t="s">
        <v>2457</v>
      </c>
      <c r="Q20" s="108"/>
    </row>
    <row r="21" spans="1:17" x14ac:dyDescent="0.25">
      <c r="A21" s="106" t="s">
        <v>287</v>
      </c>
      <c r="B21" s="107">
        <v>3.56E-2</v>
      </c>
      <c r="C21" s="219" t="s">
        <v>2458</v>
      </c>
      <c r="D21" s="108" t="s">
        <v>2453</v>
      </c>
      <c r="E21" s="216" t="s">
        <v>2430</v>
      </c>
      <c r="N21" s="87"/>
    </row>
    <row r="22" spans="1:17" x14ac:dyDescent="0.25">
      <c r="A22" s="111" t="s">
        <v>2459</v>
      </c>
      <c r="B22" s="113" t="s">
        <v>2460</v>
      </c>
      <c r="C22" s="108" t="s">
        <v>2461</v>
      </c>
      <c r="D22" s="215">
        <v>0.38</v>
      </c>
      <c r="E22" s="216" t="s">
        <v>20</v>
      </c>
      <c r="N22" s="332" t="s">
        <v>2462</v>
      </c>
      <c r="O22" s="332"/>
      <c r="P22" s="332"/>
      <c r="Q22" s="332"/>
    </row>
    <row r="23" spans="1:17" x14ac:dyDescent="0.25">
      <c r="A23" s="111" t="s">
        <v>2463</v>
      </c>
      <c r="B23" s="113" t="s">
        <v>2460</v>
      </c>
      <c r="C23" s="108" t="s">
        <v>2461</v>
      </c>
      <c r="D23" s="215">
        <v>1.5</v>
      </c>
      <c r="E23" s="108" t="s">
        <v>20</v>
      </c>
      <c r="N23" s="102" t="s">
        <v>2431</v>
      </c>
      <c r="O23" s="102" t="s">
        <v>2432</v>
      </c>
      <c r="P23" s="104" t="s">
        <v>2421</v>
      </c>
      <c r="Q23" s="105" t="s">
        <v>2422</v>
      </c>
    </row>
    <row r="24" spans="1:17" x14ac:dyDescent="0.25">
      <c r="A24" s="111" t="s">
        <v>2464</v>
      </c>
      <c r="B24" s="113" t="s">
        <v>2460</v>
      </c>
      <c r="C24" s="108" t="s">
        <v>2461</v>
      </c>
      <c r="D24" s="215">
        <v>0.12</v>
      </c>
      <c r="E24" s="108" t="s">
        <v>20</v>
      </c>
      <c r="N24" s="113" t="s">
        <v>350</v>
      </c>
      <c r="O24" s="114">
        <f>B14*B2</f>
        <v>301713.2960400001</v>
      </c>
      <c r="P24" s="108" t="s">
        <v>2434</v>
      </c>
      <c r="Q24" s="108" t="s">
        <v>2465</v>
      </c>
    </row>
    <row r="25" spans="1:17" x14ac:dyDescent="0.25">
      <c r="A25" s="111" t="s">
        <v>2466</v>
      </c>
      <c r="B25" s="113" t="s">
        <v>2460</v>
      </c>
      <c r="C25" s="108" t="s">
        <v>2461</v>
      </c>
      <c r="D25" s="215">
        <v>0.37</v>
      </c>
      <c r="E25" s="108" t="s">
        <v>20</v>
      </c>
      <c r="N25" s="113" t="s">
        <v>433</v>
      </c>
      <c r="O25" s="118">
        <f>B2*B15</f>
        <v>8</v>
      </c>
      <c r="P25" s="108" t="s">
        <v>2434</v>
      </c>
      <c r="Q25" s="108" t="s">
        <v>2467</v>
      </c>
    </row>
    <row r="26" spans="1:17" x14ac:dyDescent="0.25">
      <c r="A26" s="111" t="s">
        <v>2468</v>
      </c>
      <c r="B26" s="113" t="s">
        <v>2460</v>
      </c>
      <c r="C26" s="108" t="s">
        <v>2461</v>
      </c>
      <c r="D26" s="215">
        <v>0.34</v>
      </c>
      <c r="E26" s="108" t="s">
        <v>20</v>
      </c>
      <c r="N26" s="113"/>
      <c r="O26" s="118"/>
      <c r="P26" s="108"/>
      <c r="Q26" s="108"/>
    </row>
    <row r="27" spans="1:17" x14ac:dyDescent="0.25">
      <c r="A27" s="111" t="s">
        <v>2469</v>
      </c>
      <c r="B27" s="113" t="s">
        <v>2460</v>
      </c>
      <c r="C27" s="108" t="s">
        <v>2461</v>
      </c>
      <c r="D27" s="215">
        <v>1.7000000000000001E-2</v>
      </c>
      <c r="E27" s="108" t="s">
        <v>20</v>
      </c>
    </row>
    <row r="28" spans="1:17" x14ac:dyDescent="0.25">
      <c r="A28" s="111" t="s">
        <v>2470</v>
      </c>
      <c r="B28" s="113" t="s">
        <v>2460</v>
      </c>
      <c r="C28" s="108" t="s">
        <v>2471</v>
      </c>
      <c r="D28" s="215">
        <v>9.4786000000000002E-4</v>
      </c>
      <c r="E28" s="108" t="s">
        <v>20</v>
      </c>
    </row>
    <row r="29" spans="1:17" x14ac:dyDescent="0.25">
      <c r="A29" s="111" t="s">
        <v>2472</v>
      </c>
      <c r="B29" s="113" t="s">
        <v>2460</v>
      </c>
      <c r="C29" s="108" t="s">
        <v>2471</v>
      </c>
      <c r="D29" s="215">
        <v>6.7400000000000002E-2</v>
      </c>
      <c r="E29" s="108" t="s">
        <v>20</v>
      </c>
    </row>
    <row r="30" spans="1:17" x14ac:dyDescent="0.25">
      <c r="B30" s="121"/>
      <c r="C30" s="220"/>
      <c r="D30" s="121"/>
    </row>
    <row r="38" ht="15" customHeight="1" x14ac:dyDescent="0.25"/>
  </sheetData>
  <phoneticPr fontId="20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M48"/>
  <sheetViews>
    <sheetView topLeftCell="E1" zoomScale="150" zoomScaleNormal="150" workbookViewId="0">
      <selection activeCell="B26" sqref="B2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  <col min="10" max="10" width="21.25" customWidth="1"/>
  </cols>
  <sheetData>
    <row r="1" spans="1:13" ht="18.75" x14ac:dyDescent="0.3">
      <c r="A1" s="102" t="s">
        <v>2419</v>
      </c>
      <c r="B1" s="146" t="s">
        <v>2420</v>
      </c>
      <c r="C1" s="147" t="s">
        <v>2421</v>
      </c>
      <c r="D1" s="147" t="s">
        <v>2422</v>
      </c>
      <c r="E1" s="147" t="s">
        <v>2423</v>
      </c>
      <c r="G1" s="88" t="s">
        <v>90</v>
      </c>
      <c r="H1" s="88" t="s">
        <v>2473</v>
      </c>
      <c r="J1" s="188"/>
      <c r="K1" s="188"/>
      <c r="L1" s="188" t="s">
        <v>2425</v>
      </c>
      <c r="M1" s="188"/>
    </row>
    <row r="2" spans="1:13" x14ac:dyDescent="0.25">
      <c r="A2" s="214" t="s">
        <v>456</v>
      </c>
      <c r="B2" s="144">
        <v>100</v>
      </c>
      <c r="C2" s="221" t="s">
        <v>2426</v>
      </c>
      <c r="D2" s="221"/>
      <c r="E2" s="221"/>
      <c r="J2" s="332" t="s">
        <v>2427</v>
      </c>
      <c r="K2" s="332"/>
      <c r="L2" s="332"/>
      <c r="M2" s="332"/>
    </row>
    <row r="3" spans="1:13" x14ac:dyDescent="0.25">
      <c r="A3" s="217" t="s">
        <v>172</v>
      </c>
      <c r="B3" s="144">
        <v>16549</v>
      </c>
      <c r="C3" s="221" t="s">
        <v>2428</v>
      </c>
      <c r="D3" s="221" t="s">
        <v>2474</v>
      </c>
      <c r="E3" s="221" t="s">
        <v>2430</v>
      </c>
      <c r="J3" s="112" t="s">
        <v>2431</v>
      </c>
      <c r="K3" s="102" t="s">
        <v>2432</v>
      </c>
      <c r="L3" s="104" t="s">
        <v>2421</v>
      </c>
      <c r="M3" s="105" t="s">
        <v>2422</v>
      </c>
    </row>
    <row r="4" spans="1:13" x14ac:dyDescent="0.25">
      <c r="A4" s="217" t="s">
        <v>176</v>
      </c>
      <c r="B4" s="144">
        <v>5977.4</v>
      </c>
      <c r="C4" s="221" t="s">
        <v>2428</v>
      </c>
      <c r="D4" s="221" t="s">
        <v>2475</v>
      </c>
      <c r="E4" s="221" t="s">
        <v>2430</v>
      </c>
      <c r="J4" s="222" t="s">
        <v>409</v>
      </c>
      <c r="K4" s="223">
        <f>(44/12)*(B7/100)*(K25+K26)</f>
        <v>2508839.2999999998</v>
      </c>
      <c r="L4" s="221" t="s">
        <v>2434</v>
      </c>
      <c r="M4" s="221"/>
    </row>
    <row r="5" spans="1:13" x14ac:dyDescent="0.25">
      <c r="A5" s="217" t="s">
        <v>178</v>
      </c>
      <c r="B5" s="145">
        <f>32.99*2.47</f>
        <v>81.485300000000009</v>
      </c>
      <c r="C5" s="221" t="s">
        <v>2435</v>
      </c>
      <c r="D5" s="221" t="s">
        <v>2476</v>
      </c>
      <c r="E5" s="221" t="s">
        <v>2430</v>
      </c>
      <c r="J5" s="222" t="s">
        <v>199</v>
      </c>
      <c r="K5" s="224">
        <f>B6/1695.433*B2</f>
        <v>1769.4594832116632</v>
      </c>
      <c r="L5" s="221" t="s">
        <v>2434</v>
      </c>
      <c r="M5" s="221"/>
    </row>
    <row r="6" spans="1:13" x14ac:dyDescent="0.25">
      <c r="A6" s="217" t="s">
        <v>199</v>
      </c>
      <c r="B6" s="144">
        <v>30000</v>
      </c>
      <c r="C6" s="221" t="s">
        <v>2436</v>
      </c>
      <c r="D6" s="221" t="s">
        <v>2477</v>
      </c>
      <c r="E6" s="221" t="s">
        <v>2430</v>
      </c>
      <c r="J6" s="222" t="s">
        <v>243</v>
      </c>
      <c r="K6" s="221">
        <f>B8*$B$2</f>
        <v>30766.666666666668</v>
      </c>
      <c r="L6" s="221" t="s">
        <v>2434</v>
      </c>
      <c r="M6" s="221"/>
    </row>
    <row r="7" spans="1:13" x14ac:dyDescent="0.25">
      <c r="A7" s="217" t="s">
        <v>2438</v>
      </c>
      <c r="B7" s="144">
        <v>43</v>
      </c>
      <c r="C7" s="221" t="s">
        <v>2439</v>
      </c>
      <c r="D7" s="221" t="s">
        <v>2478</v>
      </c>
      <c r="E7" s="221"/>
      <c r="J7" s="222" t="s">
        <v>249</v>
      </c>
      <c r="K7" s="221">
        <f>B13*$B$2</f>
        <v>4583.3333333333339</v>
      </c>
      <c r="L7" s="221" t="s">
        <v>2434</v>
      </c>
      <c r="M7" s="221"/>
    </row>
    <row r="8" spans="1:13" x14ac:dyDescent="0.25">
      <c r="A8" s="217" t="s">
        <v>243</v>
      </c>
      <c r="B8" s="144">
        <f>184.6*(0.5/0.3)</f>
        <v>307.66666666666669</v>
      </c>
      <c r="C8" s="221" t="s">
        <v>2444</v>
      </c>
      <c r="D8" s="221" t="s">
        <v>2479</v>
      </c>
      <c r="E8" s="221" t="s">
        <v>2430</v>
      </c>
      <c r="J8" s="222" t="s">
        <v>255</v>
      </c>
      <c r="K8" s="221">
        <f>B14*$B$2</f>
        <v>13200</v>
      </c>
      <c r="L8" s="221" t="s">
        <v>2434</v>
      </c>
      <c r="M8" s="221"/>
    </row>
    <row r="9" spans="1:13" x14ac:dyDescent="0.25">
      <c r="A9" s="349" t="s">
        <v>2481</v>
      </c>
      <c r="B9" s="343">
        <v>83</v>
      </c>
      <c r="C9" s="343" t="s">
        <v>2482</v>
      </c>
      <c r="D9" s="343" t="s">
        <v>2483</v>
      </c>
      <c r="E9" s="343"/>
      <c r="J9" s="222"/>
      <c r="K9" s="221"/>
      <c r="L9" s="221"/>
      <c r="M9" s="221"/>
    </row>
    <row r="10" spans="1:13" x14ac:dyDescent="0.25">
      <c r="A10" s="349" t="s">
        <v>2484</v>
      </c>
      <c r="B10" s="343">
        <f>((5.5/56)*2.2)*1000</f>
        <v>216.07142857142858</v>
      </c>
      <c r="C10" s="343" t="s">
        <v>2482</v>
      </c>
      <c r="D10" s="343" t="s">
        <v>2485</v>
      </c>
      <c r="E10" s="343"/>
      <c r="J10" s="222" t="s">
        <v>2442</v>
      </c>
      <c r="K10" s="221">
        <f>B15*$B$2</f>
        <v>52882.000000000007</v>
      </c>
      <c r="L10" s="221" t="s">
        <v>2434</v>
      </c>
      <c r="M10" s="221"/>
    </row>
    <row r="11" spans="1:13" x14ac:dyDescent="0.25">
      <c r="A11" s="349" t="s">
        <v>2487</v>
      </c>
      <c r="B11" s="343">
        <f>B10/(B10+B9)</f>
        <v>0.72247432529257227</v>
      </c>
      <c r="C11" s="343" t="s">
        <v>2439</v>
      </c>
      <c r="D11" s="343"/>
      <c r="E11" s="343"/>
      <c r="J11" s="222" t="s">
        <v>2486</v>
      </c>
      <c r="K11" s="221">
        <f>B16*$B$2</f>
        <v>121.30000000000001</v>
      </c>
      <c r="L11" s="221" t="s">
        <v>2434</v>
      </c>
      <c r="M11" s="221"/>
    </row>
    <row r="12" spans="1:13" x14ac:dyDescent="0.25">
      <c r="A12" s="349" t="s">
        <v>2488</v>
      </c>
      <c r="B12" s="343">
        <f>1-B11</f>
        <v>0.27752567470742773</v>
      </c>
      <c r="C12" s="343" t="s">
        <v>2439</v>
      </c>
      <c r="D12" s="343"/>
      <c r="E12" s="343"/>
      <c r="J12" s="222" t="s">
        <v>232</v>
      </c>
      <c r="K12" s="221">
        <f>B17*$B$2</f>
        <v>0</v>
      </c>
      <c r="L12" s="221" t="s">
        <v>2434</v>
      </c>
      <c r="M12" s="221"/>
    </row>
    <row r="13" spans="1:13" x14ac:dyDescent="0.25">
      <c r="A13" s="217" t="s">
        <v>249</v>
      </c>
      <c r="B13" s="144">
        <f>27.5*(0.5/0.3)</f>
        <v>45.833333333333336</v>
      </c>
      <c r="C13" s="221" t="s">
        <v>2444</v>
      </c>
      <c r="D13" s="221" t="s">
        <v>2479</v>
      </c>
      <c r="E13" s="221" t="s">
        <v>2430</v>
      </c>
      <c r="J13" s="222" t="s">
        <v>2447</v>
      </c>
      <c r="K13" s="221">
        <f t="shared" ref="K13:K18" si="0">B20*$B$2</f>
        <v>650000</v>
      </c>
      <c r="L13" s="221" t="s">
        <v>2448</v>
      </c>
      <c r="M13" s="221"/>
    </row>
    <row r="14" spans="1:13" x14ac:dyDescent="0.25">
      <c r="A14" s="217" t="s">
        <v>255</v>
      </c>
      <c r="B14" s="144">
        <f>79.2*(0.5/0.3)</f>
        <v>132</v>
      </c>
      <c r="C14" s="221" t="s">
        <v>2444</v>
      </c>
      <c r="D14" s="221" t="s">
        <v>2479</v>
      </c>
      <c r="E14" s="221" t="s">
        <v>2430</v>
      </c>
      <c r="J14" s="222" t="s">
        <v>285</v>
      </c>
      <c r="K14" s="221">
        <f t="shared" si="0"/>
        <v>9328.898662012798</v>
      </c>
      <c r="L14" s="221" t="s">
        <v>2434</v>
      </c>
      <c r="M14" s="221"/>
    </row>
    <row r="15" spans="1:13" x14ac:dyDescent="0.25">
      <c r="A15" s="217" t="s">
        <v>234</v>
      </c>
      <c r="B15" s="144">
        <v>528.82000000000005</v>
      </c>
      <c r="C15" s="221" t="s">
        <v>2444</v>
      </c>
      <c r="D15" s="221" t="s">
        <v>2479</v>
      </c>
      <c r="E15" s="221" t="s">
        <v>2430</v>
      </c>
      <c r="J15" s="222" t="s">
        <v>293</v>
      </c>
      <c r="K15" s="221">
        <f t="shared" si="0"/>
        <v>1070.4419889502763</v>
      </c>
      <c r="L15" s="221" t="s">
        <v>2434</v>
      </c>
      <c r="M15" s="221"/>
    </row>
    <row r="16" spans="1:13" x14ac:dyDescent="0.25">
      <c r="A16" s="217" t="s">
        <v>226</v>
      </c>
      <c r="B16" s="144">
        <v>1.2130000000000001</v>
      </c>
      <c r="C16" s="221" t="s">
        <v>2444</v>
      </c>
      <c r="D16" s="221" t="s">
        <v>2489</v>
      </c>
      <c r="E16" s="221" t="s">
        <v>2430</v>
      </c>
      <c r="J16" s="222" t="s">
        <v>298</v>
      </c>
      <c r="K16" s="221">
        <f t="shared" si="0"/>
        <v>1134</v>
      </c>
      <c r="L16" s="221" t="s">
        <v>2434</v>
      </c>
      <c r="M16" s="221"/>
    </row>
    <row r="17" spans="1:13" x14ac:dyDescent="0.25">
      <c r="A17" s="217" t="s">
        <v>232</v>
      </c>
      <c r="B17" s="144">
        <v>0</v>
      </c>
      <c r="C17" s="221" t="s">
        <v>2444</v>
      </c>
      <c r="D17" s="221" t="s">
        <v>2490</v>
      </c>
      <c r="E17" s="221" t="s">
        <v>2430</v>
      </c>
      <c r="J17" s="222" t="s">
        <v>305</v>
      </c>
      <c r="K17" s="221">
        <f t="shared" si="0"/>
        <v>856</v>
      </c>
      <c r="L17" s="221" t="s">
        <v>59</v>
      </c>
      <c r="M17" s="221"/>
    </row>
    <row r="18" spans="1:13" x14ac:dyDescent="0.25">
      <c r="A18" s="217" t="s">
        <v>197</v>
      </c>
      <c r="B18" s="144">
        <v>10974</v>
      </c>
      <c r="C18" s="221" t="s">
        <v>2444</v>
      </c>
      <c r="D18" s="221" t="s">
        <v>2491</v>
      </c>
      <c r="E18" s="221" t="s">
        <v>2450</v>
      </c>
      <c r="J18" s="222" t="s">
        <v>2454</v>
      </c>
      <c r="K18" s="221">
        <f t="shared" si="0"/>
        <v>14540</v>
      </c>
      <c r="L18" s="221" t="s">
        <v>59</v>
      </c>
      <c r="M18" s="221"/>
    </row>
    <row r="19" spans="1:13" x14ac:dyDescent="0.25">
      <c r="A19" s="217" t="s">
        <v>202</v>
      </c>
      <c r="B19" s="274">
        <v>9876.6</v>
      </c>
      <c r="C19" s="221" t="s">
        <v>2444</v>
      </c>
      <c r="D19" s="221" t="s">
        <v>2492</v>
      </c>
      <c r="E19" s="221" t="s">
        <v>2450</v>
      </c>
      <c r="J19" s="222" t="s">
        <v>176</v>
      </c>
      <c r="K19" s="221">
        <f>B4*B2</f>
        <v>597740</v>
      </c>
      <c r="L19" s="221" t="s">
        <v>2455</v>
      </c>
      <c r="M19" s="221"/>
    </row>
    <row r="20" spans="1:13" x14ac:dyDescent="0.25">
      <c r="A20" s="217" t="s">
        <v>482</v>
      </c>
      <c r="B20" s="144">
        <v>6500</v>
      </c>
      <c r="C20" s="221" t="s">
        <v>2452</v>
      </c>
      <c r="D20" s="221" t="s">
        <v>2493</v>
      </c>
      <c r="E20" s="221" t="s">
        <v>2430</v>
      </c>
      <c r="J20" s="222" t="s">
        <v>2456</v>
      </c>
      <c r="K20" s="221">
        <f>B2*B3</f>
        <v>1654900</v>
      </c>
      <c r="L20" s="221" t="s">
        <v>2455</v>
      </c>
      <c r="M20" s="221"/>
    </row>
    <row r="21" spans="1:13" x14ac:dyDescent="0.25">
      <c r="A21" s="217" t="s">
        <v>285</v>
      </c>
      <c r="B21" s="274">
        <f>(1558.6/LCI!E48)+((154*(B18/1000+(B19*(B27/100)/1000)))/LCI!E48)</f>
        <v>93.288986620127986</v>
      </c>
      <c r="C21" s="221" t="s">
        <v>2444</v>
      </c>
      <c r="D21" s="221" t="s">
        <v>2494</v>
      </c>
      <c r="E21" s="221" t="s">
        <v>2430</v>
      </c>
      <c r="J21" s="222" t="s">
        <v>178</v>
      </c>
      <c r="K21" s="221">
        <f>B2*B5</f>
        <v>8148.5300000000007</v>
      </c>
      <c r="L21" s="221" t="s">
        <v>2457</v>
      </c>
      <c r="M21" s="221"/>
    </row>
    <row r="22" spans="1:13" x14ac:dyDescent="0.25">
      <c r="A22" s="217" t="s">
        <v>293</v>
      </c>
      <c r="B22" s="281">
        <f>465/LCI!E51</f>
        <v>10.704419889502763</v>
      </c>
      <c r="C22" s="221" t="s">
        <v>2444</v>
      </c>
      <c r="D22" s="221" t="s">
        <v>2495</v>
      </c>
      <c r="E22" s="221" t="s">
        <v>2430</v>
      </c>
      <c r="J22" s="225"/>
      <c r="K22" s="226"/>
      <c r="L22" s="226"/>
      <c r="M22" s="226"/>
    </row>
    <row r="23" spans="1:13" x14ac:dyDescent="0.25">
      <c r="A23" s="217" t="s">
        <v>298</v>
      </c>
      <c r="B23" s="281">
        <f>567/LCI!E53</f>
        <v>11.34</v>
      </c>
      <c r="C23" s="221" t="s">
        <v>2444</v>
      </c>
      <c r="D23" s="221" t="s">
        <v>2495</v>
      </c>
      <c r="E23" s="221" t="s">
        <v>2430</v>
      </c>
      <c r="J23" s="332" t="s">
        <v>2462</v>
      </c>
      <c r="K23" s="332"/>
      <c r="L23" s="332"/>
      <c r="M23" s="332"/>
    </row>
    <row r="24" spans="1:13" x14ac:dyDescent="0.25">
      <c r="A24" s="217" t="s">
        <v>305</v>
      </c>
      <c r="B24" s="281">
        <f>428/LCI!E56</f>
        <v>8.56</v>
      </c>
      <c r="C24" s="221" t="s">
        <v>2496</v>
      </c>
      <c r="D24" s="221" t="s">
        <v>2495</v>
      </c>
      <c r="E24" s="221" t="s">
        <v>2430</v>
      </c>
      <c r="J24" s="102" t="s">
        <v>2431</v>
      </c>
      <c r="K24" s="102" t="s">
        <v>2432</v>
      </c>
      <c r="L24" s="104" t="s">
        <v>2421</v>
      </c>
      <c r="M24" s="105" t="s">
        <v>2422</v>
      </c>
    </row>
    <row r="25" spans="1:13" x14ac:dyDescent="0.25">
      <c r="A25" s="217" t="s">
        <v>287</v>
      </c>
      <c r="B25" s="274">
        <v>145.4</v>
      </c>
      <c r="C25" s="221" t="s">
        <v>2496</v>
      </c>
      <c r="D25" s="221" t="s">
        <v>2495</v>
      </c>
      <c r="E25" s="221" t="s">
        <v>2430</v>
      </c>
      <c r="J25" s="222" t="s">
        <v>197</v>
      </c>
      <c r="K25" s="221">
        <f>B18*$B$2</f>
        <v>1097400</v>
      </c>
      <c r="L25" s="221" t="s">
        <v>2434</v>
      </c>
      <c r="M25" s="221"/>
    </row>
    <row r="26" spans="1:13" x14ac:dyDescent="0.25">
      <c r="A26" s="348" t="s">
        <v>318</v>
      </c>
      <c r="B26" s="107">
        <v>4.0765000000000002</v>
      </c>
      <c r="C26" s="347" t="s">
        <v>2444</v>
      </c>
      <c r="D26" s="108" t="s">
        <v>2480</v>
      </c>
      <c r="E26" s="343" t="s">
        <v>2450</v>
      </c>
      <c r="J26" s="222" t="s">
        <v>202</v>
      </c>
      <c r="K26" s="221">
        <f>B19*$B$2*(B27/100)</f>
        <v>493830</v>
      </c>
      <c r="L26" s="221" t="s">
        <v>2434</v>
      </c>
      <c r="M26" s="221"/>
    </row>
    <row r="27" spans="1:13" x14ac:dyDescent="0.25">
      <c r="A27" s="217" t="s">
        <v>2497</v>
      </c>
      <c r="B27" s="144">
        <v>50</v>
      </c>
      <c r="C27" s="221" t="s">
        <v>2439</v>
      </c>
      <c r="D27" s="221"/>
      <c r="E27" s="221"/>
      <c r="J27" s="113" t="s">
        <v>2498</v>
      </c>
      <c r="K27" s="118">
        <f>B26*B11*B2</f>
        <v>294.5166587055171</v>
      </c>
      <c r="L27" s="108" t="s">
        <v>2434</v>
      </c>
      <c r="M27" s="108" t="s">
        <v>2467</v>
      </c>
    </row>
    <row r="28" spans="1:13" x14ac:dyDescent="0.25">
      <c r="E28" s="226"/>
      <c r="J28" s="113" t="s">
        <v>2499</v>
      </c>
      <c r="K28" s="346">
        <f>B2*B26*B12</f>
        <v>113.13334129448292</v>
      </c>
      <c r="L28" s="108" t="s">
        <v>2434</v>
      </c>
      <c r="M28" s="108" t="s">
        <v>2467</v>
      </c>
    </row>
    <row r="29" spans="1:13" x14ac:dyDescent="0.25">
      <c r="J29" s="79">
        <f>K27+K28</f>
        <v>407.65000000000003</v>
      </c>
      <c r="K29">
        <f>J29/100</f>
        <v>4.0765000000000002</v>
      </c>
    </row>
    <row r="30" spans="1:13" x14ac:dyDescent="0.25">
      <c r="E30" s="226"/>
    </row>
    <row r="31" spans="1:13" x14ac:dyDescent="0.25">
      <c r="E31" s="226"/>
    </row>
    <row r="32" spans="1:13" x14ac:dyDescent="0.25">
      <c r="E32" s="226"/>
    </row>
    <row r="33" spans="5:5" x14ac:dyDescent="0.25">
      <c r="E33" s="226"/>
    </row>
    <row r="34" spans="5:5" x14ac:dyDescent="0.25">
      <c r="E34" s="226"/>
    </row>
    <row r="35" spans="5:5" x14ac:dyDescent="0.25">
      <c r="E35" s="226"/>
    </row>
    <row r="36" spans="5:5" x14ac:dyDescent="0.25">
      <c r="E36" s="226"/>
    </row>
    <row r="37" spans="5:5" x14ac:dyDescent="0.25">
      <c r="E37" s="226"/>
    </row>
    <row r="38" spans="5:5" x14ac:dyDescent="0.25">
      <c r="E38" s="226"/>
    </row>
    <row r="39" spans="5:5" x14ac:dyDescent="0.25">
      <c r="E39" s="226"/>
    </row>
    <row r="40" spans="5:5" x14ac:dyDescent="0.25">
      <c r="E40" s="226"/>
    </row>
    <row r="41" spans="5:5" x14ac:dyDescent="0.25">
      <c r="E41" s="226"/>
    </row>
    <row r="42" spans="5:5" x14ac:dyDescent="0.25">
      <c r="E42" s="226"/>
    </row>
    <row r="43" spans="5:5" x14ac:dyDescent="0.25">
      <c r="E43" s="226"/>
    </row>
    <row r="44" spans="5:5" x14ac:dyDescent="0.25">
      <c r="E44" s="226"/>
    </row>
    <row r="45" spans="5:5" x14ac:dyDescent="0.25">
      <c r="E45" s="226"/>
    </row>
    <row r="46" spans="5:5" x14ac:dyDescent="0.25">
      <c r="E46" s="226"/>
    </row>
    <row r="47" spans="5:5" x14ac:dyDescent="0.25">
      <c r="E47" s="226"/>
    </row>
    <row r="48" spans="5:5" x14ac:dyDescent="0.25">
      <c r="E48" s="226"/>
    </row>
  </sheetData>
  <phoneticPr fontId="20" type="noConversion"/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M18"/>
  <sheetViews>
    <sheetView zoomScale="150" zoomScaleNormal="150" workbookViewId="0">
      <selection activeCell="A8" sqref="A8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  <col min="10" max="10" width="19.5" bestFit="1" customWidth="1"/>
    <col min="11" max="11" width="18.125" bestFit="1" customWidth="1"/>
    <col min="12" max="12" width="5" bestFit="1" customWidth="1"/>
    <col min="13" max="13" width="5.5" bestFit="1" customWidth="1"/>
  </cols>
  <sheetData>
    <row r="1" spans="1:13" ht="18.75" x14ac:dyDescent="0.3">
      <c r="A1" s="102" t="s">
        <v>2419</v>
      </c>
      <c r="B1" s="146" t="s">
        <v>2420</v>
      </c>
      <c r="C1" s="147" t="s">
        <v>2421</v>
      </c>
      <c r="D1" s="147" t="s">
        <v>2422</v>
      </c>
      <c r="E1" s="147" t="s">
        <v>2423</v>
      </c>
      <c r="G1" s="143" t="s">
        <v>90</v>
      </c>
      <c r="H1" s="88" t="s">
        <v>2473</v>
      </c>
      <c r="J1" s="194" t="s">
        <v>2500</v>
      </c>
      <c r="K1" s="194" t="s">
        <v>2425</v>
      </c>
      <c r="L1" s="194" t="s">
        <v>2500</v>
      </c>
      <c r="M1" s="194" t="s">
        <v>2500</v>
      </c>
    </row>
    <row r="2" spans="1:13" x14ac:dyDescent="0.25">
      <c r="A2" s="166" t="s">
        <v>456</v>
      </c>
      <c r="B2" s="153">
        <v>100</v>
      </c>
      <c r="C2" s="150" t="s">
        <v>2426</v>
      </c>
      <c r="D2" s="150" t="s">
        <v>2501</v>
      </c>
      <c r="E2" s="163" t="s">
        <v>2500</v>
      </c>
      <c r="J2" s="195" t="s">
        <v>2427</v>
      </c>
      <c r="K2" s="196" t="s">
        <v>2500</v>
      </c>
      <c r="L2" s="196" t="s">
        <v>2500</v>
      </c>
      <c r="M2" s="196" t="s">
        <v>2500</v>
      </c>
    </row>
    <row r="3" spans="1:13" x14ac:dyDescent="0.25">
      <c r="A3" s="173" t="s">
        <v>2438</v>
      </c>
      <c r="B3" s="154">
        <v>50</v>
      </c>
      <c r="C3" s="152" t="s">
        <v>2439</v>
      </c>
      <c r="D3" s="152" t="s">
        <v>2502</v>
      </c>
      <c r="E3" s="169"/>
      <c r="J3" s="197" t="s">
        <v>2431</v>
      </c>
      <c r="K3" s="198" t="s">
        <v>2432</v>
      </c>
      <c r="L3" s="198" t="s">
        <v>2421</v>
      </c>
      <c r="M3" s="199" t="s">
        <v>2422</v>
      </c>
    </row>
    <row r="4" spans="1:13" x14ac:dyDescent="0.25">
      <c r="A4" s="171" t="s">
        <v>485</v>
      </c>
      <c r="B4" s="154">
        <v>17297.349999999999</v>
      </c>
      <c r="C4" s="152" t="s">
        <v>2436</v>
      </c>
      <c r="D4" s="152" t="s">
        <v>2503</v>
      </c>
      <c r="E4" s="152" t="s">
        <v>2430</v>
      </c>
      <c r="J4" s="200" t="s">
        <v>409</v>
      </c>
      <c r="K4" s="201">
        <f>(44/12)*(B3/100)*K18</f>
        <v>4033333.333333333</v>
      </c>
      <c r="L4" s="202" t="s">
        <v>2434</v>
      </c>
      <c r="M4" s="203"/>
    </row>
    <row r="5" spans="1:13" x14ac:dyDescent="0.25">
      <c r="A5" s="171" t="s">
        <v>243</v>
      </c>
      <c r="B5" s="154">
        <v>4.0000000000000001E-3</v>
      </c>
      <c r="C5" s="152" t="s">
        <v>2440</v>
      </c>
      <c r="D5" s="152" t="s">
        <v>2504</v>
      </c>
      <c r="E5" s="152" t="s">
        <v>2430</v>
      </c>
      <c r="J5" s="204" t="s">
        <v>485</v>
      </c>
      <c r="K5" s="201">
        <f>B4</f>
        <v>17297.349999999999</v>
      </c>
      <c r="L5" s="202" t="s">
        <v>2505</v>
      </c>
      <c r="M5" s="202" t="s">
        <v>2500</v>
      </c>
    </row>
    <row r="6" spans="1:13" x14ac:dyDescent="0.25">
      <c r="A6" s="171" t="s">
        <v>249</v>
      </c>
      <c r="B6" s="154">
        <v>7.5000000000000002E-4</v>
      </c>
      <c r="C6" s="152" t="s">
        <v>2440</v>
      </c>
      <c r="D6" s="152" t="s">
        <v>2504</v>
      </c>
      <c r="E6" s="152" t="s">
        <v>2430</v>
      </c>
      <c r="J6" s="204" t="s">
        <v>243</v>
      </c>
      <c r="K6" s="205">
        <f>B5*$K$18</f>
        <v>8800</v>
      </c>
      <c r="L6" s="202" t="s">
        <v>2434</v>
      </c>
      <c r="M6" s="202" t="s">
        <v>2500</v>
      </c>
    </row>
    <row r="7" spans="1:13" x14ac:dyDescent="0.25">
      <c r="A7" s="171" t="s">
        <v>255</v>
      </c>
      <c r="B7" s="154">
        <v>4.0000000000000001E-3</v>
      </c>
      <c r="C7" s="152" t="s">
        <v>2440</v>
      </c>
      <c r="D7" s="152" t="s">
        <v>2504</v>
      </c>
      <c r="E7" s="152" t="s">
        <v>2430</v>
      </c>
      <c r="J7" s="204" t="s">
        <v>249</v>
      </c>
      <c r="K7" s="205">
        <f>B6*$K$18</f>
        <v>1650</v>
      </c>
      <c r="L7" s="202" t="s">
        <v>2434</v>
      </c>
      <c r="M7" s="202" t="s">
        <v>2500</v>
      </c>
    </row>
    <row r="8" spans="1:13" x14ac:dyDescent="0.25">
      <c r="A8" s="171" t="s">
        <v>234</v>
      </c>
      <c r="B8" s="164">
        <v>452</v>
      </c>
      <c r="C8" s="151" t="s">
        <v>2444</v>
      </c>
      <c r="D8" s="152" t="s">
        <v>2506</v>
      </c>
      <c r="E8" s="152" t="s">
        <v>2430</v>
      </c>
      <c r="J8" s="204" t="s">
        <v>255</v>
      </c>
      <c r="K8" s="205">
        <f>B7*$K$18</f>
        <v>8800</v>
      </c>
      <c r="L8" s="202" t="s">
        <v>2434</v>
      </c>
      <c r="M8" s="202" t="s">
        <v>2500</v>
      </c>
    </row>
    <row r="9" spans="1:13" x14ac:dyDescent="0.25">
      <c r="A9" s="171" t="s">
        <v>226</v>
      </c>
      <c r="B9" s="153">
        <v>5.5648046000000004</v>
      </c>
      <c r="C9" s="151" t="s">
        <v>2444</v>
      </c>
      <c r="D9" s="152" t="s">
        <v>2507</v>
      </c>
      <c r="E9" s="152" t="s">
        <v>2430</v>
      </c>
      <c r="J9" s="204" t="s">
        <v>2442</v>
      </c>
      <c r="K9" s="202">
        <f>B2*B8</f>
        <v>45200</v>
      </c>
      <c r="L9" s="202" t="s">
        <v>2434</v>
      </c>
      <c r="M9" s="202" t="s">
        <v>2500</v>
      </c>
    </row>
    <row r="10" spans="1:13" x14ac:dyDescent="0.25">
      <c r="A10" s="171" t="s">
        <v>285</v>
      </c>
      <c r="B10" s="154">
        <v>15.656499999999999</v>
      </c>
      <c r="C10" s="151" t="s">
        <v>2444</v>
      </c>
      <c r="D10" s="152" t="s">
        <v>2493</v>
      </c>
      <c r="E10" s="152" t="s">
        <v>2430</v>
      </c>
      <c r="J10" s="204" t="s">
        <v>226</v>
      </c>
      <c r="K10" s="205">
        <f>B9*B2</f>
        <v>556.48045999999999</v>
      </c>
      <c r="L10" s="202" t="s">
        <v>2434</v>
      </c>
      <c r="M10" s="202" t="s">
        <v>2500</v>
      </c>
    </row>
    <row r="11" spans="1:13" x14ac:dyDescent="0.25">
      <c r="A11" s="171" t="s">
        <v>176</v>
      </c>
      <c r="B11" s="154">
        <v>1345.86</v>
      </c>
      <c r="C11" s="152" t="s">
        <v>2428</v>
      </c>
      <c r="D11" s="152" t="s">
        <v>2507</v>
      </c>
      <c r="E11" s="152" t="s">
        <v>2430</v>
      </c>
      <c r="J11" s="204" t="s">
        <v>285</v>
      </c>
      <c r="K11" s="205">
        <f>B10*B2</f>
        <v>1565.6499999999999</v>
      </c>
      <c r="L11" s="202" t="s">
        <v>2434</v>
      </c>
      <c r="M11" s="202" t="s">
        <v>2500</v>
      </c>
    </row>
    <row r="12" spans="1:13" x14ac:dyDescent="0.25">
      <c r="A12" s="171" t="s">
        <v>172</v>
      </c>
      <c r="B12" s="154">
        <v>15649</v>
      </c>
      <c r="C12" s="152" t="s">
        <v>2428</v>
      </c>
      <c r="D12" s="152" t="s">
        <v>2493</v>
      </c>
      <c r="E12" s="152" t="s">
        <v>2430</v>
      </c>
      <c r="J12" s="204" t="s">
        <v>176</v>
      </c>
      <c r="K12" s="201">
        <f>B11*B2</f>
        <v>134586</v>
      </c>
      <c r="L12" s="202" t="s">
        <v>2455</v>
      </c>
      <c r="M12" s="202" t="s">
        <v>2500</v>
      </c>
    </row>
    <row r="13" spans="1:13" x14ac:dyDescent="0.25">
      <c r="A13" s="171" t="s">
        <v>178</v>
      </c>
      <c r="B13" s="154">
        <v>33.33</v>
      </c>
      <c r="C13" s="152" t="s">
        <v>2435</v>
      </c>
      <c r="D13" s="152" t="s">
        <v>2493</v>
      </c>
      <c r="E13" s="152" t="s">
        <v>2430</v>
      </c>
      <c r="J13" s="204" t="s">
        <v>2456</v>
      </c>
      <c r="K13" s="202">
        <f>B12*B2</f>
        <v>1564900</v>
      </c>
      <c r="L13" s="202" t="s">
        <v>2455</v>
      </c>
      <c r="M13" s="202" t="s">
        <v>2500</v>
      </c>
    </row>
    <row r="14" spans="1:13" x14ac:dyDescent="0.25">
      <c r="A14" s="171" t="s">
        <v>466</v>
      </c>
      <c r="B14" s="154">
        <v>22000</v>
      </c>
      <c r="C14" s="152" t="s">
        <v>2444</v>
      </c>
      <c r="D14" s="152" t="s">
        <v>2508</v>
      </c>
      <c r="E14" s="165" t="s">
        <v>2450</v>
      </c>
      <c r="J14" s="204" t="s">
        <v>178</v>
      </c>
      <c r="K14" s="202">
        <f>B13*B2</f>
        <v>3333</v>
      </c>
      <c r="L14" s="202" t="s">
        <v>2457</v>
      </c>
      <c r="M14" s="202" t="s">
        <v>2500</v>
      </c>
    </row>
    <row r="15" spans="1:13" x14ac:dyDescent="0.25">
      <c r="J15" s="5"/>
      <c r="K15" s="206"/>
      <c r="L15" s="206"/>
      <c r="M15" s="206"/>
    </row>
    <row r="16" spans="1:13" ht="15.75" customHeight="1" x14ac:dyDescent="0.25">
      <c r="J16" s="195" t="s">
        <v>2462</v>
      </c>
      <c r="K16" s="196" t="s">
        <v>2500</v>
      </c>
      <c r="L16" s="196" t="s">
        <v>2500</v>
      </c>
      <c r="M16" s="196" t="s">
        <v>2500</v>
      </c>
    </row>
    <row r="17" spans="10:13" x14ac:dyDescent="0.25">
      <c r="J17" s="207" t="s">
        <v>2431</v>
      </c>
      <c r="K17" s="208" t="s">
        <v>2432</v>
      </c>
      <c r="L17" s="208" t="s">
        <v>2421</v>
      </c>
      <c r="M17" s="203" t="s">
        <v>2422</v>
      </c>
    </row>
    <row r="18" spans="10:13" x14ac:dyDescent="0.25">
      <c r="J18" s="204" t="s">
        <v>466</v>
      </c>
      <c r="K18" s="202">
        <f>B2*B14</f>
        <v>2200000</v>
      </c>
      <c r="L18" s="202" t="s">
        <v>2434</v>
      </c>
      <c r="M18" s="202" t="s">
        <v>2500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M72"/>
  <sheetViews>
    <sheetView zoomScale="150" zoomScaleNormal="150" workbookViewId="0">
      <selection activeCell="A14" sqref="A14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81" t="s">
        <v>2419</v>
      </c>
      <c r="B1" s="182" t="s">
        <v>2420</v>
      </c>
      <c r="C1" s="183" t="s">
        <v>2421</v>
      </c>
      <c r="D1" s="183" t="s">
        <v>2422</v>
      </c>
      <c r="E1" s="183" t="s">
        <v>2423</v>
      </c>
      <c r="G1" s="143" t="s">
        <v>90</v>
      </c>
      <c r="H1" s="88" t="s">
        <v>2473</v>
      </c>
      <c r="J1" s="194" t="s">
        <v>2500</v>
      </c>
      <c r="K1" s="194" t="s">
        <v>2425</v>
      </c>
      <c r="L1" s="194" t="s">
        <v>2500</v>
      </c>
      <c r="M1" s="194" t="s">
        <v>2500</v>
      </c>
    </row>
    <row r="2" spans="1:13" x14ac:dyDescent="0.25">
      <c r="A2" s="178" t="s">
        <v>456</v>
      </c>
      <c r="B2" s="179">
        <v>100</v>
      </c>
      <c r="C2" s="158" t="s">
        <v>2426</v>
      </c>
      <c r="D2" s="227" t="s">
        <v>2509</v>
      </c>
      <c r="E2" s="158" t="s">
        <v>2430</v>
      </c>
      <c r="J2" s="195" t="s">
        <v>2427</v>
      </c>
      <c r="K2" s="196" t="s">
        <v>2500</v>
      </c>
      <c r="L2" s="196" t="s">
        <v>2500</v>
      </c>
      <c r="M2" s="196" t="s">
        <v>2500</v>
      </c>
    </row>
    <row r="3" spans="1:13" x14ac:dyDescent="0.25">
      <c r="A3" s="228" t="s">
        <v>2438</v>
      </c>
      <c r="B3" s="180">
        <v>50</v>
      </c>
      <c r="C3" s="227" t="s">
        <v>2439</v>
      </c>
      <c r="D3" s="227" t="s">
        <v>2493</v>
      </c>
      <c r="E3" s="158" t="s">
        <v>2430</v>
      </c>
      <c r="F3" s="226"/>
      <c r="J3" s="209" t="s">
        <v>2431</v>
      </c>
      <c r="K3" s="210" t="s">
        <v>2432</v>
      </c>
      <c r="L3" s="210" t="s">
        <v>2421</v>
      </c>
      <c r="M3" s="211" t="s">
        <v>2422</v>
      </c>
    </row>
    <row r="4" spans="1:13" x14ac:dyDescent="0.25">
      <c r="A4" s="228" t="s">
        <v>482</v>
      </c>
      <c r="B4" s="180">
        <v>6350</v>
      </c>
      <c r="C4" s="227" t="s">
        <v>2452</v>
      </c>
      <c r="D4" s="227" t="s">
        <v>2510</v>
      </c>
      <c r="E4" s="158" t="s">
        <v>2430</v>
      </c>
      <c r="F4" s="226"/>
      <c r="J4" s="228" t="s">
        <v>2456</v>
      </c>
      <c r="K4" s="229">
        <f>$K$7*B13</f>
        <v>1654900</v>
      </c>
      <c r="L4" s="230" t="s">
        <v>2455</v>
      </c>
      <c r="M4" s="230"/>
    </row>
    <row r="5" spans="1:13" x14ac:dyDescent="0.25">
      <c r="A5" s="228" t="s">
        <v>243</v>
      </c>
      <c r="B5" s="180">
        <v>118</v>
      </c>
      <c r="C5" s="227" t="s">
        <v>2444</v>
      </c>
      <c r="D5" s="227" t="s">
        <v>2511</v>
      </c>
      <c r="E5" s="158" t="s">
        <v>2430</v>
      </c>
      <c r="F5" s="226"/>
      <c r="J5" s="228" t="s">
        <v>176</v>
      </c>
      <c r="K5" s="229">
        <f>$K$7*B14</f>
        <v>230000</v>
      </c>
      <c r="L5" s="230" t="s">
        <v>2455</v>
      </c>
      <c r="M5" s="230"/>
    </row>
    <row r="6" spans="1:13" x14ac:dyDescent="0.25">
      <c r="A6" s="228" t="s">
        <v>249</v>
      </c>
      <c r="B6" s="180">
        <v>22.25</v>
      </c>
      <c r="C6" s="227" t="s">
        <v>2444</v>
      </c>
      <c r="D6" s="227" t="s">
        <v>2512</v>
      </c>
      <c r="E6" s="158" t="s">
        <v>2430</v>
      </c>
      <c r="F6" s="226"/>
      <c r="J6" s="228" t="s">
        <v>178</v>
      </c>
      <c r="K6" s="231">
        <f>$K$7*B15</f>
        <v>3333</v>
      </c>
      <c r="L6" s="227" t="s">
        <v>2457</v>
      </c>
      <c r="M6" s="227"/>
    </row>
    <row r="7" spans="1:13" x14ac:dyDescent="0.25">
      <c r="A7" s="228" t="s">
        <v>255</v>
      </c>
      <c r="B7" s="180">
        <v>10</v>
      </c>
      <c r="C7" s="227" t="s">
        <v>2444</v>
      </c>
      <c r="D7" s="227" t="s">
        <v>2512</v>
      </c>
      <c r="E7" s="158" t="s">
        <v>2430</v>
      </c>
      <c r="F7" s="226"/>
      <c r="J7" s="228" t="s">
        <v>181</v>
      </c>
      <c r="K7" s="231">
        <f>B2</f>
        <v>100</v>
      </c>
      <c r="L7" s="227" t="s">
        <v>2513</v>
      </c>
      <c r="M7" s="227"/>
    </row>
    <row r="8" spans="1:13" x14ac:dyDescent="0.25">
      <c r="A8" s="228" t="s">
        <v>2442</v>
      </c>
      <c r="B8" s="180">
        <v>0</v>
      </c>
      <c r="C8" s="227" t="s">
        <v>2444</v>
      </c>
      <c r="D8" s="227" t="s">
        <v>2514</v>
      </c>
      <c r="E8" s="158" t="s">
        <v>2430</v>
      </c>
      <c r="F8" s="226"/>
      <c r="J8" s="228" t="s">
        <v>2515</v>
      </c>
      <c r="K8" s="231">
        <f>B8*K7</f>
        <v>0</v>
      </c>
      <c r="L8" s="227" t="s">
        <v>2434</v>
      </c>
      <c r="M8" s="227"/>
    </row>
    <row r="9" spans="1:13" x14ac:dyDescent="0.25">
      <c r="A9" s="228" t="s">
        <v>226</v>
      </c>
      <c r="B9" s="180">
        <v>23.99</v>
      </c>
      <c r="C9" s="227" t="s">
        <v>2444</v>
      </c>
      <c r="D9" s="227" t="s">
        <v>2493</v>
      </c>
      <c r="E9" s="158" t="s">
        <v>2430</v>
      </c>
      <c r="F9" s="226"/>
      <c r="J9" s="228" t="s">
        <v>409</v>
      </c>
      <c r="K9" s="231">
        <f>(B3/100)*(44/12)*K21</f>
        <v>1642666.6666666665</v>
      </c>
      <c r="L9" s="227" t="s">
        <v>2434</v>
      </c>
      <c r="M9" s="227"/>
    </row>
    <row r="10" spans="1:13" x14ac:dyDescent="0.25">
      <c r="A10" s="228" t="s">
        <v>232</v>
      </c>
      <c r="B10" s="180">
        <v>5.1000000000000004E-3</v>
      </c>
      <c r="C10" s="227" t="s">
        <v>2444</v>
      </c>
      <c r="D10" s="227" t="s">
        <v>2516</v>
      </c>
      <c r="E10" s="158" t="s">
        <v>2430</v>
      </c>
      <c r="F10" s="226"/>
      <c r="J10" s="228" t="s">
        <v>223</v>
      </c>
      <c r="K10" s="231">
        <f>K7*B11</f>
        <v>112.27000000000001</v>
      </c>
      <c r="L10" s="227" t="s">
        <v>2434</v>
      </c>
      <c r="M10" s="227"/>
    </row>
    <row r="11" spans="1:13" x14ac:dyDescent="0.25">
      <c r="A11" s="228" t="s">
        <v>223</v>
      </c>
      <c r="B11" s="180">
        <v>1.1227</v>
      </c>
      <c r="C11" s="227" t="s">
        <v>2444</v>
      </c>
      <c r="D11" s="227" t="s">
        <v>2493</v>
      </c>
      <c r="E11" s="158" t="s">
        <v>2430</v>
      </c>
      <c r="F11" s="226"/>
      <c r="J11" s="228" t="s">
        <v>226</v>
      </c>
      <c r="K11" s="231">
        <f>K7*B9</f>
        <v>2399</v>
      </c>
      <c r="L11" s="227" t="s">
        <v>2434</v>
      </c>
      <c r="M11" s="227"/>
    </row>
    <row r="12" spans="1:13" x14ac:dyDescent="0.25">
      <c r="A12" s="228" t="s">
        <v>285</v>
      </c>
      <c r="B12" s="180">
        <v>15.656499999999999</v>
      </c>
      <c r="C12" s="227" t="s">
        <v>2444</v>
      </c>
      <c r="D12" s="227" t="s">
        <v>2517</v>
      </c>
      <c r="E12" s="158" t="s">
        <v>2430</v>
      </c>
      <c r="F12" s="226"/>
      <c r="J12" s="228" t="s">
        <v>232</v>
      </c>
      <c r="K12" s="231">
        <f>B10*K7</f>
        <v>0.51</v>
      </c>
      <c r="L12" s="227" t="s">
        <v>2434</v>
      </c>
      <c r="M12" s="227"/>
    </row>
    <row r="13" spans="1:13" x14ac:dyDescent="0.25">
      <c r="A13" s="228" t="s">
        <v>172</v>
      </c>
      <c r="B13" s="180">
        <v>16549</v>
      </c>
      <c r="C13" s="227" t="s">
        <v>2428</v>
      </c>
      <c r="D13" s="227" t="s">
        <v>2493</v>
      </c>
      <c r="E13" s="158" t="s">
        <v>2430</v>
      </c>
      <c r="F13" s="226"/>
      <c r="J13" s="228" t="s">
        <v>243</v>
      </c>
      <c r="K13" s="231">
        <f>B5*$K$7</f>
        <v>11800</v>
      </c>
      <c r="L13" s="227" t="s">
        <v>2434</v>
      </c>
      <c r="M13" s="227"/>
    </row>
    <row r="14" spans="1:13" x14ac:dyDescent="0.25">
      <c r="A14" s="228" t="s">
        <v>176</v>
      </c>
      <c r="B14" s="180">
        <v>2300</v>
      </c>
      <c r="C14" s="227" t="s">
        <v>2428</v>
      </c>
      <c r="D14" s="227" t="s">
        <v>2493</v>
      </c>
      <c r="E14" s="158" t="s">
        <v>2430</v>
      </c>
      <c r="F14" s="226"/>
      <c r="J14" s="228" t="s">
        <v>249</v>
      </c>
      <c r="K14" s="231">
        <f>B6*$K$7</f>
        <v>2225</v>
      </c>
      <c r="L14" s="227" t="s">
        <v>2434</v>
      </c>
      <c r="M14" s="227"/>
    </row>
    <row r="15" spans="1:13" x14ac:dyDescent="0.25">
      <c r="A15" s="232" t="s">
        <v>178</v>
      </c>
      <c r="B15" s="184">
        <v>33.33</v>
      </c>
      <c r="C15" s="233" t="s">
        <v>2435</v>
      </c>
      <c r="D15" s="233" t="s">
        <v>2493</v>
      </c>
      <c r="E15" s="158" t="s">
        <v>2430</v>
      </c>
      <c r="F15" s="226"/>
      <c r="J15" s="228" t="s">
        <v>255</v>
      </c>
      <c r="K15" s="231">
        <f>B7*$K$7</f>
        <v>1000</v>
      </c>
      <c r="L15" s="227" t="s">
        <v>2434</v>
      </c>
      <c r="M15" s="227"/>
    </row>
    <row r="16" spans="1:13" x14ac:dyDescent="0.25">
      <c r="A16" s="228" t="s">
        <v>278</v>
      </c>
      <c r="B16" s="180">
        <v>8960</v>
      </c>
      <c r="C16" s="227" t="s">
        <v>2444</v>
      </c>
      <c r="D16" s="227" t="s">
        <v>2518</v>
      </c>
      <c r="E16" s="227" t="s">
        <v>2450</v>
      </c>
      <c r="F16" s="226"/>
      <c r="J16" s="228" t="s">
        <v>2519</v>
      </c>
      <c r="K16" s="231">
        <f>K7*B4</f>
        <v>635000</v>
      </c>
      <c r="L16" s="227" t="s">
        <v>2448</v>
      </c>
      <c r="M16" s="227"/>
    </row>
    <row r="17" spans="1:13" x14ac:dyDescent="0.25">
      <c r="A17" s="225"/>
      <c r="B17" s="226"/>
      <c r="C17" s="226"/>
      <c r="D17" s="226"/>
      <c r="E17" s="226"/>
      <c r="F17" s="226"/>
      <c r="J17" s="228" t="s">
        <v>2520</v>
      </c>
      <c r="K17" s="231">
        <f>B12*K7</f>
        <v>1565.6499999999999</v>
      </c>
      <c r="L17" s="227" t="s">
        <v>2434</v>
      </c>
      <c r="M17" s="227"/>
    </row>
    <row r="18" spans="1:13" ht="15.75" customHeight="1" x14ac:dyDescent="0.25">
      <c r="E18" s="226"/>
      <c r="F18" s="226"/>
      <c r="J18" s="225"/>
      <c r="K18" s="226"/>
      <c r="L18" s="226"/>
      <c r="M18" s="226"/>
    </row>
    <row r="19" spans="1:13" ht="30" x14ac:dyDescent="0.25">
      <c r="E19" s="226"/>
      <c r="F19" s="226"/>
      <c r="J19" s="167" t="s">
        <v>2462</v>
      </c>
      <c r="K19" s="168" t="s">
        <v>2500</v>
      </c>
      <c r="L19" s="168" t="s">
        <v>2500</v>
      </c>
      <c r="M19" s="168" t="s">
        <v>2500</v>
      </c>
    </row>
    <row r="20" spans="1:13" x14ac:dyDescent="0.25">
      <c r="E20" s="226"/>
      <c r="F20" s="226"/>
      <c r="J20" s="172" t="s">
        <v>2431</v>
      </c>
      <c r="K20" s="169" t="s">
        <v>2432</v>
      </c>
      <c r="L20" s="169" t="s">
        <v>2421</v>
      </c>
      <c r="M20" s="170" t="s">
        <v>2422</v>
      </c>
    </row>
    <row r="21" spans="1:13" x14ac:dyDescent="0.25">
      <c r="E21" s="226"/>
      <c r="F21" s="226"/>
      <c r="J21" s="228" t="s">
        <v>44</v>
      </c>
      <c r="K21" s="185">
        <f>B16*K7</f>
        <v>896000</v>
      </c>
      <c r="L21" s="227" t="s">
        <v>2521</v>
      </c>
      <c r="M21" s="227" t="s">
        <v>2518</v>
      </c>
    </row>
    <row r="22" spans="1:13" x14ac:dyDescent="0.25">
      <c r="E22" s="226"/>
      <c r="F22" s="226"/>
    </row>
    <row r="23" spans="1:13" x14ac:dyDescent="0.25">
      <c r="E23" s="226"/>
      <c r="F23" s="226"/>
    </row>
    <row r="24" spans="1:13" x14ac:dyDescent="0.25">
      <c r="E24" s="226"/>
      <c r="F24" s="226"/>
    </row>
    <row r="25" spans="1:13" x14ac:dyDescent="0.25">
      <c r="E25" s="226"/>
      <c r="F25" s="226"/>
    </row>
    <row r="26" spans="1:13" x14ac:dyDescent="0.25">
      <c r="E26" s="226"/>
      <c r="F26" s="226"/>
    </row>
    <row r="27" spans="1:13" x14ac:dyDescent="0.25">
      <c r="E27" s="226"/>
      <c r="F27" s="226"/>
    </row>
    <row r="28" spans="1:13" x14ac:dyDescent="0.25">
      <c r="E28" s="226"/>
      <c r="F28" s="226"/>
    </row>
    <row r="29" spans="1:13" x14ac:dyDescent="0.25">
      <c r="E29" s="226"/>
      <c r="F29" s="226"/>
    </row>
    <row r="30" spans="1:13" x14ac:dyDescent="0.25">
      <c r="E30" s="226"/>
      <c r="F30" s="226"/>
    </row>
    <row r="31" spans="1:13" x14ac:dyDescent="0.25">
      <c r="E31" s="226"/>
      <c r="F31" s="226"/>
    </row>
    <row r="32" spans="1:13" x14ac:dyDescent="0.25">
      <c r="E32" s="226"/>
      <c r="F32" s="226"/>
    </row>
    <row r="33" spans="1:6" x14ac:dyDescent="0.25">
      <c r="E33" s="226"/>
      <c r="F33" s="226"/>
    </row>
    <row r="34" spans="1:6" x14ac:dyDescent="0.25">
      <c r="E34" s="226"/>
      <c r="F34" s="226"/>
    </row>
    <row r="35" spans="1:6" x14ac:dyDescent="0.25">
      <c r="E35" s="226"/>
      <c r="F35" s="226"/>
    </row>
    <row r="36" spans="1:6" x14ac:dyDescent="0.25">
      <c r="E36" s="226"/>
      <c r="F36" s="226"/>
    </row>
    <row r="37" spans="1:6" x14ac:dyDescent="0.25">
      <c r="E37" s="226"/>
      <c r="F37" s="226"/>
    </row>
    <row r="38" spans="1:6" x14ac:dyDescent="0.25">
      <c r="E38" s="226"/>
      <c r="F38" s="226"/>
    </row>
    <row r="39" spans="1:6" x14ac:dyDescent="0.25">
      <c r="A39" s="225"/>
      <c r="B39" s="226"/>
      <c r="C39" s="226"/>
      <c r="D39" s="226"/>
      <c r="E39" s="226"/>
      <c r="F39" s="226"/>
    </row>
    <row r="40" spans="1:6" x14ac:dyDescent="0.25">
      <c r="A40" s="225"/>
      <c r="B40" s="226"/>
      <c r="C40" s="226"/>
      <c r="D40" s="226"/>
      <c r="E40" s="226"/>
      <c r="F40" s="226"/>
    </row>
    <row r="41" spans="1:6" x14ac:dyDescent="0.25">
      <c r="A41" s="225"/>
      <c r="B41" s="226"/>
      <c r="C41" s="226"/>
      <c r="D41" s="226"/>
      <c r="E41" s="226"/>
      <c r="F41" s="226"/>
    </row>
    <row r="42" spans="1:6" x14ac:dyDescent="0.25">
      <c r="A42" s="225"/>
      <c r="B42" s="226"/>
      <c r="C42" s="226"/>
      <c r="D42" s="226"/>
      <c r="E42" s="226"/>
      <c r="F42" s="226"/>
    </row>
    <row r="43" spans="1:6" x14ac:dyDescent="0.25">
      <c r="A43" s="225"/>
      <c r="B43" s="226"/>
      <c r="C43" s="226"/>
      <c r="D43" s="226"/>
      <c r="E43" s="226"/>
      <c r="F43" s="226"/>
    </row>
    <row r="44" spans="1:6" x14ac:dyDescent="0.25">
      <c r="A44" s="225"/>
      <c r="B44" s="226"/>
      <c r="C44" s="226"/>
      <c r="D44" s="226"/>
      <c r="E44" s="226"/>
      <c r="F44" s="226"/>
    </row>
    <row r="45" spans="1:6" x14ac:dyDescent="0.25">
      <c r="A45" s="225"/>
      <c r="B45" s="226"/>
      <c r="C45" s="226"/>
      <c r="D45" s="226"/>
      <c r="E45" s="226"/>
      <c r="F45" s="226"/>
    </row>
    <row r="46" spans="1:6" x14ac:dyDescent="0.25">
      <c r="A46" s="225"/>
      <c r="B46" s="226"/>
      <c r="C46" s="226"/>
      <c r="D46" s="226"/>
      <c r="E46" s="226"/>
      <c r="F46" s="226"/>
    </row>
    <row r="47" spans="1:6" x14ac:dyDescent="0.25">
      <c r="A47" s="225"/>
      <c r="B47" s="226"/>
      <c r="C47" s="226"/>
      <c r="D47" s="226"/>
      <c r="E47" s="226"/>
      <c r="F47" s="226"/>
    </row>
    <row r="48" spans="1:6" x14ac:dyDescent="0.25">
      <c r="A48" s="225"/>
      <c r="B48" s="226"/>
      <c r="C48" s="226"/>
      <c r="D48" s="226"/>
      <c r="E48" s="226"/>
      <c r="F48" s="226"/>
    </row>
    <row r="49" spans="1:6" x14ac:dyDescent="0.25">
      <c r="A49" s="225"/>
      <c r="B49" s="226"/>
      <c r="C49" s="226"/>
      <c r="D49" s="226"/>
      <c r="E49" s="226"/>
      <c r="F49" s="226"/>
    </row>
    <row r="50" spans="1:6" x14ac:dyDescent="0.25">
      <c r="A50" s="225"/>
      <c r="B50" s="226"/>
      <c r="C50" s="226"/>
      <c r="D50" s="226"/>
      <c r="E50" s="226"/>
      <c r="F50" s="226"/>
    </row>
    <row r="51" spans="1:6" x14ac:dyDescent="0.25">
      <c r="A51" s="225"/>
      <c r="B51" s="226"/>
      <c r="C51" s="226"/>
      <c r="D51" s="226"/>
      <c r="E51" s="226"/>
      <c r="F51" s="226"/>
    </row>
    <row r="52" spans="1:6" x14ac:dyDescent="0.25">
      <c r="A52" s="225"/>
      <c r="B52" s="226"/>
      <c r="C52" s="226"/>
      <c r="D52" s="226"/>
      <c r="E52" s="226"/>
      <c r="F52" s="226"/>
    </row>
    <row r="53" spans="1:6" x14ac:dyDescent="0.25">
      <c r="A53" s="225"/>
      <c r="B53" s="226"/>
      <c r="C53" s="226"/>
      <c r="D53" s="226"/>
      <c r="E53" s="226"/>
      <c r="F53" s="226"/>
    </row>
    <row r="54" spans="1:6" x14ac:dyDescent="0.25">
      <c r="A54" s="225"/>
      <c r="B54" s="226"/>
      <c r="C54" s="226"/>
      <c r="D54" s="226"/>
      <c r="E54" s="226"/>
      <c r="F54" s="226"/>
    </row>
    <row r="55" spans="1:6" x14ac:dyDescent="0.25">
      <c r="A55" s="225"/>
      <c r="B55" s="226"/>
      <c r="C55" s="226"/>
      <c r="D55" s="226"/>
      <c r="E55" s="226"/>
      <c r="F55" s="226"/>
    </row>
    <row r="56" spans="1:6" x14ac:dyDescent="0.25">
      <c r="A56" s="225"/>
      <c r="B56" s="226"/>
      <c r="C56" s="226"/>
      <c r="D56" s="226"/>
      <c r="E56" s="226"/>
      <c r="F56" s="226"/>
    </row>
    <row r="57" spans="1:6" x14ac:dyDescent="0.25">
      <c r="A57" s="225"/>
      <c r="B57" s="226"/>
      <c r="C57" s="226"/>
      <c r="D57" s="226"/>
      <c r="E57" s="226"/>
      <c r="F57" s="226"/>
    </row>
    <row r="58" spans="1:6" x14ac:dyDescent="0.25">
      <c r="A58" s="225"/>
      <c r="B58" s="226"/>
      <c r="C58" s="226"/>
      <c r="D58" s="226"/>
      <c r="E58" s="226"/>
      <c r="F58" s="226"/>
    </row>
    <row r="59" spans="1:6" x14ac:dyDescent="0.25">
      <c r="A59" s="225"/>
      <c r="B59" s="226"/>
      <c r="C59" s="226"/>
      <c r="D59" s="226"/>
      <c r="E59" s="226"/>
      <c r="F59" s="226"/>
    </row>
    <row r="60" spans="1:6" x14ac:dyDescent="0.25">
      <c r="A60" s="225"/>
      <c r="B60" s="226"/>
      <c r="C60" s="226"/>
      <c r="D60" s="226"/>
      <c r="E60" s="226"/>
      <c r="F60" s="226"/>
    </row>
    <row r="61" spans="1:6" x14ac:dyDescent="0.25">
      <c r="A61" s="225"/>
      <c r="B61" s="226"/>
      <c r="C61" s="226"/>
      <c r="D61" s="226"/>
      <c r="E61" s="226"/>
      <c r="F61" s="226"/>
    </row>
    <row r="62" spans="1:6" x14ac:dyDescent="0.25">
      <c r="A62" s="225"/>
      <c r="B62" s="226"/>
      <c r="C62" s="226"/>
      <c r="D62" s="226"/>
      <c r="E62" s="226"/>
      <c r="F62" s="226"/>
    </row>
    <row r="63" spans="1:6" x14ac:dyDescent="0.25">
      <c r="A63" s="225"/>
      <c r="B63" s="226"/>
      <c r="C63" s="226"/>
      <c r="D63" s="226"/>
      <c r="E63" s="226"/>
      <c r="F63" s="226"/>
    </row>
    <row r="64" spans="1:6" x14ac:dyDescent="0.25">
      <c r="A64" s="225"/>
      <c r="B64" s="226"/>
      <c r="C64" s="226"/>
      <c r="D64" s="226"/>
      <c r="E64" s="226"/>
      <c r="F64" s="226"/>
    </row>
    <row r="65" spans="1:6" x14ac:dyDescent="0.25">
      <c r="A65" s="225"/>
      <c r="B65" s="226"/>
      <c r="C65" s="226"/>
      <c r="D65" s="226"/>
      <c r="E65" s="226"/>
      <c r="F65" s="226"/>
    </row>
    <row r="66" spans="1:6" x14ac:dyDescent="0.25">
      <c r="A66" s="225"/>
      <c r="B66" s="226"/>
      <c r="C66" s="226"/>
      <c r="D66" s="226"/>
      <c r="E66" s="226"/>
      <c r="F66" s="226"/>
    </row>
    <row r="67" spans="1:6" x14ac:dyDescent="0.25">
      <c r="A67" s="225"/>
      <c r="B67" s="226"/>
      <c r="C67" s="226"/>
      <c r="D67" s="226"/>
      <c r="E67" s="226"/>
      <c r="F67" s="226"/>
    </row>
    <row r="68" spans="1:6" x14ac:dyDescent="0.25">
      <c r="A68" s="225"/>
      <c r="B68" s="226"/>
      <c r="C68" s="226"/>
      <c r="D68" s="226"/>
      <c r="E68" s="226"/>
      <c r="F68" s="226"/>
    </row>
    <row r="69" spans="1:6" x14ac:dyDescent="0.25">
      <c r="A69" s="225"/>
      <c r="B69" s="226"/>
      <c r="C69" s="226"/>
      <c r="D69" s="226"/>
      <c r="E69" s="226"/>
      <c r="F69" s="226"/>
    </row>
    <row r="70" spans="1:6" x14ac:dyDescent="0.25">
      <c r="A70" s="225"/>
      <c r="B70" s="226"/>
      <c r="C70" s="226"/>
      <c r="D70" s="226"/>
      <c r="E70" s="226"/>
      <c r="F70" s="226"/>
    </row>
    <row r="71" spans="1:6" x14ac:dyDescent="0.25">
      <c r="A71" s="225"/>
      <c r="B71" s="226"/>
      <c r="C71" s="226"/>
      <c r="D71" s="226"/>
      <c r="E71" s="226"/>
      <c r="F71" s="226"/>
    </row>
    <row r="72" spans="1:6" x14ac:dyDescent="0.25">
      <c r="A72" s="225"/>
      <c r="B72" s="226"/>
      <c r="C72" s="226"/>
      <c r="D72" s="226"/>
      <c r="E72" s="226"/>
      <c r="F72" s="226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S1:W1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3" t="s">
        <v>35</v>
      </c>
      <c r="T1" s="83" t="s">
        <v>36</v>
      </c>
      <c r="U1" s="83" t="s">
        <v>37</v>
      </c>
      <c r="V1" s="83" t="s">
        <v>38</v>
      </c>
      <c r="W1" s="83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3"/>
      <c r="T2" s="83"/>
      <c r="U2" s="83"/>
      <c r="V2" s="83"/>
      <c r="W2" s="83"/>
    </row>
    <row r="3" spans="1:23" x14ac:dyDescent="0.25">
      <c r="A3" s="91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3"/>
      <c r="T3" s="83"/>
      <c r="U3" s="83"/>
      <c r="V3" s="83"/>
      <c r="W3" s="83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3"/>
      <c r="T4" s="83"/>
      <c r="U4" s="83"/>
      <c r="V4" s="83"/>
      <c r="W4" s="83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Federal Corporate Tax Rate (-)</v>
      </c>
      <c r="B8">
        <f>TEA!B17</f>
        <v>0.21</v>
      </c>
      <c r="C8">
        <f>TEA!C17</f>
        <v>0.21</v>
      </c>
      <c r="D8">
        <f>TEA!D17</f>
        <v>0.21</v>
      </c>
      <c r="E8">
        <f>TEA!E17</f>
        <v>0.21</v>
      </c>
      <c r="F8">
        <f>TEA!F17</f>
        <v>0.21</v>
      </c>
      <c r="G8">
        <f>TEA!G17</f>
        <v>0.21</v>
      </c>
      <c r="H8">
        <f>TEA!H17</f>
        <v>0.21</v>
      </c>
      <c r="I8">
        <f>TEA!I17</f>
        <v>0.21</v>
      </c>
      <c r="J8">
        <f>TEA!J17</f>
        <v>0.21</v>
      </c>
      <c r="K8">
        <f>TEA!K17</f>
        <v>0.21</v>
      </c>
      <c r="L8">
        <f>TEA!L17</f>
        <v>0.21</v>
      </c>
      <c r="M8">
        <f>TEA!M17</f>
        <v>0.21</v>
      </c>
      <c r="N8">
        <f>TEA!N17</f>
        <v>0.21</v>
      </c>
      <c r="O8">
        <f>TEA!O17</f>
        <v>0.21</v>
      </c>
      <c r="P8">
        <f>TEA!P17</f>
        <v>0.21</v>
      </c>
      <c r="Q8">
        <f>TEA!Q17</f>
        <v>0.21</v>
      </c>
    </row>
    <row r="9" spans="1:23" x14ac:dyDescent="0.25">
      <c r="A9" t="str">
        <f>TEA!A19</f>
        <v>Equity Share of Capital (-)</v>
      </c>
      <c r="B9">
        <f>TEA!B19</f>
        <v>0.4</v>
      </c>
      <c r="C9">
        <f>TEA!C19</f>
        <v>0.4</v>
      </c>
      <c r="D9">
        <f>TEA!D19</f>
        <v>0.4</v>
      </c>
      <c r="E9">
        <f>TEA!E19</f>
        <v>0.4</v>
      </c>
      <c r="F9">
        <f>TEA!F19</f>
        <v>0</v>
      </c>
      <c r="G9">
        <f>TEA!G19</f>
        <v>0.4</v>
      </c>
      <c r="H9">
        <f>TEA!H19</f>
        <v>0.4</v>
      </c>
      <c r="I9">
        <f>TEA!I19</f>
        <v>0.4</v>
      </c>
      <c r="J9">
        <f>TEA!J19</f>
        <v>0.4</v>
      </c>
      <c r="K9">
        <f>TEA!K19</f>
        <v>0.4</v>
      </c>
      <c r="L9">
        <f>TEA!L19</f>
        <v>0.4</v>
      </c>
      <c r="M9">
        <f>TEA!M19</f>
        <v>0.4</v>
      </c>
      <c r="N9">
        <f>TEA!N19</f>
        <v>0.4</v>
      </c>
      <c r="O9">
        <f>TEA!O19</f>
        <v>0.4</v>
      </c>
      <c r="P9">
        <f>TEA!P19</f>
        <v>0.4</v>
      </c>
      <c r="Q9">
        <f>TEA!Q19</f>
        <v>0.4</v>
      </c>
    </row>
    <row r="10" spans="1:23" x14ac:dyDescent="0.25">
      <c r="A10" t="str">
        <f>TEA!A20</f>
        <v>Interest Rate (-)</v>
      </c>
      <c r="B10">
        <f>TEA!B20</f>
        <v>0.08</v>
      </c>
      <c r="C10">
        <f>TEA!C20</f>
        <v>0.08</v>
      </c>
      <c r="D10">
        <f>TEA!D20</f>
        <v>0.08</v>
      </c>
      <c r="E10">
        <f>TEA!E20</f>
        <v>0.08</v>
      </c>
      <c r="F10">
        <f>TEA!F20</f>
        <v>0</v>
      </c>
      <c r="G10">
        <f>TEA!G20</f>
        <v>0.08</v>
      </c>
      <c r="H10">
        <f>TEA!H20</f>
        <v>0.08</v>
      </c>
      <c r="I10">
        <f>TEA!I20</f>
        <v>0.08</v>
      </c>
      <c r="J10">
        <f>TEA!J20</f>
        <v>0.08</v>
      </c>
      <c r="K10">
        <f>TEA!K20</f>
        <v>0.08</v>
      </c>
      <c r="L10">
        <f>TEA!L20</f>
        <v>0.08</v>
      </c>
      <c r="M10">
        <f>TEA!M20</f>
        <v>0.08</v>
      </c>
      <c r="N10">
        <f>TEA!N20</f>
        <v>0.08</v>
      </c>
      <c r="O10">
        <f>TEA!O20</f>
        <v>0.08</v>
      </c>
      <c r="P10">
        <f>TEA!P20</f>
        <v>0.08</v>
      </c>
      <c r="Q10">
        <f>TEA!Q20</f>
        <v>0.08</v>
      </c>
    </row>
    <row r="11" spans="1:23" x14ac:dyDescent="0.25">
      <c r="A11" t="str">
        <f>TEA!A21</f>
        <v>Loan Term (yr)</v>
      </c>
      <c r="B11">
        <f>TEA!B21</f>
        <v>10</v>
      </c>
      <c r="C11">
        <f>TEA!C21</f>
        <v>10</v>
      </c>
      <c r="D11">
        <f>TEA!D21</f>
        <v>10</v>
      </c>
      <c r="E11">
        <f>TEA!E21</f>
        <v>10</v>
      </c>
      <c r="F11">
        <f>TEA!F21</f>
        <v>0</v>
      </c>
      <c r="G11">
        <f>TEA!G21</f>
        <v>10</v>
      </c>
      <c r="H11">
        <f>TEA!H21</f>
        <v>10</v>
      </c>
      <c r="I11">
        <f>TEA!I21</f>
        <v>10</v>
      </c>
      <c r="J11">
        <f>TEA!J21</f>
        <v>10</v>
      </c>
      <c r="K11">
        <f>TEA!K21</f>
        <v>10</v>
      </c>
      <c r="L11">
        <f>TEA!L21</f>
        <v>10</v>
      </c>
      <c r="M11">
        <f>TEA!M21</f>
        <v>10</v>
      </c>
      <c r="N11">
        <f>TEA!N21</f>
        <v>10</v>
      </c>
      <c r="O11">
        <f>TEA!O21</f>
        <v>10</v>
      </c>
      <c r="P11">
        <f>TEA!P21</f>
        <v>10</v>
      </c>
      <c r="Q11">
        <f>TEA!Q21</f>
        <v>10</v>
      </c>
    </row>
    <row r="12" spans="1:23" x14ac:dyDescent="0.25">
      <c r="A12" t="str">
        <f>TEA!A22</f>
        <v>Maintenance Rate (-)</v>
      </c>
      <c r="B12">
        <f>TEA!B22</f>
        <v>0.03</v>
      </c>
      <c r="C12">
        <f>TEA!C22</f>
        <v>0.03</v>
      </c>
      <c r="D12">
        <f>TEA!D22</f>
        <v>0.03</v>
      </c>
      <c r="E12">
        <f>TEA!E22</f>
        <v>0.03</v>
      </c>
      <c r="F12">
        <f>TEA!F22</f>
        <v>0</v>
      </c>
      <c r="G12">
        <f>TEA!G22</f>
        <v>0.03</v>
      </c>
      <c r="H12">
        <f>TEA!H22</f>
        <v>0.03</v>
      </c>
      <c r="I12">
        <f>TEA!I22</f>
        <v>0.01</v>
      </c>
      <c r="J12">
        <f>TEA!J22</f>
        <v>0.01</v>
      </c>
      <c r="K12">
        <f>TEA!K22</f>
        <v>0.03</v>
      </c>
      <c r="L12">
        <f>TEA!L22</f>
        <v>0.03</v>
      </c>
      <c r="M12">
        <f>TEA!M22</f>
        <v>0.03</v>
      </c>
      <c r="N12">
        <f>TEA!N22</f>
        <v>0.03</v>
      </c>
      <c r="O12">
        <f>TEA!O22</f>
        <v>0.03</v>
      </c>
      <c r="P12">
        <f>TEA!P22</f>
        <v>0.03</v>
      </c>
      <c r="Q12">
        <f>TEA!Q22</f>
        <v>0.03</v>
      </c>
    </row>
    <row r="13" spans="1:23" x14ac:dyDescent="0.25">
      <c r="A13" t="str">
        <f>TEA!A23</f>
        <v>Insurance Rate (-)</v>
      </c>
      <c r="B13">
        <f>TEA!B23</f>
        <v>0.01</v>
      </c>
      <c r="C13">
        <f>TEA!C23</f>
        <v>0.01</v>
      </c>
      <c r="D13">
        <f>TEA!D23</f>
        <v>0.01</v>
      </c>
      <c r="E13">
        <f>TEA!E23</f>
        <v>0.01</v>
      </c>
      <c r="F13">
        <f>TEA!F23</f>
        <v>0</v>
      </c>
      <c r="G13">
        <f>TEA!G23</f>
        <v>0.01</v>
      </c>
      <c r="H13">
        <f>TEA!H23</f>
        <v>0.01</v>
      </c>
      <c r="I13">
        <f>TEA!I23</f>
        <v>0.01</v>
      </c>
      <c r="J13">
        <f>TEA!J23</f>
        <v>0.01</v>
      </c>
      <c r="K13">
        <f>TEA!K23</f>
        <v>0.01</v>
      </c>
      <c r="L13">
        <f>TEA!L23</f>
        <v>0.01</v>
      </c>
      <c r="M13">
        <f>TEA!M23</f>
        <v>0.01</v>
      </c>
      <c r="N13">
        <f>TEA!N23</f>
        <v>0.01</v>
      </c>
      <c r="O13">
        <f>TEA!O23</f>
        <v>0.01</v>
      </c>
      <c r="P13">
        <f>TEA!P23</f>
        <v>0.01</v>
      </c>
      <c r="Q13">
        <f>TEA!Q23</f>
        <v>0.01</v>
      </c>
    </row>
    <row r="14" spans="1:23" x14ac:dyDescent="0.25">
      <c r="A14" t="str">
        <f>TEA!A24</f>
        <v>Depreciable Amount Rate (-)</v>
      </c>
      <c r="B14">
        <f>TEA!B24</f>
        <v>0.9</v>
      </c>
      <c r="C14">
        <f>TEA!C24</f>
        <v>0.9</v>
      </c>
      <c r="D14">
        <f>TEA!D24</f>
        <v>0.9</v>
      </c>
      <c r="E14">
        <f>TEA!E24</f>
        <v>0.9</v>
      </c>
      <c r="F14">
        <f>TEA!F24</f>
        <v>0</v>
      </c>
      <c r="G14">
        <f>TEA!G24</f>
        <v>0.9</v>
      </c>
      <c r="H14">
        <f>TEA!H24</f>
        <v>0.9</v>
      </c>
      <c r="I14">
        <f>TEA!I24</f>
        <v>0.9</v>
      </c>
      <c r="J14">
        <f>TEA!J24</f>
        <v>0.9</v>
      </c>
      <c r="K14">
        <f>TEA!K24</f>
        <v>0.9</v>
      </c>
      <c r="L14">
        <f>TEA!L24</f>
        <v>0.9</v>
      </c>
      <c r="M14">
        <f>TEA!M24</f>
        <v>0.9</v>
      </c>
      <c r="N14">
        <f>TEA!N24</f>
        <v>0.9</v>
      </c>
      <c r="O14">
        <f>TEA!O24</f>
        <v>0.9</v>
      </c>
      <c r="P14">
        <f>TEA!P24</f>
        <v>0.9</v>
      </c>
      <c r="Q14">
        <f>TEA!Q24</f>
        <v>0.9</v>
      </c>
    </row>
    <row r="15" spans="1:23" x14ac:dyDescent="0.25">
      <c r="A15" t="str">
        <f>TEA!A25</f>
        <v>Tax Credit ($/yr)</v>
      </c>
      <c r="B15">
        <f>TEA!B25</f>
        <v>0</v>
      </c>
      <c r="C15">
        <f>TEA!C25</f>
        <v>0</v>
      </c>
      <c r="D15">
        <f>TEA!D25</f>
        <v>0</v>
      </c>
      <c r="E15">
        <f>TEA!E25</f>
        <v>0</v>
      </c>
      <c r="F15">
        <f>TEA!F25</f>
        <v>0</v>
      </c>
      <c r="G15">
        <f>TEA!G25</f>
        <v>0</v>
      </c>
      <c r="H15">
        <f>TEA!H25</f>
        <v>0</v>
      </c>
      <c r="I15">
        <f>TEA!I25</f>
        <v>567379</v>
      </c>
      <c r="J15">
        <f>TEA!J25</f>
        <v>567379</v>
      </c>
      <c r="K15">
        <f>TEA!K25</f>
        <v>0</v>
      </c>
      <c r="L15">
        <f>TEA!L25</f>
        <v>0</v>
      </c>
      <c r="M15">
        <f>TEA!M25</f>
        <v>0</v>
      </c>
      <c r="N15">
        <f>TEA!N25</f>
        <v>0</v>
      </c>
      <c r="O15">
        <f>TEA!O25</f>
        <v>0</v>
      </c>
      <c r="P15">
        <f>TEA!P25</f>
        <v>0</v>
      </c>
      <c r="Q15">
        <f>TEA!Q25</f>
        <v>0</v>
      </c>
    </row>
    <row r="16" spans="1:23" x14ac:dyDescent="0.25">
      <c r="A16" t="str">
        <f>TEA!A28</f>
        <v>Salvage Value ($)</v>
      </c>
      <c r="B16">
        <f>TEA!B28</f>
        <v>1654900</v>
      </c>
      <c r="C16">
        <f>TEA!C28</f>
        <v>1654900</v>
      </c>
      <c r="D16">
        <f>TEA!D28</f>
        <v>1654900</v>
      </c>
      <c r="E16">
        <f>TEA!E28</f>
        <v>1654900</v>
      </c>
      <c r="F16">
        <f>TEA!F28</f>
        <v>0</v>
      </c>
      <c r="G16">
        <f>TEA!G28</f>
        <v>0</v>
      </c>
      <c r="H16">
        <f>TEA!H28</f>
        <v>0</v>
      </c>
      <c r="I16">
        <f>TEA!I28</f>
        <v>508079</v>
      </c>
      <c r="J16">
        <f>TEA!J28</f>
        <v>0</v>
      </c>
      <c r="K16">
        <f>TEA!K28</f>
        <v>0</v>
      </c>
      <c r="L16">
        <f>TEA!L28</f>
        <v>0</v>
      </c>
      <c r="M16">
        <f>TEA!M28</f>
        <v>0</v>
      </c>
      <c r="N16">
        <f>TEA!N28</f>
        <v>0</v>
      </c>
      <c r="O16">
        <f>TEA!O28</f>
        <v>0</v>
      </c>
      <c r="P16">
        <f>TEA!P28</f>
        <v>0</v>
      </c>
      <c r="Q16">
        <f>TEA!Q28</f>
        <v>0</v>
      </c>
    </row>
    <row r="17" spans="1:17" x14ac:dyDescent="0.25">
      <c r="A17" t="str">
        <f>TEA!A29</f>
        <v>Depreciation Schedule</v>
      </c>
      <c r="B17" t="str">
        <f>TEA!B29</f>
        <v>MACRS %</v>
      </c>
      <c r="C17">
        <f>TEA!C29</f>
        <v>0</v>
      </c>
      <c r="D17">
        <f>TEA!D29</f>
        <v>0</v>
      </c>
      <c r="E17">
        <f>TEA!E29</f>
        <v>0</v>
      </c>
      <c r="F17">
        <f>TEA!F29</f>
        <v>0</v>
      </c>
      <c r="G17">
        <f>TEA!G29</f>
        <v>0</v>
      </c>
      <c r="H17">
        <f>TEA!H29</f>
        <v>0</v>
      </c>
      <c r="I17">
        <f>TEA!I29</f>
        <v>0</v>
      </c>
      <c r="J17">
        <f>TEA!J29</f>
        <v>0</v>
      </c>
      <c r="K17">
        <f>TEA!K29</f>
        <v>0</v>
      </c>
      <c r="L17">
        <f>TEA!L29</f>
        <v>0</v>
      </c>
      <c r="M17">
        <f>TEA!M29</f>
        <v>0</v>
      </c>
      <c r="N17">
        <f>TEA!N29</f>
        <v>0</v>
      </c>
      <c r="O17">
        <f>TEA!O29</f>
        <v>0</v>
      </c>
      <c r="P17">
        <f>TEA!P29</f>
        <v>0</v>
      </c>
      <c r="Q17">
        <f>TEA!Q29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4"/>
      <c r="R34" s="84"/>
      <c r="S34" s="85"/>
    </row>
    <row r="35" spans="1:19" x14ac:dyDescent="0.25">
      <c r="Q35" s="84"/>
      <c r="R35" s="84"/>
      <c r="S35" s="85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88" t="s">
        <v>90</v>
      </c>
      <c r="B1" s="88" t="s">
        <v>1</v>
      </c>
    </row>
    <row r="2" spans="1:8" x14ac:dyDescent="0.25">
      <c r="D2" s="5" t="s">
        <v>2522</v>
      </c>
      <c r="E2" s="5" t="s">
        <v>2523</v>
      </c>
      <c r="F2" s="5" t="s">
        <v>2524</v>
      </c>
      <c r="G2" s="5" t="s">
        <v>2525</v>
      </c>
      <c r="H2" s="5" t="s">
        <v>2526</v>
      </c>
    </row>
    <row r="3" spans="1:8" x14ac:dyDescent="0.25">
      <c r="A3" t="s">
        <v>2527</v>
      </c>
      <c r="B3" s="74">
        <v>121</v>
      </c>
      <c r="C3" t="s">
        <v>2426</v>
      </c>
      <c r="D3" s="75">
        <v>100</v>
      </c>
      <c r="E3" s="5">
        <v>111</v>
      </c>
      <c r="F3" s="5">
        <v>155.4</v>
      </c>
      <c r="G3" s="5">
        <f>7615*0.404</f>
        <v>3076.46</v>
      </c>
      <c r="H3" s="75">
        <v>100</v>
      </c>
    </row>
    <row r="4" spans="1:8" x14ac:dyDescent="0.25">
      <c r="A4" t="s">
        <v>2528</v>
      </c>
      <c r="B4" s="74">
        <v>328.5</v>
      </c>
      <c r="D4" s="75"/>
      <c r="E4" s="5"/>
      <c r="F4" s="5"/>
      <c r="G4" s="5"/>
      <c r="H4" s="75"/>
    </row>
    <row r="5" spans="1:8" x14ac:dyDescent="0.25">
      <c r="A5" t="s">
        <v>2529</v>
      </c>
      <c r="B5" s="74"/>
      <c r="D5" s="75"/>
      <c r="E5" s="5"/>
      <c r="F5" s="5"/>
      <c r="G5" s="5"/>
      <c r="H5" s="75"/>
    </row>
    <row r="6" spans="1:8" x14ac:dyDescent="0.25">
      <c r="A6" t="s">
        <v>2530</v>
      </c>
      <c r="B6" s="74">
        <v>0.8</v>
      </c>
      <c r="D6" s="75">
        <v>0.8</v>
      </c>
      <c r="E6" s="76">
        <f>92/111</f>
        <v>0.8288288288288288</v>
      </c>
      <c r="F6" s="76">
        <f>100/155.4</f>
        <v>0.64350064350064351</v>
      </c>
      <c r="G6" s="76">
        <f>G7/G3</f>
        <v>0.65659881812212739</v>
      </c>
      <c r="H6" s="75">
        <v>0.8</v>
      </c>
    </row>
    <row r="7" spans="1:8" x14ac:dyDescent="0.25">
      <c r="A7" t="s">
        <v>2531</v>
      </c>
      <c r="B7">
        <f>B3*B6</f>
        <v>96.800000000000011</v>
      </c>
      <c r="C7" t="s">
        <v>2426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2532</v>
      </c>
      <c r="B8" s="77">
        <v>13.5</v>
      </c>
      <c r="C8" t="s">
        <v>2533</v>
      </c>
      <c r="D8" s="5" t="s">
        <v>2534</v>
      </c>
      <c r="E8" s="76">
        <f>23.84/1.03</f>
        <v>23.145631067961165</v>
      </c>
      <c r="F8" s="5" t="s">
        <v>2535</v>
      </c>
      <c r="G8" s="78" t="s">
        <v>2536</v>
      </c>
      <c r="H8" s="5" t="s">
        <v>2537</v>
      </c>
    </row>
    <row r="9" spans="1:8" x14ac:dyDescent="0.25">
      <c r="A9" t="s">
        <v>2538</v>
      </c>
      <c r="B9">
        <f>(B8*B7*10000)/10^6</f>
        <v>13.068000000000001</v>
      </c>
      <c r="C9" t="s">
        <v>2539</v>
      </c>
      <c r="D9" s="76">
        <f>(25*80*10000)/10^6</f>
        <v>20</v>
      </c>
      <c r="E9" s="76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2540</v>
      </c>
      <c r="B10" s="74">
        <v>0.2</v>
      </c>
      <c r="C10" t="s">
        <v>2541</v>
      </c>
      <c r="D10" s="75">
        <v>0.2</v>
      </c>
      <c r="E10" s="5">
        <v>0.15</v>
      </c>
      <c r="F10" s="5" t="s">
        <v>2542</v>
      </c>
      <c r="G10" s="5" t="s">
        <v>2543</v>
      </c>
      <c r="H10" s="75">
        <v>0.2</v>
      </c>
    </row>
    <row r="11" spans="1:8" x14ac:dyDescent="0.25">
      <c r="A11" t="s">
        <v>2544</v>
      </c>
      <c r="B11" s="79">
        <f>B10*B7*10000*10^3</f>
        <v>193600000.00000003</v>
      </c>
      <c r="C11" t="s">
        <v>2545</v>
      </c>
      <c r="D11" s="80">
        <f>(D10*D7*10000)*1000</f>
        <v>160000000</v>
      </c>
      <c r="E11" s="80">
        <v>114000000</v>
      </c>
      <c r="F11" s="80" t="s">
        <v>2546</v>
      </c>
      <c r="G11" s="81">
        <f>(9*0.0254)*2020*10000*10^3</f>
        <v>4617720000</v>
      </c>
      <c r="H11" s="80">
        <f>(H10*H7*10000)*1000</f>
        <v>160000000</v>
      </c>
    </row>
    <row r="12" spans="1:8" x14ac:dyDescent="0.25">
      <c r="A12" t="s">
        <v>2547</v>
      </c>
      <c r="B12" s="74">
        <v>0.5</v>
      </c>
      <c r="C12" t="s">
        <v>2548</v>
      </c>
      <c r="D12" s="75">
        <v>0.5</v>
      </c>
      <c r="E12" s="5" t="s">
        <v>2549</v>
      </c>
      <c r="F12" s="5" t="s">
        <v>2550</v>
      </c>
      <c r="G12" s="5" t="s">
        <v>2551</v>
      </c>
      <c r="H12" s="5" t="s">
        <v>2552</v>
      </c>
    </row>
    <row r="13" spans="1:8" x14ac:dyDescent="0.25">
      <c r="A13" t="s">
        <v>2553</v>
      </c>
      <c r="B13" s="79">
        <f>(B9*10^6)/B12</f>
        <v>26136000.000000004</v>
      </c>
      <c r="C13" t="s">
        <v>2554</v>
      </c>
      <c r="D13" s="80">
        <f>(D9*10^6)/0.5</f>
        <v>40000000</v>
      </c>
      <c r="E13" s="80">
        <f>(E9*10^6)/0.433</f>
        <v>49177784.255252361</v>
      </c>
      <c r="F13" s="80">
        <f>(F9*10^6)/0.38</f>
        <v>57894736.842105262</v>
      </c>
      <c r="G13" s="80">
        <f>(G9*10^6)/0.5</f>
        <v>1212000000</v>
      </c>
      <c r="H13" s="80">
        <f>(H9*10^6)/0.5</f>
        <v>20800000</v>
      </c>
    </row>
    <row r="14" spans="1:8" x14ac:dyDescent="0.25">
      <c r="A14" t="s">
        <v>2555</v>
      </c>
      <c r="B14" s="74">
        <v>0.25</v>
      </c>
      <c r="D14" s="5" t="s">
        <v>2556</v>
      </c>
      <c r="E14" s="5">
        <v>0.379</v>
      </c>
      <c r="F14" s="5" t="s">
        <v>2557</v>
      </c>
      <c r="G14" s="5" t="s">
        <v>2558</v>
      </c>
      <c r="H14" s="5" t="s">
        <v>2559</v>
      </c>
    </row>
    <row r="15" spans="1:8" x14ac:dyDescent="0.25">
      <c r="A15" t="s">
        <v>2560</v>
      </c>
      <c r="B15">
        <f>B9*B14</f>
        <v>3.2670000000000003</v>
      </c>
      <c r="C15" t="s">
        <v>2539</v>
      </c>
      <c r="D15" s="76">
        <f>D9*0.5</f>
        <v>10</v>
      </c>
      <c r="E15" s="76">
        <f>E9*E14</f>
        <v>8.0704186407766993</v>
      </c>
      <c r="F15" s="76">
        <f>F9*0.25</f>
        <v>5.5</v>
      </c>
      <c r="G15" s="76">
        <f>G9*0.274</f>
        <v>166.04400000000001</v>
      </c>
      <c r="H15" s="5" t="s">
        <v>2559</v>
      </c>
    </row>
    <row r="16" spans="1:8" x14ac:dyDescent="0.25">
      <c r="A16" t="s">
        <v>2561</v>
      </c>
      <c r="B16" s="74">
        <v>0.75</v>
      </c>
      <c r="D16" s="5" t="s">
        <v>2562</v>
      </c>
      <c r="E16" s="5">
        <v>0.78800000000000003</v>
      </c>
      <c r="F16" s="5" t="s">
        <v>2563</v>
      </c>
      <c r="G16" s="5" t="s">
        <v>2564</v>
      </c>
      <c r="H16" s="5"/>
    </row>
    <row r="17" spans="1:8" x14ac:dyDescent="0.25">
      <c r="A17" t="s">
        <v>2565</v>
      </c>
      <c r="B17" s="74">
        <v>0.9</v>
      </c>
      <c r="D17" s="75">
        <v>0.95</v>
      </c>
      <c r="E17" s="5">
        <v>1</v>
      </c>
      <c r="F17" s="5" t="s">
        <v>2566</v>
      </c>
      <c r="G17" s="5" t="s">
        <v>2559</v>
      </c>
      <c r="H17" s="5"/>
    </row>
    <row r="18" spans="1:8" x14ac:dyDescent="0.25">
      <c r="A18" t="s">
        <v>2567</v>
      </c>
      <c r="B18" s="74">
        <v>0.9</v>
      </c>
      <c r="D18" s="75">
        <v>0.95</v>
      </c>
      <c r="E18" s="5">
        <v>1</v>
      </c>
      <c r="F18" s="5" t="s">
        <v>2559</v>
      </c>
      <c r="G18" s="5" t="s">
        <v>2559</v>
      </c>
      <c r="H18" s="5"/>
    </row>
    <row r="19" spans="1:8" x14ac:dyDescent="0.25">
      <c r="A19" t="s">
        <v>2568</v>
      </c>
      <c r="B19" s="74">
        <f>109</f>
        <v>109</v>
      </c>
      <c r="C19" t="s">
        <v>2569</v>
      </c>
      <c r="D19" s="5">
        <v>38</v>
      </c>
      <c r="E19" s="5">
        <v>140</v>
      </c>
      <c r="F19" s="5" t="s">
        <v>2570</v>
      </c>
      <c r="G19" s="76" t="e">
        <f>AVERAGE(K19:K27)</f>
        <v>#DIV/0!</v>
      </c>
      <c r="H19" s="4">
        <f>(H20/3.6)/H7</f>
        <v>98.222222222222229</v>
      </c>
    </row>
    <row r="20" spans="1:8" x14ac:dyDescent="0.25">
      <c r="B20" s="82">
        <f>B19*3.6*B7</f>
        <v>37984.320000000007</v>
      </c>
      <c r="C20" t="s">
        <v>2571</v>
      </c>
      <c r="D20" s="80">
        <f>D19*3.6*80</f>
        <v>10944</v>
      </c>
      <c r="E20" s="80">
        <f>E19*3.6*92</f>
        <v>46368</v>
      </c>
      <c r="F20" s="80">
        <f>47.7*3.6*92</f>
        <v>15798.240000000002</v>
      </c>
      <c r="G20" s="80" t="e">
        <f>G19*3.6*G9</f>
        <v>#DIV/0!</v>
      </c>
      <c r="H20" s="80">
        <f>2.72*H9*1000</f>
        <v>28288.000000000004</v>
      </c>
    </row>
    <row r="21" spans="1:8" x14ac:dyDescent="0.25">
      <c r="A21" t="s">
        <v>2572</v>
      </c>
      <c r="B21">
        <f>B8*(B7*10000)*B4*10^-3</f>
        <v>4292838.0000000009</v>
      </c>
    </row>
    <row r="25" spans="1:8" x14ac:dyDescent="0.25">
      <c r="A25" t="s">
        <v>2573</v>
      </c>
    </row>
    <row r="26" spans="1:8" x14ac:dyDescent="0.25">
      <c r="A26" t="s">
        <v>2574</v>
      </c>
      <c r="B26" s="1"/>
    </row>
    <row r="30" spans="1:8" x14ac:dyDescent="0.25">
      <c r="A30" t="s">
        <v>2575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5"/>
  <sheetViews>
    <sheetView zoomScale="160" zoomScaleNormal="160" workbookViewId="0">
      <selection activeCell="A20" sqref="A20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6.5" customHeight="1" x14ac:dyDescent="0.3">
      <c r="A1" s="102" t="s">
        <v>2419</v>
      </c>
      <c r="B1" s="146" t="s">
        <v>2420</v>
      </c>
      <c r="C1" s="147" t="s">
        <v>2421</v>
      </c>
      <c r="D1" s="147" t="s">
        <v>2422</v>
      </c>
      <c r="E1" s="147" t="s">
        <v>2423</v>
      </c>
      <c r="F1" s="226"/>
      <c r="G1" s="88" t="s">
        <v>90</v>
      </c>
      <c r="H1" s="88" t="s">
        <v>2473</v>
      </c>
      <c r="J1" s="351" t="s">
        <v>2425</v>
      </c>
      <c r="K1" s="351"/>
      <c r="L1" s="351"/>
      <c r="M1" s="351"/>
    </row>
    <row r="2" spans="1:19" x14ac:dyDescent="0.25">
      <c r="A2" s="222" t="s">
        <v>271</v>
      </c>
      <c r="B2" s="287">
        <v>2.1227299999999998</v>
      </c>
      <c r="C2" s="221" t="s">
        <v>2440</v>
      </c>
      <c r="D2" s="221" t="s">
        <v>2576</v>
      </c>
      <c r="E2" s="221" t="s">
        <v>2430</v>
      </c>
      <c r="F2" s="226"/>
      <c r="H2" s="83"/>
      <c r="I2" s="83"/>
      <c r="J2" s="332" t="s">
        <v>2427</v>
      </c>
      <c r="K2" s="332"/>
      <c r="L2" s="332"/>
      <c r="M2" s="332"/>
      <c r="N2" s="83"/>
      <c r="O2" s="83"/>
      <c r="P2" s="83"/>
      <c r="Q2" s="83"/>
      <c r="R2" s="83"/>
      <c r="S2" s="83"/>
    </row>
    <row r="3" spans="1:19" x14ac:dyDescent="0.25">
      <c r="A3" s="222" t="s">
        <v>258</v>
      </c>
      <c r="B3" s="144">
        <v>4.9863599999999996E-3</v>
      </c>
      <c r="C3" s="221" t="s">
        <v>2440</v>
      </c>
      <c r="D3" s="221" t="s">
        <v>2577</v>
      </c>
      <c r="E3" s="221" t="s">
        <v>2430</v>
      </c>
      <c r="F3" s="226"/>
      <c r="H3" s="83"/>
      <c r="I3" s="83"/>
      <c r="J3" s="102" t="s">
        <v>2431</v>
      </c>
      <c r="K3" s="102" t="s">
        <v>2432</v>
      </c>
      <c r="L3" s="104" t="s">
        <v>2421</v>
      </c>
      <c r="M3" s="105" t="s">
        <v>2422</v>
      </c>
      <c r="N3" s="83"/>
      <c r="O3" s="83"/>
      <c r="P3" s="83"/>
      <c r="Q3" s="83"/>
      <c r="R3" s="83"/>
      <c r="S3" s="83"/>
    </row>
    <row r="4" spans="1:19" x14ac:dyDescent="0.25">
      <c r="A4" s="222" t="s">
        <v>237</v>
      </c>
      <c r="B4" s="144">
        <v>1.1852900000000001E-3</v>
      </c>
      <c r="C4" s="221" t="s">
        <v>2440</v>
      </c>
      <c r="D4" s="221" t="s">
        <v>2577</v>
      </c>
      <c r="E4" s="221" t="s">
        <v>2430</v>
      </c>
      <c r="F4" s="226"/>
      <c r="H4" s="83"/>
      <c r="I4" s="83"/>
      <c r="J4" s="214" t="s">
        <v>197</v>
      </c>
      <c r="K4" s="214">
        <f>CornCult!K25</f>
        <v>1097400</v>
      </c>
      <c r="L4" s="215" t="s">
        <v>2434</v>
      </c>
      <c r="M4" s="216" t="s">
        <v>2578</v>
      </c>
      <c r="N4" s="83"/>
      <c r="O4" s="83"/>
      <c r="P4" s="83"/>
      <c r="Q4" s="83"/>
      <c r="R4" s="83"/>
      <c r="S4" s="83"/>
    </row>
    <row r="5" spans="1:19" x14ac:dyDescent="0.25">
      <c r="A5" s="222" t="s">
        <v>269</v>
      </c>
      <c r="B5" s="144">
        <v>1.9837800000000001E-3</v>
      </c>
      <c r="C5" s="221" t="s">
        <v>2440</v>
      </c>
      <c r="D5" s="221" t="s">
        <v>2577</v>
      </c>
      <c r="E5" s="221" t="s">
        <v>2430</v>
      </c>
      <c r="F5" s="226"/>
      <c r="H5" s="83"/>
      <c r="I5" s="83"/>
      <c r="J5" s="222" t="s">
        <v>271</v>
      </c>
      <c r="K5" s="223">
        <f>B2*$K$4</f>
        <v>2329483.9019999998</v>
      </c>
      <c r="L5" s="215" t="s">
        <v>2434</v>
      </c>
      <c r="M5" s="221"/>
      <c r="N5" s="83"/>
      <c r="O5" s="83"/>
      <c r="P5" s="83"/>
      <c r="Q5" s="83"/>
      <c r="R5" s="83"/>
      <c r="S5" s="83"/>
    </row>
    <row r="6" spans="1:19" x14ac:dyDescent="0.25">
      <c r="A6" s="222" t="s">
        <v>189</v>
      </c>
      <c r="B6" s="144">
        <v>6.9556999999999996E-4</v>
      </c>
      <c r="C6" s="221" t="s">
        <v>2440</v>
      </c>
      <c r="D6" s="221" t="s">
        <v>2577</v>
      </c>
      <c r="E6" s="221" t="s">
        <v>2430</v>
      </c>
      <c r="F6" s="226"/>
      <c r="H6" s="83"/>
      <c r="I6" s="83"/>
      <c r="J6" s="222" t="s">
        <v>258</v>
      </c>
      <c r="K6" s="223">
        <f t="shared" ref="K6:K20" si="0">B3*$K$4</f>
        <v>5472.0314639999997</v>
      </c>
      <c r="L6" s="215" t="s">
        <v>2434</v>
      </c>
      <c r="M6" s="221"/>
      <c r="N6" s="83"/>
      <c r="O6" s="83"/>
      <c r="P6" s="83"/>
      <c r="Q6" s="83"/>
      <c r="R6" s="83"/>
      <c r="S6" s="83"/>
    </row>
    <row r="7" spans="1:19" x14ac:dyDescent="0.25">
      <c r="A7" s="222" t="s">
        <v>216</v>
      </c>
      <c r="B7" s="144">
        <v>1.00467E-3</v>
      </c>
      <c r="C7" s="221" t="s">
        <v>2440</v>
      </c>
      <c r="D7" s="221" t="s">
        <v>2577</v>
      </c>
      <c r="E7" s="221" t="s">
        <v>2430</v>
      </c>
      <c r="F7" s="226"/>
      <c r="H7" s="83"/>
      <c r="I7" s="83"/>
      <c r="J7" s="222" t="s">
        <v>2579</v>
      </c>
      <c r="K7" s="223">
        <f t="shared" si="0"/>
        <v>1300.7372460000001</v>
      </c>
      <c r="L7" s="215" t="s">
        <v>2434</v>
      </c>
      <c r="M7" s="221"/>
      <c r="N7" s="83"/>
      <c r="O7" s="83"/>
      <c r="P7" s="83"/>
      <c r="Q7" s="83"/>
      <c r="R7" s="83"/>
      <c r="S7" s="83"/>
    </row>
    <row r="8" spans="1:19" x14ac:dyDescent="0.25">
      <c r="A8" s="222" t="s">
        <v>266</v>
      </c>
      <c r="B8" s="144">
        <v>1.9837780734934156E-3</v>
      </c>
      <c r="C8" s="221" t="s">
        <v>2440</v>
      </c>
      <c r="D8" s="221" t="s">
        <v>2577</v>
      </c>
      <c r="E8" s="221" t="s">
        <v>2430</v>
      </c>
      <c r="F8" s="226"/>
      <c r="H8" s="83"/>
      <c r="I8" s="83"/>
      <c r="J8" s="222" t="s">
        <v>269</v>
      </c>
      <c r="K8" s="223">
        <f t="shared" si="0"/>
        <v>2177.000172</v>
      </c>
      <c r="L8" s="215" t="s">
        <v>2434</v>
      </c>
      <c r="M8" s="221"/>
      <c r="N8" s="83"/>
      <c r="O8" s="83"/>
      <c r="P8" s="83"/>
      <c r="Q8" s="83"/>
      <c r="R8" s="83"/>
      <c r="S8" s="83"/>
    </row>
    <row r="9" spans="1:19" x14ac:dyDescent="0.25">
      <c r="A9" s="222" t="s">
        <v>282</v>
      </c>
      <c r="B9" s="144">
        <v>1.8743823055297521E-4</v>
      </c>
      <c r="C9" s="221" t="s">
        <v>2440</v>
      </c>
      <c r="D9" s="221" t="s">
        <v>2577</v>
      </c>
      <c r="E9" s="221" t="s">
        <v>2430</v>
      </c>
      <c r="F9" s="226"/>
      <c r="H9" s="83"/>
      <c r="I9" s="83"/>
      <c r="J9" s="222" t="s">
        <v>189</v>
      </c>
      <c r="K9" s="223">
        <f t="shared" si="0"/>
        <v>763.31851799999993</v>
      </c>
      <c r="L9" s="215" t="s">
        <v>2434</v>
      </c>
      <c r="M9" s="221"/>
      <c r="N9" s="83"/>
      <c r="O9" s="83"/>
      <c r="P9" s="83"/>
      <c r="Q9" s="83"/>
      <c r="R9" s="83"/>
      <c r="S9" s="83"/>
    </row>
    <row r="10" spans="1:19" x14ac:dyDescent="0.25">
      <c r="A10" s="222" t="s">
        <v>293</v>
      </c>
      <c r="B10" s="144">
        <v>1.4532693306658814E-2</v>
      </c>
      <c r="C10" s="221" t="s">
        <v>2440</v>
      </c>
      <c r="D10" s="221" t="s">
        <v>2577</v>
      </c>
      <c r="E10" s="221" t="s">
        <v>2430</v>
      </c>
      <c r="F10" s="226"/>
      <c r="H10" s="83"/>
      <c r="I10" s="83"/>
      <c r="J10" s="222" t="s">
        <v>216</v>
      </c>
      <c r="K10" s="223">
        <f t="shared" si="0"/>
        <v>1102.524858</v>
      </c>
      <c r="L10" s="215" t="s">
        <v>2434</v>
      </c>
      <c r="M10" s="221"/>
      <c r="N10" s="83"/>
      <c r="O10" s="83"/>
      <c r="P10" s="83"/>
      <c r="Q10" s="83"/>
      <c r="R10" s="83"/>
      <c r="S10" s="83"/>
    </row>
    <row r="11" spans="1:19" x14ac:dyDescent="0.25">
      <c r="A11" s="222" t="s">
        <v>263</v>
      </c>
      <c r="B11" s="144">
        <v>0.92018</v>
      </c>
      <c r="C11" s="221" t="s">
        <v>2440</v>
      </c>
      <c r="D11" s="221" t="s">
        <v>2577</v>
      </c>
      <c r="E11" s="221" t="s">
        <v>2430</v>
      </c>
      <c r="F11" s="226"/>
      <c r="H11" s="83"/>
      <c r="I11" s="83"/>
      <c r="J11" s="222" t="s">
        <v>266</v>
      </c>
      <c r="K11" s="223">
        <f t="shared" si="0"/>
        <v>2176.9980578516743</v>
      </c>
      <c r="L11" s="215" t="s">
        <v>2434</v>
      </c>
      <c r="M11" s="221"/>
      <c r="N11" s="83"/>
      <c r="O11" s="83"/>
      <c r="P11" s="83"/>
      <c r="Q11" s="83"/>
      <c r="R11" s="83"/>
      <c r="S11" s="83"/>
    </row>
    <row r="12" spans="1:19" x14ac:dyDescent="0.25">
      <c r="A12" s="222" t="s">
        <v>271</v>
      </c>
      <c r="B12" s="144">
        <v>9.2148042199999995</v>
      </c>
      <c r="C12" s="221" t="s">
        <v>2440</v>
      </c>
      <c r="D12" s="221" t="s">
        <v>2577</v>
      </c>
      <c r="E12" s="221" t="s">
        <v>2430</v>
      </c>
      <c r="F12" s="226"/>
      <c r="H12" s="83"/>
      <c r="I12" s="83"/>
      <c r="J12" s="222" t="s">
        <v>282</v>
      </c>
      <c r="K12" s="223">
        <f t="shared" si="0"/>
        <v>205.69471420883499</v>
      </c>
      <c r="L12" s="215" t="s">
        <v>2434</v>
      </c>
      <c r="M12" s="221"/>
      <c r="N12" s="83"/>
      <c r="O12" s="83"/>
      <c r="P12" s="83"/>
      <c r="Q12" s="83"/>
      <c r="R12" s="83"/>
      <c r="S12" s="83"/>
    </row>
    <row r="13" spans="1:19" x14ac:dyDescent="0.25">
      <c r="A13" s="222" t="s">
        <v>295</v>
      </c>
      <c r="B13" s="144">
        <v>3.6165519000000002</v>
      </c>
      <c r="C13" s="221" t="s">
        <v>2458</v>
      </c>
      <c r="D13" s="221" t="s">
        <v>2577</v>
      </c>
      <c r="E13" s="221" t="s">
        <v>2430</v>
      </c>
      <c r="F13" s="226"/>
      <c r="H13" s="83"/>
      <c r="I13" s="83"/>
      <c r="J13" s="222" t="s">
        <v>293</v>
      </c>
      <c r="K13" s="223">
        <f t="shared" si="0"/>
        <v>15948.177634727383</v>
      </c>
      <c r="L13" s="215" t="s">
        <v>2434</v>
      </c>
      <c r="M13" s="221" t="s">
        <v>2580</v>
      </c>
      <c r="N13" s="83"/>
      <c r="O13" s="83"/>
      <c r="P13" s="83"/>
      <c r="Q13" s="83"/>
      <c r="R13" s="83"/>
      <c r="S13" s="83"/>
    </row>
    <row r="14" spans="1:19" x14ac:dyDescent="0.25">
      <c r="A14" s="222" t="s">
        <v>287</v>
      </c>
      <c r="B14" s="144">
        <v>0.30755676599999998</v>
      </c>
      <c r="C14" s="221" t="s">
        <v>2458</v>
      </c>
      <c r="D14" s="221" t="s">
        <v>2577</v>
      </c>
      <c r="E14" s="221" t="s">
        <v>2430</v>
      </c>
      <c r="F14" s="226"/>
      <c r="H14" s="83"/>
      <c r="I14" s="83"/>
      <c r="J14" s="222" t="s">
        <v>263</v>
      </c>
      <c r="K14" s="223">
        <f t="shared" si="0"/>
        <v>1009805.532</v>
      </c>
      <c r="L14" s="215" t="s">
        <v>2434</v>
      </c>
      <c r="M14" s="221"/>
      <c r="N14" s="83"/>
      <c r="O14" s="83"/>
      <c r="P14" s="83"/>
      <c r="Q14" s="83"/>
      <c r="R14" s="83"/>
      <c r="S14" s="83"/>
    </row>
    <row r="15" spans="1:19" x14ac:dyDescent="0.25">
      <c r="A15" s="222" t="s">
        <v>176</v>
      </c>
      <c r="B15" s="287">
        <v>2.669</v>
      </c>
      <c r="C15" s="221" t="s">
        <v>2581</v>
      </c>
      <c r="D15" s="221" t="s">
        <v>2577</v>
      </c>
      <c r="E15" s="221" t="s">
        <v>2430</v>
      </c>
      <c r="F15" s="226"/>
      <c r="H15" s="83"/>
      <c r="I15" s="83"/>
      <c r="J15" s="222" t="s">
        <v>2582</v>
      </c>
      <c r="K15" s="223">
        <f t="shared" si="0"/>
        <v>10112326.151028</v>
      </c>
      <c r="L15" s="215" t="s">
        <v>2434</v>
      </c>
      <c r="M15" s="221"/>
      <c r="N15" s="83"/>
      <c r="O15" s="83"/>
      <c r="P15" s="83"/>
      <c r="Q15" s="83"/>
      <c r="R15" s="83"/>
      <c r="S15" s="83"/>
    </row>
    <row r="16" spans="1:19" x14ac:dyDescent="0.25">
      <c r="A16" s="222" t="s">
        <v>172</v>
      </c>
      <c r="B16" s="144">
        <v>0</v>
      </c>
      <c r="C16" s="221" t="s">
        <v>2581</v>
      </c>
      <c r="D16" s="221" t="s">
        <v>2583</v>
      </c>
      <c r="E16" s="221" t="s">
        <v>2430</v>
      </c>
      <c r="F16" s="226"/>
      <c r="H16" s="83"/>
      <c r="I16" s="83"/>
      <c r="J16" s="222" t="s">
        <v>295</v>
      </c>
      <c r="K16" s="223">
        <f t="shared" si="0"/>
        <v>3968804.0550600002</v>
      </c>
      <c r="L16" s="234" t="s">
        <v>59</v>
      </c>
      <c r="M16" s="221"/>
      <c r="N16" s="83"/>
      <c r="O16" s="83"/>
      <c r="P16" s="83"/>
      <c r="Q16" s="83"/>
      <c r="R16" s="83"/>
      <c r="S16" s="83"/>
    </row>
    <row r="17" spans="1:19" x14ac:dyDescent="0.25">
      <c r="A17" s="222" t="s">
        <v>178</v>
      </c>
      <c r="B17" s="144">
        <v>2.5649999999999999E-2</v>
      </c>
      <c r="C17" s="221" t="s">
        <v>2581</v>
      </c>
      <c r="D17" s="221" t="s">
        <v>2577</v>
      </c>
      <c r="E17" s="221" t="s">
        <v>2430</v>
      </c>
      <c r="F17" s="226"/>
      <c r="H17" s="83"/>
      <c r="I17" s="83"/>
      <c r="J17" s="222" t="s">
        <v>2454</v>
      </c>
      <c r="K17" s="223">
        <f t="shared" si="0"/>
        <v>337512.79500839999</v>
      </c>
      <c r="L17" s="234" t="s">
        <v>59</v>
      </c>
      <c r="M17" s="221"/>
      <c r="N17" s="83"/>
      <c r="O17" s="83"/>
      <c r="P17" s="83"/>
      <c r="Q17" s="83"/>
      <c r="R17" s="83"/>
      <c r="S17" s="83"/>
    </row>
    <row r="18" spans="1:19" x14ac:dyDescent="0.25">
      <c r="A18" s="335" t="s">
        <v>367</v>
      </c>
      <c r="B18" s="144">
        <v>0.31704033300000001</v>
      </c>
      <c r="C18" s="221" t="s">
        <v>2440</v>
      </c>
      <c r="D18" s="221" t="s">
        <v>2577</v>
      </c>
      <c r="E18" s="221" t="s">
        <v>2450</v>
      </c>
      <c r="F18" s="226"/>
      <c r="H18" s="83"/>
      <c r="I18" s="83"/>
      <c r="J18" s="222" t="s">
        <v>176</v>
      </c>
      <c r="K18" s="289">
        <f>K4*B15</f>
        <v>2928960.6</v>
      </c>
      <c r="L18" s="234" t="s">
        <v>2455</v>
      </c>
      <c r="M18" s="221" t="s">
        <v>2584</v>
      </c>
      <c r="N18" s="83"/>
      <c r="O18" s="83"/>
      <c r="P18" s="83"/>
      <c r="Q18" s="83"/>
      <c r="R18" s="83"/>
      <c r="S18" s="83"/>
    </row>
    <row r="19" spans="1:19" x14ac:dyDescent="0.25">
      <c r="A19" s="235" t="s">
        <v>334</v>
      </c>
      <c r="B19" s="144">
        <v>0.33</v>
      </c>
      <c r="C19" s="221" t="s">
        <v>2440</v>
      </c>
      <c r="D19" s="221" t="s">
        <v>2577</v>
      </c>
      <c r="E19" s="221" t="s">
        <v>2450</v>
      </c>
      <c r="F19" s="226"/>
      <c r="H19" s="83"/>
      <c r="I19" s="83"/>
      <c r="J19" s="222" t="s">
        <v>2456</v>
      </c>
      <c r="K19" s="223">
        <f t="shared" si="0"/>
        <v>0</v>
      </c>
      <c r="L19" s="234" t="s">
        <v>2455</v>
      </c>
      <c r="M19" s="221"/>
      <c r="N19" s="83"/>
      <c r="O19" s="83"/>
      <c r="P19" s="83"/>
      <c r="Q19" s="83"/>
      <c r="R19" s="83"/>
      <c r="S19" s="83"/>
    </row>
    <row r="20" spans="1:19" x14ac:dyDescent="0.25">
      <c r="A20" s="345" t="s">
        <v>312</v>
      </c>
      <c r="B20" s="144">
        <v>0.2485022681099156</v>
      </c>
      <c r="C20" s="343" t="s">
        <v>2440</v>
      </c>
      <c r="D20" s="221" t="s">
        <v>2585</v>
      </c>
      <c r="E20" s="343" t="s">
        <v>2450</v>
      </c>
      <c r="F20" s="226"/>
      <c r="H20" s="83"/>
      <c r="I20" s="83"/>
      <c r="J20" s="222" t="s">
        <v>178</v>
      </c>
      <c r="K20" s="223">
        <f t="shared" si="0"/>
        <v>28148.309999999998</v>
      </c>
      <c r="L20" s="234" t="s">
        <v>2457</v>
      </c>
      <c r="M20" s="221"/>
      <c r="N20" s="83"/>
      <c r="O20" s="83"/>
      <c r="P20" s="83"/>
      <c r="Q20" s="83"/>
      <c r="R20" s="83"/>
      <c r="S20" s="83"/>
    </row>
    <row r="21" spans="1:19" x14ac:dyDescent="0.25">
      <c r="E21" s="226"/>
      <c r="F21" s="226"/>
      <c r="H21" s="83"/>
      <c r="I21" s="83"/>
      <c r="J21" s="226"/>
      <c r="K21" s="226"/>
      <c r="L21" s="226"/>
      <c r="M21" s="226"/>
      <c r="N21" s="83"/>
      <c r="O21" s="83"/>
      <c r="P21" s="83"/>
      <c r="Q21" s="83"/>
      <c r="R21" s="83"/>
      <c r="S21" s="83"/>
    </row>
    <row r="22" spans="1:19" x14ac:dyDescent="0.25">
      <c r="E22" s="226"/>
      <c r="F22" s="226"/>
      <c r="H22" s="83"/>
      <c r="I22" s="83"/>
      <c r="J22" s="332" t="s">
        <v>2462</v>
      </c>
      <c r="K22" s="332"/>
      <c r="L22" s="332"/>
      <c r="M22" s="332"/>
      <c r="N22" s="83"/>
      <c r="O22" s="83"/>
      <c r="P22" s="83"/>
      <c r="Q22" s="83"/>
      <c r="R22" s="83"/>
      <c r="S22" s="83"/>
    </row>
    <row r="23" spans="1:19" x14ac:dyDescent="0.25">
      <c r="E23" s="226"/>
      <c r="F23" s="226"/>
      <c r="H23" s="83"/>
      <c r="I23" s="83"/>
      <c r="J23" s="102" t="s">
        <v>2431</v>
      </c>
      <c r="K23" s="102" t="s">
        <v>2432</v>
      </c>
      <c r="L23" s="104" t="s">
        <v>2421</v>
      </c>
      <c r="M23" s="105" t="s">
        <v>2422</v>
      </c>
      <c r="N23" s="83"/>
      <c r="O23" s="83"/>
      <c r="P23" s="83"/>
      <c r="Q23" s="83"/>
      <c r="R23" s="83"/>
      <c r="S23" s="83"/>
    </row>
    <row r="24" spans="1:19" x14ac:dyDescent="0.25">
      <c r="E24" s="226"/>
      <c r="F24" s="226"/>
      <c r="H24" s="83"/>
      <c r="I24" s="83"/>
      <c r="J24" s="222" t="s">
        <v>367</v>
      </c>
      <c r="K24" s="223">
        <f>(B18*K4)+(K13)</f>
        <v>363868.23906892742</v>
      </c>
      <c r="L24" s="221" t="s">
        <v>2434</v>
      </c>
      <c r="M24" s="221" t="s">
        <v>2465</v>
      </c>
      <c r="N24" s="83"/>
      <c r="O24" s="83"/>
      <c r="P24" s="83"/>
      <c r="Q24" s="83"/>
      <c r="R24" s="83"/>
      <c r="S24" s="83"/>
    </row>
    <row r="25" spans="1:19" x14ac:dyDescent="0.25">
      <c r="E25" s="226"/>
      <c r="F25" s="226"/>
      <c r="H25" s="83"/>
      <c r="I25" s="83"/>
      <c r="J25" s="222" t="s">
        <v>334</v>
      </c>
      <c r="K25" s="221">
        <f>B19*K4</f>
        <v>362142</v>
      </c>
      <c r="L25" s="221" t="s">
        <v>2434</v>
      </c>
      <c r="M25" s="221"/>
      <c r="N25" s="83"/>
      <c r="O25" s="83"/>
      <c r="P25" s="83"/>
      <c r="Q25" s="83"/>
      <c r="R25" s="83"/>
      <c r="S25" s="83"/>
    </row>
    <row r="26" spans="1:19" x14ac:dyDescent="0.25">
      <c r="E26" s="226"/>
      <c r="F26" s="226"/>
      <c r="H26" s="83"/>
      <c r="I26" s="83"/>
      <c r="J26" s="341" t="s">
        <v>2586</v>
      </c>
      <c r="K26" s="344">
        <f>B20*K4</f>
        <v>272706.38902382139</v>
      </c>
      <c r="L26" s="343" t="s">
        <v>2434</v>
      </c>
      <c r="M26" s="342" t="s">
        <v>2467</v>
      </c>
      <c r="N26" s="83"/>
      <c r="O26" s="83"/>
      <c r="P26" s="83"/>
      <c r="Q26" s="83"/>
      <c r="R26" s="83"/>
      <c r="S26" s="83"/>
    </row>
    <row r="27" spans="1:19" x14ac:dyDescent="0.25">
      <c r="E27" s="226"/>
      <c r="F27" s="226"/>
      <c r="H27" s="83"/>
      <c r="I27" s="83"/>
      <c r="J27" s="342"/>
      <c r="K27" s="342"/>
      <c r="L27" s="342"/>
      <c r="M27" s="342"/>
      <c r="N27" s="83"/>
      <c r="O27" s="83"/>
      <c r="P27" s="83"/>
      <c r="Q27" s="83"/>
      <c r="R27" s="83"/>
      <c r="S27" s="83"/>
    </row>
    <row r="28" spans="1:19" x14ac:dyDescent="0.25">
      <c r="E28" s="226"/>
      <c r="F28" s="226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 x14ac:dyDescent="0.25">
      <c r="E29" s="226"/>
      <c r="F29" s="226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1:19" x14ac:dyDescent="0.25">
      <c r="E30" s="226"/>
      <c r="F30" s="226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1:19" x14ac:dyDescent="0.25">
      <c r="E31" s="226"/>
      <c r="F31" s="226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</row>
    <row r="32" spans="1:19" x14ac:dyDescent="0.25">
      <c r="E32" s="226"/>
      <c r="F32" s="226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</row>
    <row r="33" spans="5:6" x14ac:dyDescent="0.25">
      <c r="E33" s="226"/>
      <c r="F33" s="226"/>
    </row>
    <row r="34" spans="5:6" x14ac:dyDescent="0.25">
      <c r="E34" s="226"/>
      <c r="F34" s="226"/>
    </row>
    <row r="35" spans="5:6" x14ac:dyDescent="0.25">
      <c r="E35" s="226"/>
      <c r="F35" s="226"/>
    </row>
    <row r="36" spans="5:6" x14ac:dyDescent="0.25">
      <c r="E36" s="226"/>
      <c r="F36" s="226"/>
    </row>
    <row r="37" spans="5:6" x14ac:dyDescent="0.25">
      <c r="E37" s="226"/>
      <c r="F37" s="226"/>
    </row>
    <row r="38" spans="5:6" x14ac:dyDescent="0.25">
      <c r="E38" s="226"/>
      <c r="F38" s="226"/>
    </row>
    <row r="39" spans="5:6" x14ac:dyDescent="0.25">
      <c r="E39" s="226"/>
      <c r="F39" s="226"/>
    </row>
    <row r="40" spans="5:6" x14ac:dyDescent="0.25">
      <c r="E40" s="226"/>
      <c r="F40" s="226"/>
    </row>
    <row r="41" spans="5:6" x14ac:dyDescent="0.25">
      <c r="E41" s="226"/>
      <c r="F41" s="236"/>
    </row>
    <row r="42" spans="5:6" x14ac:dyDescent="0.25">
      <c r="E42" s="226"/>
      <c r="F42" s="236"/>
    </row>
    <row r="43" spans="5:6" x14ac:dyDescent="0.25">
      <c r="E43" s="226"/>
      <c r="F43" s="236"/>
    </row>
    <row r="44" spans="5:6" x14ac:dyDescent="0.25">
      <c r="E44" s="226"/>
      <c r="F44" s="226"/>
    </row>
    <row r="45" spans="5:6" x14ac:dyDescent="0.25">
      <c r="E45" s="226"/>
      <c r="F45" s="226"/>
    </row>
  </sheetData>
  <mergeCells count="1">
    <mergeCell ref="J1:M1"/>
  </mergeCells>
  <phoneticPr fontId="20" type="noConversion"/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N39"/>
  <sheetViews>
    <sheetView zoomScale="150" zoomScaleNormal="150" workbookViewId="0">
      <selection activeCell="A16" sqref="A16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14" ht="18.75" x14ac:dyDescent="0.3">
      <c r="A1" s="102" t="s">
        <v>2419</v>
      </c>
      <c r="B1" s="146" t="s">
        <v>2420</v>
      </c>
      <c r="C1" s="147" t="s">
        <v>2421</v>
      </c>
      <c r="D1" s="147" t="s">
        <v>2422</v>
      </c>
      <c r="E1" s="147" t="s">
        <v>2423</v>
      </c>
      <c r="G1" s="143" t="s">
        <v>90</v>
      </c>
      <c r="H1" s="88" t="s">
        <v>2473</v>
      </c>
      <c r="K1" s="351" t="s">
        <v>2425</v>
      </c>
      <c r="L1" s="351"/>
      <c r="M1" s="351"/>
      <c r="N1" s="351"/>
    </row>
    <row r="2" spans="1:14" x14ac:dyDescent="0.25">
      <c r="A2" s="214" t="s">
        <v>271</v>
      </c>
      <c r="B2" s="148">
        <v>1.431203</v>
      </c>
      <c r="C2" s="221" t="s">
        <v>2440</v>
      </c>
      <c r="D2" s="221" t="s">
        <v>2587</v>
      </c>
      <c r="E2" s="221" t="s">
        <v>2430</v>
      </c>
      <c r="K2" s="332" t="s">
        <v>2427</v>
      </c>
      <c r="L2" s="332"/>
      <c r="M2" s="332"/>
      <c r="N2" s="332"/>
    </row>
    <row r="3" spans="1:14" x14ac:dyDescent="0.25">
      <c r="A3" s="222" t="s">
        <v>266</v>
      </c>
      <c r="B3" s="148">
        <v>1.90139E-2</v>
      </c>
      <c r="C3" s="221" t="s">
        <v>2440</v>
      </c>
      <c r="D3" s="221" t="s">
        <v>2587</v>
      </c>
      <c r="E3" s="221" t="s">
        <v>2430</v>
      </c>
      <c r="K3" s="102" t="s">
        <v>2431</v>
      </c>
      <c r="L3" s="102" t="s">
        <v>2432</v>
      </c>
      <c r="M3" s="104" t="s">
        <v>2421</v>
      </c>
      <c r="N3" s="105" t="s">
        <v>2422</v>
      </c>
    </row>
    <row r="4" spans="1:14" x14ac:dyDescent="0.25">
      <c r="A4" s="222" t="s">
        <v>191</v>
      </c>
      <c r="B4" s="148">
        <v>1.1192199999999999E-2</v>
      </c>
      <c r="C4" s="221" t="s">
        <v>2440</v>
      </c>
      <c r="D4" s="221" t="s">
        <v>2587</v>
      </c>
      <c r="E4" s="221" t="s">
        <v>2430</v>
      </c>
      <c r="K4" s="214" t="s">
        <v>202</v>
      </c>
      <c r="L4" s="214">
        <f>CornCult!K26</f>
        <v>493830</v>
      </c>
      <c r="M4" s="221" t="s">
        <v>2434</v>
      </c>
      <c r="N4" s="216" t="s">
        <v>2578</v>
      </c>
    </row>
    <row r="5" spans="1:14" x14ac:dyDescent="0.25">
      <c r="A5" s="222" t="s">
        <v>204</v>
      </c>
      <c r="B5" s="148">
        <v>1.1110399999999999E-2</v>
      </c>
      <c r="C5" s="221" t="s">
        <v>2440</v>
      </c>
      <c r="D5" s="221" t="s">
        <v>2587</v>
      </c>
      <c r="E5" s="221" t="s">
        <v>2430</v>
      </c>
      <c r="K5" s="214" t="s">
        <v>271</v>
      </c>
      <c r="L5" s="223">
        <f t="shared" ref="L5:L19" si="0">B2*$L$4</f>
        <v>706770.97748999996</v>
      </c>
      <c r="M5" s="221" t="s">
        <v>2434</v>
      </c>
      <c r="N5" s="221"/>
    </row>
    <row r="6" spans="1:14" x14ac:dyDescent="0.25">
      <c r="A6" s="222" t="s">
        <v>423</v>
      </c>
      <c r="B6" s="148">
        <v>1.3641E-3</v>
      </c>
      <c r="C6" s="221" t="s">
        <v>2440</v>
      </c>
      <c r="D6" s="221" t="s">
        <v>2587</v>
      </c>
      <c r="E6" s="221" t="s">
        <v>2430</v>
      </c>
      <c r="K6" s="222" t="s">
        <v>266</v>
      </c>
      <c r="L6" s="223">
        <f t="shared" si="0"/>
        <v>9389.6342370000002</v>
      </c>
      <c r="M6" s="221" t="s">
        <v>2434</v>
      </c>
      <c r="N6" s="221"/>
    </row>
    <row r="7" spans="1:14" x14ac:dyDescent="0.25">
      <c r="A7" s="222" t="s">
        <v>218</v>
      </c>
      <c r="B7" s="148">
        <v>2.3215199999999998E-2</v>
      </c>
      <c r="C7" s="221" t="s">
        <v>2440</v>
      </c>
      <c r="D7" s="221" t="s">
        <v>2587</v>
      </c>
      <c r="E7" s="221" t="s">
        <v>2430</v>
      </c>
      <c r="K7" s="222" t="s">
        <v>191</v>
      </c>
      <c r="L7" s="223">
        <f t="shared" si="0"/>
        <v>5527.0441259999998</v>
      </c>
      <c r="M7" s="221" t="s">
        <v>2434</v>
      </c>
      <c r="N7" s="221"/>
    </row>
    <row r="8" spans="1:14" x14ac:dyDescent="0.25">
      <c r="A8" s="222" t="s">
        <v>494</v>
      </c>
      <c r="B8" s="148">
        <v>1.5760000000000001E-4</v>
      </c>
      <c r="C8" s="221" t="s">
        <v>2440</v>
      </c>
      <c r="D8" s="221" t="s">
        <v>2587</v>
      </c>
      <c r="E8" s="221" t="s">
        <v>2430</v>
      </c>
      <c r="K8" s="222" t="s">
        <v>204</v>
      </c>
      <c r="L8" s="223">
        <f t="shared" si="0"/>
        <v>5486.6488319999999</v>
      </c>
      <c r="M8" s="221" t="s">
        <v>2434</v>
      </c>
      <c r="N8" s="221"/>
    </row>
    <row r="9" spans="1:14" x14ac:dyDescent="0.25">
      <c r="A9" s="222" t="s">
        <v>258</v>
      </c>
      <c r="B9" s="148">
        <v>2.16159E-2</v>
      </c>
      <c r="C9" s="221" t="s">
        <v>2440</v>
      </c>
      <c r="D9" s="221" t="s">
        <v>2587</v>
      </c>
      <c r="E9" s="221" t="s">
        <v>2430</v>
      </c>
      <c r="K9" s="222" t="s">
        <v>423</v>
      </c>
      <c r="L9" s="223">
        <f t="shared" si="0"/>
        <v>673.63350300000002</v>
      </c>
      <c r="M9" s="221" t="s">
        <v>2434</v>
      </c>
      <c r="N9" s="221"/>
    </row>
    <row r="10" spans="1:14" x14ac:dyDescent="0.25">
      <c r="A10" s="222" t="s">
        <v>2579</v>
      </c>
      <c r="B10" s="148">
        <v>8.4915000000000008E-3</v>
      </c>
      <c r="C10" s="221" t="s">
        <v>2440</v>
      </c>
      <c r="D10" s="221" t="s">
        <v>2587</v>
      </c>
      <c r="E10" s="221" t="s">
        <v>2430</v>
      </c>
      <c r="K10" s="222" t="s">
        <v>218</v>
      </c>
      <c r="L10" s="223">
        <f t="shared" si="0"/>
        <v>11464.362216</v>
      </c>
      <c r="M10" s="221" t="s">
        <v>2434</v>
      </c>
      <c r="N10" s="221"/>
    </row>
    <row r="11" spans="1:14" x14ac:dyDescent="0.25">
      <c r="A11" s="222" t="s">
        <v>293</v>
      </c>
      <c r="B11" s="148">
        <v>2.444E-2</v>
      </c>
      <c r="C11" s="221" t="s">
        <v>2440</v>
      </c>
      <c r="D11" s="221" t="s">
        <v>2587</v>
      </c>
      <c r="E11" s="221" t="s">
        <v>2430</v>
      </c>
      <c r="K11" s="222" t="s">
        <v>494</v>
      </c>
      <c r="L11" s="223">
        <f t="shared" si="0"/>
        <v>77.827607999999998</v>
      </c>
      <c r="M11" s="221" t="s">
        <v>2434</v>
      </c>
      <c r="N11" s="221"/>
    </row>
    <row r="12" spans="1:14" x14ac:dyDescent="0.25">
      <c r="A12" s="222" t="s">
        <v>295</v>
      </c>
      <c r="B12" s="148">
        <v>0</v>
      </c>
      <c r="C12" s="221" t="s">
        <v>2458</v>
      </c>
      <c r="D12" s="221" t="s">
        <v>2588</v>
      </c>
      <c r="E12" s="221" t="s">
        <v>2430</v>
      </c>
      <c r="K12" s="222" t="s">
        <v>258</v>
      </c>
      <c r="L12" s="223">
        <f t="shared" si="0"/>
        <v>10674.579897</v>
      </c>
      <c r="M12" s="221" t="s">
        <v>2434</v>
      </c>
      <c r="N12" s="221"/>
    </row>
    <row r="13" spans="1:14" x14ac:dyDescent="0.25">
      <c r="A13" s="222" t="s">
        <v>2454</v>
      </c>
      <c r="B13" s="148">
        <v>0.68386449400000004</v>
      </c>
      <c r="C13" s="221" t="s">
        <v>2458</v>
      </c>
      <c r="D13" s="221" t="s">
        <v>2587</v>
      </c>
      <c r="E13" s="221" t="s">
        <v>2430</v>
      </c>
      <c r="K13" s="222" t="s">
        <v>2579</v>
      </c>
      <c r="L13" s="223">
        <f t="shared" si="0"/>
        <v>4193.3574450000006</v>
      </c>
      <c r="M13" s="221" t="s">
        <v>2434</v>
      </c>
      <c r="N13" s="221"/>
    </row>
    <row r="14" spans="1:14" x14ac:dyDescent="0.25">
      <c r="A14" s="222" t="s">
        <v>176</v>
      </c>
      <c r="B14" s="148">
        <v>0.43969999999999998</v>
      </c>
      <c r="C14" s="221" t="s">
        <v>2581</v>
      </c>
      <c r="D14" s="221" t="s">
        <v>2587</v>
      </c>
      <c r="E14" s="221" t="s">
        <v>2430</v>
      </c>
      <c r="K14" s="222" t="s">
        <v>293</v>
      </c>
      <c r="L14" s="223">
        <f t="shared" si="0"/>
        <v>12069.2052</v>
      </c>
      <c r="M14" s="221" t="s">
        <v>2434</v>
      </c>
      <c r="N14" s="221"/>
    </row>
    <row r="15" spans="1:14" x14ac:dyDescent="0.25">
      <c r="A15" s="222" t="s">
        <v>172</v>
      </c>
      <c r="B15" s="148">
        <v>2.025205E-3</v>
      </c>
      <c r="C15" s="221" t="s">
        <v>2581</v>
      </c>
      <c r="D15" s="221" t="s">
        <v>2587</v>
      </c>
      <c r="E15" s="221" t="s">
        <v>2430</v>
      </c>
      <c r="K15" s="222" t="s">
        <v>295</v>
      </c>
      <c r="L15" s="223">
        <f t="shared" si="0"/>
        <v>0</v>
      </c>
      <c r="M15" s="221" t="s">
        <v>59</v>
      </c>
      <c r="N15" s="221"/>
    </row>
    <row r="16" spans="1:14" x14ac:dyDescent="0.25">
      <c r="A16" s="222" t="s">
        <v>178</v>
      </c>
      <c r="B16" s="148">
        <v>2.8186299999999999E-3</v>
      </c>
      <c r="C16" s="221" t="s">
        <v>2581</v>
      </c>
      <c r="D16" s="221" t="s">
        <v>2587</v>
      </c>
      <c r="E16" s="221" t="s">
        <v>2430</v>
      </c>
      <c r="K16" s="222" t="s">
        <v>2454</v>
      </c>
      <c r="L16" s="223">
        <f t="shared" si="0"/>
        <v>337712.80307202</v>
      </c>
      <c r="M16" s="221" t="s">
        <v>59</v>
      </c>
      <c r="N16" s="221"/>
    </row>
    <row r="17" spans="1:14" x14ac:dyDescent="0.25">
      <c r="A17" s="222" t="s">
        <v>367</v>
      </c>
      <c r="B17" s="144">
        <v>0.20808320999999999</v>
      </c>
      <c r="C17" s="221" t="s">
        <v>2440</v>
      </c>
      <c r="D17" s="221" t="s">
        <v>2587</v>
      </c>
      <c r="E17" s="221" t="s">
        <v>2450</v>
      </c>
      <c r="K17" s="222" t="s">
        <v>176</v>
      </c>
      <c r="L17" s="223">
        <f t="shared" si="0"/>
        <v>217137.05099999998</v>
      </c>
      <c r="M17" s="221" t="s">
        <v>2455</v>
      </c>
      <c r="N17" s="221"/>
    </row>
    <row r="18" spans="1:14" x14ac:dyDescent="0.25">
      <c r="A18" s="222" t="s">
        <v>2454</v>
      </c>
      <c r="B18" s="144">
        <v>1.0012300000000001</v>
      </c>
      <c r="C18" s="221" t="s">
        <v>2458</v>
      </c>
      <c r="D18" s="221" t="s">
        <v>2587</v>
      </c>
      <c r="E18" s="221" t="s">
        <v>2450</v>
      </c>
      <c r="K18" s="222" t="s">
        <v>2456</v>
      </c>
      <c r="L18" s="223">
        <f t="shared" si="0"/>
        <v>1000.10698515</v>
      </c>
      <c r="M18" s="221" t="s">
        <v>2455</v>
      </c>
      <c r="N18" s="221"/>
    </row>
    <row r="19" spans="1:14" x14ac:dyDescent="0.25">
      <c r="A19" s="225"/>
      <c r="B19" s="226"/>
      <c r="C19" s="226"/>
      <c r="D19" s="226"/>
      <c r="E19" s="226"/>
      <c r="K19" s="222" t="s">
        <v>178</v>
      </c>
      <c r="L19" s="223">
        <f t="shared" si="0"/>
        <v>1391.9240528999999</v>
      </c>
      <c r="M19" s="221" t="s">
        <v>2457</v>
      </c>
      <c r="N19" s="221"/>
    </row>
    <row r="20" spans="1:14" x14ac:dyDescent="0.25">
      <c r="E20" s="226"/>
      <c r="K20" s="225"/>
      <c r="L20" s="226"/>
      <c r="M20" s="226"/>
      <c r="N20" s="226"/>
    </row>
    <row r="21" spans="1:14" x14ac:dyDescent="0.25">
      <c r="E21" s="226"/>
      <c r="K21" s="332" t="s">
        <v>2462</v>
      </c>
      <c r="L21" s="332"/>
      <c r="M21" s="332"/>
      <c r="N21" s="332"/>
    </row>
    <row r="22" spans="1:14" x14ac:dyDescent="0.25">
      <c r="E22" s="226"/>
      <c r="K22" s="102" t="s">
        <v>2431</v>
      </c>
      <c r="L22" s="102" t="s">
        <v>2432</v>
      </c>
      <c r="M22" s="104" t="s">
        <v>2421</v>
      </c>
      <c r="N22" s="105" t="s">
        <v>2422</v>
      </c>
    </row>
    <row r="23" spans="1:14" x14ac:dyDescent="0.25">
      <c r="E23" s="226"/>
      <c r="K23" s="222" t="s">
        <v>367</v>
      </c>
      <c r="L23" s="223">
        <f>($L$4*B17)+L14</f>
        <v>114826.9367943</v>
      </c>
      <c r="M23" s="237" t="s">
        <v>2434</v>
      </c>
      <c r="N23" s="221" t="s">
        <v>2465</v>
      </c>
    </row>
    <row r="24" spans="1:14" x14ac:dyDescent="0.25">
      <c r="E24" s="226"/>
      <c r="K24" s="222" t="s">
        <v>2454</v>
      </c>
      <c r="L24" s="223">
        <f>$L$4*B18</f>
        <v>494437.41090000002</v>
      </c>
      <c r="M24" s="237" t="s">
        <v>59</v>
      </c>
      <c r="N24" s="221"/>
    </row>
    <row r="25" spans="1:14" x14ac:dyDescent="0.25">
      <c r="E25" s="226"/>
    </row>
    <row r="26" spans="1:14" x14ac:dyDescent="0.25">
      <c r="E26" s="226"/>
    </row>
    <row r="27" spans="1:14" x14ac:dyDescent="0.25">
      <c r="E27" s="226"/>
    </row>
    <row r="28" spans="1:14" x14ac:dyDescent="0.25">
      <c r="E28" s="226"/>
    </row>
    <row r="29" spans="1:14" x14ac:dyDescent="0.25">
      <c r="E29" s="226"/>
    </row>
    <row r="30" spans="1:14" x14ac:dyDescent="0.25">
      <c r="E30" s="226"/>
    </row>
    <row r="31" spans="1:14" x14ac:dyDescent="0.25">
      <c r="E31" s="226"/>
    </row>
    <row r="32" spans="1:14" x14ac:dyDescent="0.25">
      <c r="E32" s="226"/>
    </row>
    <row r="33" spans="5:5" x14ac:dyDescent="0.25">
      <c r="E33" s="226"/>
    </row>
    <row r="34" spans="5:5" x14ac:dyDescent="0.25">
      <c r="E34" s="226"/>
    </row>
    <row r="35" spans="5:5" x14ac:dyDescent="0.25">
      <c r="E35" s="226"/>
    </row>
    <row r="36" spans="5:5" x14ac:dyDescent="0.25">
      <c r="E36" s="226"/>
    </row>
    <row r="37" spans="5:5" x14ac:dyDescent="0.25">
      <c r="E37" s="226"/>
    </row>
    <row r="38" spans="5:5" x14ac:dyDescent="0.25">
      <c r="E38" s="226"/>
    </row>
    <row r="39" spans="5:5" x14ac:dyDescent="0.25">
      <c r="E39" s="226"/>
    </row>
  </sheetData>
  <mergeCells count="1">
    <mergeCell ref="K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1"/>
  <sheetViews>
    <sheetView workbookViewId="0">
      <selection activeCell="D6" sqref="D6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43" t="s">
        <v>90</v>
      </c>
      <c r="B1" s="88" t="s">
        <v>2589</v>
      </c>
    </row>
    <row r="2" spans="1:5" x14ac:dyDescent="0.25">
      <c r="A2" s="102" t="s">
        <v>2419</v>
      </c>
      <c r="B2" s="146" t="s">
        <v>2420</v>
      </c>
      <c r="C2" s="147" t="s">
        <v>2421</v>
      </c>
      <c r="D2" s="147" t="s">
        <v>2422</v>
      </c>
      <c r="E2" s="147" t="s">
        <v>2423</v>
      </c>
    </row>
    <row r="3" spans="1:5" x14ac:dyDescent="0.25">
      <c r="A3" s="149" t="s">
        <v>2590</v>
      </c>
      <c r="B3" s="153">
        <v>350</v>
      </c>
      <c r="C3" s="150" t="s">
        <v>2591</v>
      </c>
      <c r="D3" s="221"/>
      <c r="E3" s="221" t="s">
        <v>2430</v>
      </c>
    </row>
    <row r="4" spans="1:5" x14ac:dyDescent="0.25">
      <c r="A4" s="151" t="s">
        <v>2592</v>
      </c>
      <c r="B4" s="154">
        <v>3</v>
      </c>
      <c r="C4" s="152" t="s">
        <v>2593</v>
      </c>
      <c r="D4" s="221"/>
      <c r="E4" s="221" t="s">
        <v>2430</v>
      </c>
    </row>
    <row r="5" spans="1:5" x14ac:dyDescent="0.25">
      <c r="A5" s="151" t="s">
        <v>2594</v>
      </c>
      <c r="B5" s="154">
        <v>8</v>
      </c>
      <c r="C5" s="152" t="s">
        <v>2595</v>
      </c>
      <c r="D5" s="221"/>
      <c r="E5" s="221" t="s">
        <v>2430</v>
      </c>
    </row>
    <row r="6" spans="1:5" x14ac:dyDescent="0.25">
      <c r="A6" s="151" t="s">
        <v>2596</v>
      </c>
      <c r="B6" s="154">
        <v>468650000</v>
      </c>
      <c r="C6" s="152" t="s">
        <v>2597</v>
      </c>
      <c r="D6" s="221" t="s">
        <v>2598</v>
      </c>
      <c r="E6" s="221" t="s">
        <v>2430</v>
      </c>
    </row>
    <row r="7" spans="1:5" x14ac:dyDescent="0.25">
      <c r="A7" s="151" t="s">
        <v>2599</v>
      </c>
      <c r="B7" s="155">
        <v>0.2</v>
      </c>
      <c r="C7" s="152" t="s">
        <v>2600</v>
      </c>
      <c r="D7" s="221" t="s">
        <v>2598</v>
      </c>
      <c r="E7" s="221" t="s">
        <v>2430</v>
      </c>
    </row>
    <row r="8" spans="1:5" x14ac:dyDescent="0.25">
      <c r="A8" s="151" t="s">
        <v>2601</v>
      </c>
      <c r="B8" s="155">
        <v>0.38</v>
      </c>
      <c r="C8" s="152" t="s">
        <v>2602</v>
      </c>
      <c r="D8" s="221" t="s">
        <v>2598</v>
      </c>
      <c r="E8" s="221" t="s">
        <v>2430</v>
      </c>
    </row>
    <row r="9" spans="1:5" x14ac:dyDescent="0.25">
      <c r="A9" s="151" t="s">
        <v>2603</v>
      </c>
      <c r="B9" s="155">
        <v>0.23</v>
      </c>
      <c r="C9" s="152" t="s">
        <v>2604</v>
      </c>
      <c r="D9" s="221" t="s">
        <v>2598</v>
      </c>
      <c r="E9" s="221" t="s">
        <v>2430</v>
      </c>
    </row>
    <row r="10" spans="1:5" x14ac:dyDescent="0.25">
      <c r="A10" s="151" t="s">
        <v>2555</v>
      </c>
      <c r="B10" s="155">
        <v>0.25</v>
      </c>
      <c r="C10" s="152" t="s">
        <v>2605</v>
      </c>
      <c r="D10" s="221" t="s">
        <v>2598</v>
      </c>
      <c r="E10" s="221" t="s">
        <v>2430</v>
      </c>
    </row>
    <row r="11" spans="1:5" x14ac:dyDescent="0.25">
      <c r="A11" s="151" t="s">
        <v>2606</v>
      </c>
      <c r="B11" s="155">
        <v>0.14000000000000001</v>
      </c>
      <c r="C11" s="152" t="s">
        <v>2607</v>
      </c>
      <c r="D11" s="221" t="s">
        <v>2598</v>
      </c>
      <c r="E11" s="221" t="s">
        <v>2430</v>
      </c>
    </row>
    <row r="12" spans="1:5" x14ac:dyDescent="0.25">
      <c r="A12" s="151" t="s">
        <v>2608</v>
      </c>
      <c r="B12" s="154">
        <v>1.6619999999999999</v>
      </c>
      <c r="C12" s="152" t="s">
        <v>2609</v>
      </c>
      <c r="D12" s="221"/>
      <c r="E12" s="221" t="s">
        <v>2430</v>
      </c>
    </row>
    <row r="13" spans="1:5" x14ac:dyDescent="0.25">
      <c r="A13" s="151" t="s">
        <v>2610</v>
      </c>
      <c r="B13" s="154">
        <v>1.974</v>
      </c>
      <c r="C13" s="152" t="s">
        <v>2609</v>
      </c>
      <c r="D13" s="221"/>
      <c r="E13" s="221" t="s">
        <v>2430</v>
      </c>
    </row>
    <row r="14" spans="1:5" x14ac:dyDescent="0.25">
      <c r="A14" s="161" t="s">
        <v>2611</v>
      </c>
      <c r="B14" s="191">
        <v>0.40400000000000003</v>
      </c>
      <c r="C14" s="162" t="s">
        <v>2609</v>
      </c>
      <c r="D14" s="238"/>
      <c r="E14" s="221" t="s">
        <v>2430</v>
      </c>
    </row>
    <row r="15" spans="1:5" x14ac:dyDescent="0.25">
      <c r="A15" s="158" t="s">
        <v>2612</v>
      </c>
      <c r="B15" s="179">
        <v>0.75</v>
      </c>
      <c r="C15" s="158" t="s">
        <v>2613</v>
      </c>
      <c r="D15" s="227"/>
      <c r="E15" s="239" t="s">
        <v>2430</v>
      </c>
    </row>
    <row r="16" spans="1:5" x14ac:dyDescent="0.25">
      <c r="A16" s="192" t="s">
        <v>2614</v>
      </c>
      <c r="B16" s="193">
        <v>0.85</v>
      </c>
      <c r="C16" s="192"/>
      <c r="D16" s="240"/>
      <c r="E16" s="238" t="s">
        <v>2430</v>
      </c>
    </row>
    <row r="17" spans="1:5" x14ac:dyDescent="0.25">
      <c r="A17" s="158" t="s">
        <v>2615</v>
      </c>
      <c r="B17" s="159">
        <v>0.45</v>
      </c>
      <c r="C17" s="158"/>
      <c r="D17" s="227"/>
      <c r="E17" s="238" t="s">
        <v>2430</v>
      </c>
    </row>
    <row r="18" spans="1:5" x14ac:dyDescent="0.25">
      <c r="A18" s="158" t="s">
        <v>2616</v>
      </c>
      <c r="B18" s="159">
        <v>0.22</v>
      </c>
      <c r="C18" s="158"/>
      <c r="D18" s="227"/>
      <c r="E18" s="238" t="s">
        <v>2430</v>
      </c>
    </row>
    <row r="19" spans="1:5" x14ac:dyDescent="0.25">
      <c r="A19" s="158" t="s">
        <v>2617</v>
      </c>
      <c r="B19" s="159">
        <v>0</v>
      </c>
      <c r="C19" s="158"/>
      <c r="D19" s="227"/>
      <c r="E19" s="238" t="s">
        <v>2430</v>
      </c>
    </row>
    <row r="20" spans="1:5" x14ac:dyDescent="0.25">
      <c r="A20" s="158" t="s">
        <v>2618</v>
      </c>
      <c r="B20" s="159">
        <v>0</v>
      </c>
      <c r="C20" s="158"/>
      <c r="D20" s="227"/>
      <c r="E20" s="238" t="s">
        <v>2430</v>
      </c>
    </row>
    <row r="21" spans="1:5" x14ac:dyDescent="0.25">
      <c r="A21" s="158" t="s">
        <v>2619</v>
      </c>
      <c r="B21" s="159">
        <v>0</v>
      </c>
      <c r="C21" s="158"/>
      <c r="D21" s="227"/>
      <c r="E21" s="238" t="s">
        <v>2430</v>
      </c>
    </row>
    <row r="22" spans="1:5" x14ac:dyDescent="0.25">
      <c r="A22" s="158" t="s">
        <v>2620</v>
      </c>
      <c r="B22" s="159">
        <v>0.41</v>
      </c>
      <c r="C22" s="158"/>
      <c r="D22" s="227"/>
      <c r="E22" s="238" t="s">
        <v>2430</v>
      </c>
    </row>
    <row r="23" spans="1:5" x14ac:dyDescent="0.25">
      <c r="A23" s="175" t="s">
        <v>2621</v>
      </c>
      <c r="B23" s="176">
        <v>0.18</v>
      </c>
      <c r="C23" s="233"/>
      <c r="D23" s="233"/>
      <c r="E23" s="238" t="s">
        <v>2430</v>
      </c>
    </row>
    <row r="24" spans="1:5" x14ac:dyDescent="0.25">
      <c r="A24" s="158" t="s">
        <v>176</v>
      </c>
      <c r="B24" s="160">
        <v>1.149</v>
      </c>
      <c r="C24" s="227" t="s">
        <v>2622</v>
      </c>
      <c r="D24" s="227"/>
      <c r="E24" s="227" t="s">
        <v>2430</v>
      </c>
    </row>
    <row r="25" spans="1:5" x14ac:dyDescent="0.25">
      <c r="A25" s="158" t="s">
        <v>2623</v>
      </c>
      <c r="B25" s="160">
        <v>0.04</v>
      </c>
      <c r="C25" s="227" t="s">
        <v>2622</v>
      </c>
      <c r="D25" s="227" t="s">
        <v>2624</v>
      </c>
      <c r="E25" s="227" t="s">
        <v>2430</v>
      </c>
    </row>
    <row r="26" spans="1:5" x14ac:dyDescent="0.25">
      <c r="A26" s="158" t="s">
        <v>2625</v>
      </c>
      <c r="B26" s="160">
        <v>3.7999999999999999E-2</v>
      </c>
      <c r="C26" s="227" t="s">
        <v>2622</v>
      </c>
      <c r="D26" s="227"/>
      <c r="E26" s="227" t="s">
        <v>2430</v>
      </c>
    </row>
    <row r="27" spans="1:5" x14ac:dyDescent="0.25">
      <c r="A27" s="157"/>
      <c r="B27" s="174"/>
      <c r="C27" s="241"/>
      <c r="D27" s="241"/>
      <c r="E27" s="241"/>
    </row>
    <row r="28" spans="1:5" x14ac:dyDescent="0.25">
      <c r="A28" s="177" t="s">
        <v>2626</v>
      </c>
      <c r="B28" s="177"/>
      <c r="C28" s="177"/>
      <c r="D28" s="177"/>
      <c r="E28" s="226"/>
    </row>
    <row r="29" spans="1:5" x14ac:dyDescent="0.25">
      <c r="A29" s="332" t="s">
        <v>2427</v>
      </c>
      <c r="B29" s="332"/>
      <c r="C29" s="332"/>
      <c r="D29" s="332"/>
      <c r="E29" s="226"/>
    </row>
    <row r="30" spans="1:5" x14ac:dyDescent="0.25">
      <c r="A30" s="102" t="s">
        <v>2431</v>
      </c>
      <c r="B30" s="102" t="s">
        <v>2432</v>
      </c>
      <c r="C30" s="104" t="s">
        <v>2421</v>
      </c>
      <c r="D30" s="105" t="s">
        <v>2422</v>
      </c>
      <c r="E30" s="226"/>
    </row>
    <row r="31" spans="1:5" x14ac:dyDescent="0.25">
      <c r="A31" s="156" t="s">
        <v>2627</v>
      </c>
      <c r="B31" s="223">
        <f>B6</f>
        <v>468650000</v>
      </c>
      <c r="C31" s="221" t="s">
        <v>2434</v>
      </c>
      <c r="D31" s="221"/>
      <c r="E31" s="226"/>
    </row>
    <row r="32" spans="1:5" x14ac:dyDescent="0.25">
      <c r="A32" s="156" t="s">
        <v>2454</v>
      </c>
      <c r="B32" s="223">
        <f>B31*B14</f>
        <v>189334600</v>
      </c>
      <c r="C32" s="221" t="s">
        <v>59</v>
      </c>
      <c r="D32" s="221"/>
      <c r="E32" s="226"/>
    </row>
    <row r="33" spans="1:5" x14ac:dyDescent="0.25">
      <c r="A33" s="156" t="s">
        <v>295</v>
      </c>
      <c r="B33" s="223">
        <f>B31*(B13+B12)/B15</f>
        <v>2272015200</v>
      </c>
      <c r="C33" s="221" t="s">
        <v>59</v>
      </c>
      <c r="D33" s="221"/>
      <c r="E33" s="226"/>
    </row>
    <row r="34" spans="1:5" x14ac:dyDescent="0.25">
      <c r="A34" s="156" t="s">
        <v>176</v>
      </c>
      <c r="B34" s="223">
        <f>B31*B24</f>
        <v>538478850</v>
      </c>
      <c r="C34" s="221" t="s">
        <v>2455</v>
      </c>
      <c r="D34" s="221"/>
      <c r="E34" s="226"/>
    </row>
    <row r="35" spans="1:5" x14ac:dyDescent="0.25">
      <c r="A35" s="156" t="s">
        <v>2623</v>
      </c>
      <c r="B35" s="223">
        <f>B31*B25</f>
        <v>18746000</v>
      </c>
      <c r="C35" s="221" t="s">
        <v>2457</v>
      </c>
      <c r="D35" s="221"/>
      <c r="E35" s="226"/>
    </row>
    <row r="36" spans="1:5" x14ac:dyDescent="0.25">
      <c r="A36" s="156" t="s">
        <v>2625</v>
      </c>
      <c r="B36" s="223">
        <f>B31*B26</f>
        <v>17808700</v>
      </c>
      <c r="C36" s="221" t="s">
        <v>2457</v>
      </c>
      <c r="D36" s="221"/>
      <c r="E36" s="226"/>
    </row>
    <row r="37" spans="1:5" x14ac:dyDescent="0.25">
      <c r="A37" s="225"/>
      <c r="B37" s="226"/>
      <c r="C37" s="226"/>
      <c r="D37" s="226"/>
      <c r="E37" s="226"/>
    </row>
    <row r="38" spans="1:5" x14ac:dyDescent="0.25">
      <c r="A38" s="332" t="s">
        <v>2462</v>
      </c>
      <c r="B38" s="332"/>
      <c r="C38" s="332"/>
      <c r="D38" s="332"/>
    </row>
    <row r="39" spans="1:5" x14ac:dyDescent="0.25">
      <c r="A39" s="102" t="s">
        <v>2431</v>
      </c>
      <c r="B39" s="102" t="s">
        <v>2432</v>
      </c>
      <c r="C39" s="104" t="s">
        <v>2421</v>
      </c>
      <c r="D39" s="105" t="s">
        <v>2422</v>
      </c>
    </row>
    <row r="40" spans="1:5" x14ac:dyDescent="0.25">
      <c r="A40" s="156" t="s">
        <v>398</v>
      </c>
      <c r="B40" s="223">
        <f>B31*(B16*B10+B17*B8+B18*B9+B19*B11)</f>
        <v>203440965</v>
      </c>
      <c r="C40" s="221" t="s">
        <v>2434</v>
      </c>
      <c r="D40" s="221"/>
    </row>
    <row r="41" spans="1:5" x14ac:dyDescent="0.25">
      <c r="A41" s="156" t="s">
        <v>328</v>
      </c>
      <c r="B41" s="223">
        <f>B31*(B20*B10+B21*B8+B22*B9+B23*B11)</f>
        <v>56003675</v>
      </c>
      <c r="C41" s="221" t="s">
        <v>2434</v>
      </c>
      <c r="D41" s="22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:E38"/>
  <sheetViews>
    <sheetView workbookViewId="0">
      <selection activeCell="D2" sqref="D2"/>
    </sheetView>
  </sheetViews>
  <sheetFormatPr defaultRowHeight="15.75" x14ac:dyDescent="0.25"/>
  <cols>
    <col min="1" max="1" width="56.25" bestFit="1" customWidth="1"/>
    <col min="2" max="2" width="12.75" bestFit="1" customWidth="1"/>
    <col min="3" max="3" width="17.75" bestFit="1" customWidth="1"/>
    <col min="4" max="4" width="79.375" bestFit="1" customWidth="1"/>
    <col min="5" max="5" width="3.5" bestFit="1" customWidth="1"/>
  </cols>
  <sheetData>
    <row r="1" spans="1:5" ht="18.75" x14ac:dyDescent="0.3">
      <c r="A1" s="143" t="s">
        <v>90</v>
      </c>
      <c r="B1" s="88" t="s">
        <v>2589</v>
      </c>
    </row>
    <row r="2" spans="1:5" x14ac:dyDescent="0.25">
      <c r="A2" s="158" t="s">
        <v>2419</v>
      </c>
      <c r="B2" s="159" t="s">
        <v>2420</v>
      </c>
      <c r="C2" s="158" t="s">
        <v>2421</v>
      </c>
      <c r="D2" s="227" t="s">
        <v>2422</v>
      </c>
      <c r="E2" s="147" t="s">
        <v>2423</v>
      </c>
    </row>
    <row r="3" spans="1:5" x14ac:dyDescent="0.25">
      <c r="A3" s="158" t="s">
        <v>2628</v>
      </c>
      <c r="B3" s="246">
        <v>730000</v>
      </c>
      <c r="C3" s="158" t="s">
        <v>2629</v>
      </c>
      <c r="D3" s="221" t="s">
        <v>2598</v>
      </c>
      <c r="E3" s="158" t="s">
        <v>2430</v>
      </c>
    </row>
    <row r="4" spans="1:5" x14ac:dyDescent="0.25">
      <c r="A4" s="158" t="s">
        <v>2630</v>
      </c>
      <c r="B4" s="250">
        <v>8.0000000000000004E-4</v>
      </c>
      <c r="C4" s="158" t="s">
        <v>2631</v>
      </c>
      <c r="D4" s="227"/>
      <c r="E4" s="158" t="s">
        <v>2430</v>
      </c>
    </row>
    <row r="5" spans="1:5" x14ac:dyDescent="0.25">
      <c r="A5" s="158" t="s">
        <v>2632</v>
      </c>
      <c r="B5" s="250">
        <v>1.1000000000000001E-3</v>
      </c>
      <c r="C5" s="158" t="s">
        <v>2631</v>
      </c>
      <c r="D5" s="227"/>
      <c r="E5" s="158" t="s">
        <v>2430</v>
      </c>
    </row>
    <row r="6" spans="1:5" x14ac:dyDescent="0.25">
      <c r="A6" s="158" t="s">
        <v>2633</v>
      </c>
      <c r="B6" s="250">
        <v>5.0000000000000001E-4</v>
      </c>
      <c r="C6" s="158" t="s">
        <v>2631</v>
      </c>
      <c r="D6" s="227" t="s">
        <v>2634</v>
      </c>
      <c r="E6" s="158" t="s">
        <v>2430</v>
      </c>
    </row>
    <row r="7" spans="1:5" x14ac:dyDescent="0.25">
      <c r="A7" s="158" t="s">
        <v>2635</v>
      </c>
      <c r="B7" s="250">
        <v>1.4E-3</v>
      </c>
      <c r="C7" s="158" t="s">
        <v>2631</v>
      </c>
      <c r="D7" s="227" t="s">
        <v>2636</v>
      </c>
      <c r="E7" s="158" t="s">
        <v>2430</v>
      </c>
    </row>
    <row r="8" spans="1:5" x14ac:dyDescent="0.25">
      <c r="A8" s="158" t="s">
        <v>2637</v>
      </c>
      <c r="B8" s="250">
        <v>3.1699999999999999E-2</v>
      </c>
      <c r="C8" s="158" t="s">
        <v>2631</v>
      </c>
      <c r="D8" s="227" t="s">
        <v>2636</v>
      </c>
      <c r="E8" s="158" t="s">
        <v>2430</v>
      </c>
    </row>
    <row r="9" spans="1:5" x14ac:dyDescent="0.25">
      <c r="A9" s="158" t="s">
        <v>2638</v>
      </c>
      <c r="B9" s="250">
        <v>2.3300000000000001E-2</v>
      </c>
      <c r="C9" s="158" t="s">
        <v>2631</v>
      </c>
      <c r="D9" s="227" t="s">
        <v>2636</v>
      </c>
      <c r="E9" s="158" t="s">
        <v>2430</v>
      </c>
    </row>
    <row r="10" spans="1:5" x14ac:dyDescent="0.25">
      <c r="A10" s="158" t="s">
        <v>2639</v>
      </c>
      <c r="B10" s="250">
        <v>0.20330000000000001</v>
      </c>
      <c r="C10" s="158" t="s">
        <v>2631</v>
      </c>
      <c r="D10" s="227"/>
      <c r="E10" s="158" t="s">
        <v>2430</v>
      </c>
    </row>
    <row r="11" spans="1:5" x14ac:dyDescent="0.25">
      <c r="A11" s="158" t="s">
        <v>2640</v>
      </c>
      <c r="B11" s="250">
        <v>2.9999999999999997E-4</v>
      </c>
      <c r="C11" s="158" t="s">
        <v>2631</v>
      </c>
      <c r="D11" s="227"/>
      <c r="E11" s="158" t="s">
        <v>2430</v>
      </c>
    </row>
    <row r="12" spans="1:5" x14ac:dyDescent="0.25">
      <c r="A12" s="158" t="s">
        <v>2641</v>
      </c>
      <c r="B12" s="159">
        <v>0.245</v>
      </c>
      <c r="C12" s="158" t="s">
        <v>2631</v>
      </c>
      <c r="D12" s="227"/>
      <c r="E12" s="158" t="s">
        <v>2430</v>
      </c>
    </row>
    <row r="13" spans="1:5" x14ac:dyDescent="0.25">
      <c r="A13" s="158" t="s">
        <v>2642</v>
      </c>
      <c r="B13" s="159">
        <v>34.42</v>
      </c>
      <c r="C13" s="158" t="s">
        <v>2643</v>
      </c>
      <c r="D13" s="227"/>
      <c r="E13" s="158" t="s">
        <v>2430</v>
      </c>
    </row>
    <row r="14" spans="1:5" x14ac:dyDescent="0.25">
      <c r="A14" s="158" t="s">
        <v>2644</v>
      </c>
      <c r="B14" s="159">
        <v>0.12</v>
      </c>
      <c r="C14" s="158" t="s">
        <v>2631</v>
      </c>
      <c r="D14" s="227"/>
      <c r="E14" s="158" t="s">
        <v>2430</v>
      </c>
    </row>
    <row r="15" spans="1:5" x14ac:dyDescent="0.25">
      <c r="A15" s="158" t="s">
        <v>2645</v>
      </c>
      <c r="B15" s="159">
        <v>0.92</v>
      </c>
      <c r="C15" s="158" t="s">
        <v>2461</v>
      </c>
      <c r="D15" s="227" t="s">
        <v>2646</v>
      </c>
      <c r="E15" s="158" t="s">
        <v>2430</v>
      </c>
    </row>
    <row r="16" spans="1:5" x14ac:dyDescent="0.25">
      <c r="A16" s="158" t="s">
        <v>2647</v>
      </c>
      <c r="B16" s="159">
        <v>0.04</v>
      </c>
      <c r="C16" s="158" t="s">
        <v>2461</v>
      </c>
      <c r="D16" s="227" t="s">
        <v>2646</v>
      </c>
      <c r="E16" s="158" t="s">
        <v>2430</v>
      </c>
    </row>
    <row r="17" spans="1:5" x14ac:dyDescent="0.25">
      <c r="A17" s="157"/>
      <c r="B17" s="157"/>
      <c r="C17" s="157"/>
      <c r="D17" s="157"/>
      <c r="E17" s="241"/>
    </row>
    <row r="18" spans="1:5" x14ac:dyDescent="0.25">
      <c r="A18" s="177" t="s">
        <v>2648</v>
      </c>
      <c r="B18" s="177"/>
      <c r="C18" s="177"/>
      <c r="D18" s="177"/>
      <c r="E18" s="226"/>
    </row>
    <row r="19" spans="1:5" x14ac:dyDescent="0.25">
      <c r="A19" s="332" t="s">
        <v>2427</v>
      </c>
      <c r="B19" s="332"/>
      <c r="C19" s="332"/>
      <c r="D19" s="332"/>
      <c r="E19" s="226"/>
    </row>
    <row r="20" spans="1:5" x14ac:dyDescent="0.25">
      <c r="A20" s="102" t="s">
        <v>2431</v>
      </c>
      <c r="B20" s="102" t="s">
        <v>2432</v>
      </c>
      <c r="C20" s="104" t="s">
        <v>2421</v>
      </c>
      <c r="D20" s="105" t="s">
        <v>2422</v>
      </c>
      <c r="E20" s="226"/>
    </row>
    <row r="21" spans="1:5" x14ac:dyDescent="0.25">
      <c r="A21" s="156" t="s">
        <v>2628</v>
      </c>
      <c r="B21" s="223">
        <f>B3*1000</f>
        <v>730000000</v>
      </c>
      <c r="C21" s="221" t="s">
        <v>2434</v>
      </c>
      <c r="D21" s="221"/>
      <c r="E21" s="226"/>
    </row>
    <row r="22" spans="1:5" x14ac:dyDescent="0.25">
      <c r="A22" s="156" t="s">
        <v>2649</v>
      </c>
      <c r="B22" s="223">
        <f>$B$21*B4</f>
        <v>584000</v>
      </c>
      <c r="C22" s="221" t="s">
        <v>2434</v>
      </c>
      <c r="D22" s="221"/>
      <c r="E22" s="226"/>
    </row>
    <row r="23" spans="1:5" x14ac:dyDescent="0.25">
      <c r="A23" s="156" t="s">
        <v>2650</v>
      </c>
      <c r="B23" s="223">
        <f t="shared" ref="B23:B29" si="0">$B$21*B5</f>
        <v>803000</v>
      </c>
      <c r="C23" s="221" t="s">
        <v>2434</v>
      </c>
      <c r="D23" s="221"/>
      <c r="E23" s="226"/>
    </row>
    <row r="24" spans="1:5" x14ac:dyDescent="0.25">
      <c r="A24" s="156" t="s">
        <v>305</v>
      </c>
      <c r="B24" s="223">
        <f t="shared" si="0"/>
        <v>365000</v>
      </c>
      <c r="C24" s="221" t="s">
        <v>2434</v>
      </c>
      <c r="D24" s="221"/>
      <c r="E24" s="226"/>
    </row>
    <row r="25" spans="1:5" x14ac:dyDescent="0.25">
      <c r="A25" s="156" t="s">
        <v>2651</v>
      </c>
      <c r="B25" s="223">
        <f t="shared" si="0"/>
        <v>1022000</v>
      </c>
      <c r="C25" s="221" t="s">
        <v>2434</v>
      </c>
      <c r="D25" s="238" t="s">
        <v>2652</v>
      </c>
      <c r="E25" s="226"/>
    </row>
    <row r="26" spans="1:5" x14ac:dyDescent="0.25">
      <c r="A26" s="248" t="s">
        <v>2653</v>
      </c>
      <c r="B26" s="223">
        <f t="shared" si="0"/>
        <v>23141000</v>
      </c>
      <c r="C26" s="221" t="s">
        <v>2434</v>
      </c>
      <c r="D26" s="238" t="s">
        <v>2654</v>
      </c>
      <c r="E26" s="226"/>
    </row>
    <row r="27" spans="1:5" x14ac:dyDescent="0.25">
      <c r="A27" s="247" t="s">
        <v>2655</v>
      </c>
      <c r="B27" s="223">
        <f t="shared" si="0"/>
        <v>17009000</v>
      </c>
      <c r="C27" s="221" t="s">
        <v>2434</v>
      </c>
      <c r="D27" s="238" t="s">
        <v>2654</v>
      </c>
      <c r="E27" s="226"/>
    </row>
    <row r="28" spans="1:5" x14ac:dyDescent="0.25">
      <c r="A28" s="247" t="s">
        <v>2656</v>
      </c>
      <c r="B28" s="223">
        <f t="shared" si="0"/>
        <v>148409000</v>
      </c>
      <c r="C28" s="221" t="s">
        <v>2434</v>
      </c>
      <c r="D28" s="227"/>
      <c r="E28" s="226"/>
    </row>
    <row r="29" spans="1:5" x14ac:dyDescent="0.25">
      <c r="A29" s="247" t="s">
        <v>285</v>
      </c>
      <c r="B29" s="223">
        <f t="shared" si="0"/>
        <v>218999.99999999997</v>
      </c>
      <c r="C29" s="221" t="s">
        <v>2434</v>
      </c>
      <c r="D29" s="227"/>
      <c r="E29" s="226"/>
    </row>
    <row r="30" spans="1:5" x14ac:dyDescent="0.25">
      <c r="A30" s="225"/>
      <c r="B30" s="226"/>
      <c r="C30" s="226"/>
      <c r="D30" s="226"/>
      <c r="E30" s="226"/>
    </row>
    <row r="31" spans="1:5" x14ac:dyDescent="0.25">
      <c r="A31" s="332" t="s">
        <v>2462</v>
      </c>
      <c r="B31" s="332"/>
      <c r="C31" s="332"/>
      <c r="D31" s="332"/>
    </row>
    <row r="32" spans="1:5" x14ac:dyDescent="0.25">
      <c r="A32" s="102" t="s">
        <v>2431</v>
      </c>
      <c r="B32" s="102" t="s">
        <v>2432</v>
      </c>
      <c r="C32" s="104" t="s">
        <v>2421</v>
      </c>
      <c r="D32" s="105" t="s">
        <v>2422</v>
      </c>
    </row>
    <row r="33" spans="1:4" x14ac:dyDescent="0.25">
      <c r="A33" s="156" t="s">
        <v>398</v>
      </c>
      <c r="B33" s="223">
        <f>B21*B12</f>
        <v>178850000</v>
      </c>
      <c r="C33" s="221" t="s">
        <v>2434</v>
      </c>
      <c r="D33" s="221"/>
    </row>
    <row r="34" spans="1:4" x14ac:dyDescent="0.25">
      <c r="A34" s="248" t="s">
        <v>2454</v>
      </c>
      <c r="B34" s="249">
        <f>B21*B13</f>
        <v>25126600000</v>
      </c>
      <c r="C34" s="238" t="s">
        <v>2657</v>
      </c>
      <c r="D34" s="238"/>
    </row>
    <row r="35" spans="1:4" x14ac:dyDescent="0.25">
      <c r="A35" s="247" t="s">
        <v>328</v>
      </c>
      <c r="B35" s="247">
        <f>B14*B21</f>
        <v>87600000</v>
      </c>
      <c r="C35" s="247" t="s">
        <v>2434</v>
      </c>
      <c r="D35" s="247"/>
    </row>
    <row r="38" spans="1:4" x14ac:dyDescent="0.25">
      <c r="A38" t="s">
        <v>2658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S29"/>
  <sheetViews>
    <sheetView zoomScale="130" zoomScaleNormal="130" workbookViewId="0">
      <selection activeCell="A3" sqref="A3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  <col min="10" max="10" width="8.75" customWidth="1"/>
    <col min="11" max="11" width="13.375" customWidth="1"/>
    <col min="14" max="14" width="12.5" customWidth="1"/>
    <col min="16" max="16" width="13.375" customWidth="1"/>
    <col min="19" max="19" width="12" customWidth="1"/>
  </cols>
  <sheetData>
    <row r="1" spans="1:19" s="86" customFormat="1" ht="18.75" x14ac:dyDescent="0.3">
      <c r="A1" s="102" t="s">
        <v>2419</v>
      </c>
      <c r="B1" s="103" t="s">
        <v>2420</v>
      </c>
      <c r="C1" s="104" t="s">
        <v>2421</v>
      </c>
      <c r="D1" s="105" t="s">
        <v>2422</v>
      </c>
      <c r="E1" s="105" t="s">
        <v>2423</v>
      </c>
      <c r="G1" s="86" t="s">
        <v>2424</v>
      </c>
      <c r="H1" s="88" t="s">
        <v>90</v>
      </c>
      <c r="I1" s="88" t="s">
        <v>1</v>
      </c>
      <c r="K1" s="352" t="s">
        <v>2659</v>
      </c>
      <c r="L1" s="352"/>
      <c r="M1" s="352"/>
      <c r="N1" s="352"/>
      <c r="O1"/>
      <c r="P1" s="352" t="s">
        <v>2660</v>
      </c>
      <c r="Q1" s="352"/>
      <c r="R1" s="352"/>
      <c r="S1" s="352"/>
    </row>
    <row r="2" spans="1:19" s="86" customFormat="1" x14ac:dyDescent="0.25">
      <c r="A2" s="242" t="s">
        <v>172</v>
      </c>
      <c r="B2" s="107">
        <v>0</v>
      </c>
      <c r="C2" s="216" t="s">
        <v>2581</v>
      </c>
      <c r="D2" s="108" t="s">
        <v>2661</v>
      </c>
      <c r="E2" s="108" t="s">
        <v>2430</v>
      </c>
      <c r="K2" s="353" t="s">
        <v>2427</v>
      </c>
      <c r="L2" s="353"/>
      <c r="M2" s="353"/>
      <c r="N2" s="353"/>
      <c r="O2"/>
      <c r="P2" s="353" t="s">
        <v>2427</v>
      </c>
      <c r="Q2" s="353"/>
      <c r="R2" s="353"/>
      <c r="S2" s="353"/>
    </row>
    <row r="3" spans="1:19" s="86" customFormat="1" x14ac:dyDescent="0.25">
      <c r="A3" s="242" t="s">
        <v>176</v>
      </c>
      <c r="B3" s="107">
        <f>166250/301713</f>
        <v>0.55102034052228444</v>
      </c>
      <c r="C3" s="216" t="s">
        <v>2581</v>
      </c>
      <c r="D3" s="108" t="s">
        <v>2662</v>
      </c>
      <c r="E3" s="216" t="s">
        <v>2430</v>
      </c>
      <c r="K3" s="102" t="s">
        <v>2431</v>
      </c>
      <c r="L3" s="112" t="s">
        <v>2432</v>
      </c>
      <c r="M3" s="104" t="s">
        <v>2421</v>
      </c>
      <c r="N3" s="105" t="s">
        <v>2422</v>
      </c>
      <c r="O3"/>
      <c r="P3" s="102" t="s">
        <v>2431</v>
      </c>
      <c r="Q3" s="112" t="s">
        <v>2432</v>
      </c>
      <c r="R3" s="104" t="s">
        <v>2421</v>
      </c>
      <c r="S3" s="105" t="s">
        <v>2422</v>
      </c>
    </row>
    <row r="4" spans="1:19" s="86" customFormat="1" x14ac:dyDescent="0.25">
      <c r="A4" s="109" t="s">
        <v>178</v>
      </c>
      <c r="B4" s="107">
        <f>1260/301713</f>
        <v>4.1761541597478396E-3</v>
      </c>
      <c r="C4" s="216" t="s">
        <v>2581</v>
      </c>
      <c r="D4" s="108" t="s">
        <v>2662</v>
      </c>
      <c r="E4" s="108" t="s">
        <v>2430</v>
      </c>
      <c r="K4" s="113" t="s">
        <v>350</v>
      </c>
      <c r="L4" s="108">
        <f>SoyCult!O24</f>
        <v>301713.2960400001</v>
      </c>
      <c r="M4" s="108" t="s">
        <v>2434</v>
      </c>
      <c r="N4" s="108"/>
      <c r="O4"/>
      <c r="P4" s="113" t="s">
        <v>45</v>
      </c>
      <c r="Q4" s="108"/>
      <c r="R4" s="108" t="s">
        <v>2434</v>
      </c>
      <c r="S4" s="108"/>
    </row>
    <row r="5" spans="1:19" s="86" customFormat="1" x14ac:dyDescent="0.25">
      <c r="A5" s="242" t="s">
        <v>271</v>
      </c>
      <c r="B5" s="107">
        <f>1.16*(1/4.5)</f>
        <v>0.25777777777777777</v>
      </c>
      <c r="C5" s="216" t="s">
        <v>2440</v>
      </c>
      <c r="D5" s="108" t="s">
        <v>2424</v>
      </c>
      <c r="E5" s="216" t="s">
        <v>2430</v>
      </c>
      <c r="K5" s="113" t="s">
        <v>229</v>
      </c>
      <c r="L5" s="115">
        <f>B6*L4</f>
        <v>238.35350387160008</v>
      </c>
      <c r="M5" s="108" t="s">
        <v>2434</v>
      </c>
      <c r="N5" s="108"/>
      <c r="O5"/>
      <c r="P5" s="113" t="s">
        <v>229</v>
      </c>
      <c r="Q5" s="115">
        <f>G6*Q4</f>
        <v>0</v>
      </c>
      <c r="R5" s="108" t="s">
        <v>2434</v>
      </c>
      <c r="S5" s="108"/>
    </row>
    <row r="6" spans="1:19" s="86" customFormat="1" x14ac:dyDescent="0.25">
      <c r="A6" s="242" t="s">
        <v>229</v>
      </c>
      <c r="B6" s="107">
        <v>7.9000000000000001E-4</v>
      </c>
      <c r="C6" s="216" t="s">
        <v>2440</v>
      </c>
      <c r="D6" s="108" t="s">
        <v>2663</v>
      </c>
      <c r="E6" s="216" t="s">
        <v>2430</v>
      </c>
      <c r="K6" s="113" t="s">
        <v>2664</v>
      </c>
      <c r="L6" s="189">
        <f>B5*L4</f>
        <v>77774.982979200024</v>
      </c>
      <c r="M6" s="108" t="s">
        <v>2434</v>
      </c>
      <c r="N6" s="108"/>
      <c r="O6"/>
      <c r="P6" s="113" t="s">
        <v>2664</v>
      </c>
      <c r="Q6" s="189">
        <f>G5*Q4</f>
        <v>0</v>
      </c>
      <c r="R6" s="108" t="s">
        <v>2434</v>
      </c>
      <c r="S6" s="108"/>
    </row>
    <row r="7" spans="1:19" s="86" customFormat="1" x14ac:dyDescent="0.25">
      <c r="A7" s="242" t="s">
        <v>305</v>
      </c>
      <c r="B7" s="107">
        <v>1.33</v>
      </c>
      <c r="C7" s="216" t="s">
        <v>2458</v>
      </c>
      <c r="D7" s="108" t="s">
        <v>2665</v>
      </c>
      <c r="E7" s="216" t="s">
        <v>2430</v>
      </c>
      <c r="K7" s="113" t="s">
        <v>2454</v>
      </c>
      <c r="L7" s="115">
        <f>B8*L4</f>
        <v>46933.17938400001</v>
      </c>
      <c r="M7" s="108" t="s">
        <v>59</v>
      </c>
      <c r="N7" s="108"/>
      <c r="O7"/>
      <c r="P7" s="113" t="s">
        <v>2454</v>
      </c>
      <c r="Q7" s="115">
        <f>G8*Q4</f>
        <v>0</v>
      </c>
      <c r="R7" s="108" t="s">
        <v>59</v>
      </c>
      <c r="S7" s="108"/>
    </row>
    <row r="8" spans="1:19" s="86" customFormat="1" x14ac:dyDescent="0.25">
      <c r="A8" s="109" t="s">
        <v>287</v>
      </c>
      <c r="B8" s="107">
        <f>0.7*(1/4.5)</f>
        <v>0.15555555555555553</v>
      </c>
      <c r="C8" s="216" t="s">
        <v>2458</v>
      </c>
      <c r="D8" s="108" t="s">
        <v>2424</v>
      </c>
      <c r="E8" s="216" t="s">
        <v>2430</v>
      </c>
      <c r="K8" s="113" t="s">
        <v>305</v>
      </c>
      <c r="L8" s="114">
        <f>(B7*L4)/LCI!E56</f>
        <v>8025.5736746640023</v>
      </c>
      <c r="M8" s="108" t="s">
        <v>2434</v>
      </c>
      <c r="N8" s="108"/>
      <c r="O8"/>
      <c r="P8" s="113" t="s">
        <v>305</v>
      </c>
      <c r="Q8" s="114" t="e">
        <f>(G7*Q4)/LCI!J56</f>
        <v>#DIV/0!</v>
      </c>
      <c r="R8" s="108" t="s">
        <v>2434</v>
      </c>
      <c r="S8" s="108"/>
    </row>
    <row r="9" spans="1:19" s="86" customFormat="1" x14ac:dyDescent="0.25">
      <c r="A9" s="242" t="s">
        <v>348</v>
      </c>
      <c r="B9" s="107">
        <f>1/4.5</f>
        <v>0.22222222222222221</v>
      </c>
      <c r="C9" s="216" t="s">
        <v>2440</v>
      </c>
      <c r="D9" s="108" t="s">
        <v>2424</v>
      </c>
      <c r="E9" s="108" t="s">
        <v>2450</v>
      </c>
      <c r="K9" s="113" t="s">
        <v>2456</v>
      </c>
      <c r="L9" s="243">
        <f>B2*L4</f>
        <v>0</v>
      </c>
      <c r="M9" s="108" t="s">
        <v>2455</v>
      </c>
      <c r="N9" s="108"/>
      <c r="O9"/>
      <c r="P9" s="113" t="s">
        <v>2456</v>
      </c>
      <c r="Q9" s="243">
        <f>G2*Q4</f>
        <v>0</v>
      </c>
      <c r="R9" s="108" t="s">
        <v>2455</v>
      </c>
      <c r="S9" s="108"/>
    </row>
    <row r="10" spans="1:19" s="86" customFormat="1" x14ac:dyDescent="0.25">
      <c r="A10" s="109" t="s">
        <v>346</v>
      </c>
      <c r="B10" s="107">
        <f>3.5/4.5</f>
        <v>0.77777777777777779</v>
      </c>
      <c r="C10" s="216" t="s">
        <v>2440</v>
      </c>
      <c r="D10" s="108" t="s">
        <v>2424</v>
      </c>
      <c r="E10" s="108" t="s">
        <v>2450</v>
      </c>
      <c r="K10" s="113" t="s">
        <v>176</v>
      </c>
      <c r="L10" s="244">
        <f>B3*L4</f>
        <v>166250.16312406166</v>
      </c>
      <c r="M10" s="108" t="s">
        <v>2455</v>
      </c>
      <c r="N10" s="108"/>
      <c r="O10"/>
      <c r="P10" s="113" t="s">
        <v>176</v>
      </c>
      <c r="Q10" s="244">
        <f>G3*Q4</f>
        <v>0</v>
      </c>
      <c r="R10" s="108" t="s">
        <v>2455</v>
      </c>
      <c r="S10" s="108"/>
    </row>
    <row r="11" spans="1:19" x14ac:dyDescent="0.25">
      <c r="K11" s="113" t="s">
        <v>178</v>
      </c>
      <c r="L11" s="115">
        <f>B4*L4</f>
        <v>1260.0012363086778</v>
      </c>
      <c r="M11" s="108" t="s">
        <v>2666</v>
      </c>
      <c r="N11" s="108"/>
      <c r="P11" s="113" t="s">
        <v>178</v>
      </c>
      <c r="Q11" s="115">
        <f>G4*Q4</f>
        <v>0</v>
      </c>
      <c r="R11" s="108" t="s">
        <v>2666</v>
      </c>
      <c r="S11" s="108"/>
    </row>
    <row r="12" spans="1:19" x14ac:dyDescent="0.25">
      <c r="K12" s="87"/>
      <c r="L12" s="86"/>
      <c r="M12" s="86"/>
      <c r="N12" s="86"/>
      <c r="P12" s="87"/>
      <c r="Q12" s="86"/>
      <c r="R12" s="86"/>
      <c r="S12" s="86"/>
    </row>
    <row r="13" spans="1:19" x14ac:dyDescent="0.25">
      <c r="K13" s="353" t="s">
        <v>2462</v>
      </c>
      <c r="L13" s="353"/>
      <c r="M13" s="353"/>
      <c r="N13" s="353"/>
      <c r="P13" s="353" t="s">
        <v>2462</v>
      </c>
      <c r="Q13" s="353"/>
      <c r="R13" s="353"/>
      <c r="S13" s="353"/>
    </row>
    <row r="14" spans="1:19" x14ac:dyDescent="0.25">
      <c r="K14" s="102" t="s">
        <v>2431</v>
      </c>
      <c r="L14" s="112" t="s">
        <v>2432</v>
      </c>
      <c r="M14" s="104" t="s">
        <v>2421</v>
      </c>
      <c r="N14" s="105" t="s">
        <v>2422</v>
      </c>
      <c r="P14" s="102" t="s">
        <v>2431</v>
      </c>
      <c r="Q14" s="112" t="s">
        <v>2432</v>
      </c>
      <c r="R14" s="104" t="s">
        <v>2421</v>
      </c>
      <c r="S14" s="105" t="s">
        <v>2422</v>
      </c>
    </row>
    <row r="15" spans="1:19" x14ac:dyDescent="0.25">
      <c r="K15" s="113" t="s">
        <v>2667</v>
      </c>
      <c r="L15" s="114">
        <f>L4*B9</f>
        <v>67047.399120000016</v>
      </c>
      <c r="M15" s="108" t="s">
        <v>2434</v>
      </c>
      <c r="N15" s="108" t="s">
        <v>2465</v>
      </c>
      <c r="P15" s="113" t="s">
        <v>2668</v>
      </c>
      <c r="Q15" s="114">
        <f>Q4*G9</f>
        <v>0</v>
      </c>
      <c r="R15" s="108" t="s">
        <v>2434</v>
      </c>
      <c r="S15" s="108" t="s">
        <v>2465</v>
      </c>
    </row>
    <row r="16" spans="1:19" x14ac:dyDescent="0.25">
      <c r="K16" s="113" t="s">
        <v>2669</v>
      </c>
      <c r="L16" s="190">
        <f>L4*B10</f>
        <v>234665.89692000009</v>
      </c>
      <c r="M16" s="108" t="s">
        <v>2434</v>
      </c>
      <c r="N16" s="108"/>
      <c r="P16" s="113" t="s">
        <v>2670</v>
      </c>
      <c r="Q16" s="190">
        <f>Q4*G10</f>
        <v>0</v>
      </c>
      <c r="R16" s="108" t="s">
        <v>2434</v>
      </c>
      <c r="S16" s="108"/>
    </row>
    <row r="29" spans="1:4" x14ac:dyDescent="0.25">
      <c r="A29" s="87"/>
      <c r="B29" s="86"/>
      <c r="C29" s="86"/>
      <c r="D29" s="86"/>
    </row>
  </sheetData>
  <mergeCells count="6">
    <mergeCell ref="K1:N1"/>
    <mergeCell ref="K2:N2"/>
    <mergeCell ref="K13:N13"/>
    <mergeCell ref="P1:S1"/>
    <mergeCell ref="P2:S2"/>
    <mergeCell ref="P13:S1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L30"/>
  <sheetViews>
    <sheetView zoomScale="130" zoomScaleNormal="130" workbookViewId="0">
      <selection activeCell="H29" sqref="H29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  <col min="12" max="12" width="12" customWidth="1"/>
  </cols>
  <sheetData>
    <row r="1" spans="1:12" s="86" customFormat="1" x14ac:dyDescent="0.25">
      <c r="A1" s="102" t="s">
        <v>2419</v>
      </c>
      <c r="B1" s="103" t="s">
        <v>2420</v>
      </c>
      <c r="C1" s="104" t="s">
        <v>2421</v>
      </c>
      <c r="D1" s="105" t="s">
        <v>2422</v>
      </c>
      <c r="E1" s="105" t="s">
        <v>2423</v>
      </c>
      <c r="G1" s="86" t="s">
        <v>2424</v>
      </c>
      <c r="I1" s="354" t="s">
        <v>2671</v>
      </c>
      <c r="J1" s="354"/>
      <c r="K1" s="354"/>
      <c r="L1" s="354"/>
    </row>
    <row r="2" spans="1:12" s="86" customFormat="1" ht="15" x14ac:dyDescent="0.25">
      <c r="A2" s="213" t="s">
        <v>2672</v>
      </c>
      <c r="B2" s="245" t="s">
        <v>2673</v>
      </c>
      <c r="C2" s="104"/>
      <c r="D2" s="105"/>
      <c r="E2" s="105"/>
      <c r="I2" s="353" t="s">
        <v>2427</v>
      </c>
      <c r="J2" s="353"/>
      <c r="K2" s="353"/>
      <c r="L2" s="353"/>
    </row>
    <row r="3" spans="1:12" s="86" customFormat="1" ht="15" x14ac:dyDescent="0.25">
      <c r="A3" s="110" t="s">
        <v>240</v>
      </c>
      <c r="B3" s="107">
        <f>0.108*G4</f>
        <v>9.8450319051959889E-2</v>
      </c>
      <c r="C3" s="216" t="s">
        <v>2440</v>
      </c>
      <c r="D3" s="108" t="s">
        <v>2424</v>
      </c>
      <c r="E3" s="216" t="s">
        <v>2430</v>
      </c>
      <c r="F3" s="86" t="s">
        <v>2674</v>
      </c>
      <c r="G3" s="86">
        <f>1+0.09+0.007</f>
        <v>1.097</v>
      </c>
      <c r="I3" s="102" t="s">
        <v>2431</v>
      </c>
      <c r="J3" s="102" t="s">
        <v>2432</v>
      </c>
      <c r="K3" s="104" t="s">
        <v>2421</v>
      </c>
      <c r="L3" s="105" t="s">
        <v>2422</v>
      </c>
    </row>
    <row r="4" spans="1:12" s="86" customFormat="1" ht="15" x14ac:dyDescent="0.25">
      <c r="A4" s="213" t="s">
        <v>305</v>
      </c>
      <c r="B4" s="107">
        <f>1.18*G4</f>
        <v>1.0756608933454876</v>
      </c>
      <c r="C4" s="216" t="s">
        <v>2458</v>
      </c>
      <c r="D4" s="108" t="s">
        <v>2424</v>
      </c>
      <c r="E4" s="216" t="s">
        <v>2430</v>
      </c>
      <c r="F4" s="86" t="s">
        <v>2675</v>
      </c>
      <c r="G4" s="86">
        <f>1/G3</f>
        <v>0.91157702825888787</v>
      </c>
      <c r="I4" s="113" t="str">
        <f>HexExt!K15</f>
        <v>Soy Oil</v>
      </c>
      <c r="J4" s="114">
        <f>HexExt!L15</f>
        <v>67047.399120000016</v>
      </c>
      <c r="K4" s="108" t="s">
        <v>2434</v>
      </c>
      <c r="L4" s="108"/>
    </row>
    <row r="5" spans="1:12" s="86" customFormat="1" ht="15" x14ac:dyDescent="0.25">
      <c r="A5" s="110" t="s">
        <v>287</v>
      </c>
      <c r="B5" s="107">
        <f>0.147*G4</f>
        <v>0.13400182315405651</v>
      </c>
      <c r="C5" s="216" t="s">
        <v>2458</v>
      </c>
      <c r="D5" s="108" t="s">
        <v>2424</v>
      </c>
      <c r="E5" s="108" t="s">
        <v>2430</v>
      </c>
      <c r="F5" s="86" t="s">
        <v>2676</v>
      </c>
      <c r="G5" s="86">
        <f>G4*HexExt!$B$9</f>
        <v>0.20257267294641951</v>
      </c>
      <c r="I5" s="113" t="str">
        <f t="shared" ref="I5:I10" si="0">A3</f>
        <v>Methanol</v>
      </c>
      <c r="J5" s="114">
        <f>J$4*B3</f>
        <v>6600.8378349680961</v>
      </c>
      <c r="K5" s="108" t="s">
        <v>2434</v>
      </c>
      <c r="L5" s="108"/>
    </row>
    <row r="6" spans="1:12" s="86" customFormat="1" ht="15" x14ac:dyDescent="0.25">
      <c r="A6" s="213" t="s">
        <v>271</v>
      </c>
      <c r="B6" s="107">
        <f>0.5*G4</f>
        <v>0.45578851412944393</v>
      </c>
      <c r="C6" s="216" t="s">
        <v>2440</v>
      </c>
      <c r="D6" s="108"/>
      <c r="E6" s="216" t="s">
        <v>2430</v>
      </c>
      <c r="I6" s="113" t="str">
        <f t="shared" si="0"/>
        <v>Natural Gas</v>
      </c>
      <c r="J6" s="114">
        <f>(J$4*B4)/LCI!E56</f>
        <v>1442.4053046782137</v>
      </c>
      <c r="K6" s="108" t="s">
        <v>2434</v>
      </c>
      <c r="L6" s="108"/>
    </row>
    <row r="7" spans="1:12" s="86" customFormat="1" ht="15" x14ac:dyDescent="0.25">
      <c r="A7" s="110" t="s">
        <v>176</v>
      </c>
      <c r="B7" s="125">
        <v>0.66236948350271474</v>
      </c>
      <c r="C7" s="216" t="s">
        <v>2581</v>
      </c>
      <c r="D7" s="131" t="s">
        <v>2677</v>
      </c>
      <c r="E7" s="108" t="s">
        <v>2430</v>
      </c>
      <c r="I7" s="113" t="str">
        <f t="shared" si="0"/>
        <v>Electricity, Grid</v>
      </c>
      <c r="J7" s="114">
        <f>J$4*B5</f>
        <v>8984.4737198176863</v>
      </c>
      <c r="K7" s="108" t="s">
        <v>59</v>
      </c>
      <c r="L7" s="108"/>
    </row>
    <row r="8" spans="1:12" s="86" customFormat="1" ht="18" customHeight="1" x14ac:dyDescent="0.3">
      <c r="A8" s="110" t="s">
        <v>178</v>
      </c>
      <c r="B8" s="107">
        <f>318/65590</f>
        <v>4.84830004573868E-3</v>
      </c>
      <c r="C8" s="216" t="s">
        <v>2581</v>
      </c>
      <c r="D8" s="108" t="s">
        <v>2485</v>
      </c>
      <c r="E8" s="216" t="s">
        <v>2430</v>
      </c>
      <c r="F8" s="88" t="s">
        <v>90</v>
      </c>
      <c r="G8" s="88" t="s">
        <v>1</v>
      </c>
      <c r="I8" s="113" t="str">
        <f t="shared" si="0"/>
        <v>Water</v>
      </c>
      <c r="J8" s="114">
        <f>J$4*B6</f>
        <v>30559.434421148595</v>
      </c>
      <c r="K8" s="108" t="s">
        <v>2434</v>
      </c>
      <c r="L8" s="108"/>
    </row>
    <row r="9" spans="1:12" s="86" customFormat="1" ht="15" x14ac:dyDescent="0.25">
      <c r="A9" s="213" t="s">
        <v>172</v>
      </c>
      <c r="B9" s="107">
        <v>0</v>
      </c>
      <c r="C9" s="216" t="s">
        <v>2581</v>
      </c>
      <c r="D9" s="216" t="s">
        <v>2678</v>
      </c>
      <c r="E9" s="216" t="s">
        <v>2430</v>
      </c>
      <c r="I9" s="113" t="str">
        <f t="shared" si="0"/>
        <v>Capital Cost</v>
      </c>
      <c r="J9" s="114">
        <f>J$4*B7</f>
        <v>44410.151125314784</v>
      </c>
      <c r="K9" s="108" t="s">
        <v>2455</v>
      </c>
      <c r="L9" s="108"/>
    </row>
    <row r="10" spans="1:12" s="86" customFormat="1" ht="15" x14ac:dyDescent="0.25">
      <c r="A10" s="213" t="s">
        <v>361</v>
      </c>
      <c r="B10" s="107">
        <f>G4</f>
        <v>0.91157702825888787</v>
      </c>
      <c r="C10" s="216" t="s">
        <v>2440</v>
      </c>
      <c r="D10" s="108" t="s">
        <v>2424</v>
      </c>
      <c r="E10" s="108" t="s">
        <v>2450</v>
      </c>
      <c r="I10" s="113" t="str">
        <f t="shared" si="0"/>
        <v>Labor</v>
      </c>
      <c r="J10" s="114">
        <f>J$4*B8</f>
        <v>325.06590822015562</v>
      </c>
      <c r="K10" s="108" t="s">
        <v>2457</v>
      </c>
      <c r="L10" s="108"/>
    </row>
    <row r="11" spans="1:12" x14ac:dyDescent="0.25">
      <c r="A11" s="213" t="s">
        <v>336</v>
      </c>
      <c r="B11" s="107">
        <f>1-B10</f>
        <v>8.8422971741112133E-2</v>
      </c>
      <c r="C11" s="216" t="s">
        <v>2440</v>
      </c>
      <c r="D11" s="108" t="s">
        <v>2424</v>
      </c>
      <c r="E11" s="108" t="s">
        <v>2450</v>
      </c>
      <c r="I11" s="87"/>
      <c r="J11" s="86"/>
      <c r="K11" s="86"/>
      <c r="L11" s="86"/>
    </row>
    <row r="12" spans="1:12" x14ac:dyDescent="0.25">
      <c r="I12" s="353" t="s">
        <v>2462</v>
      </c>
      <c r="J12" s="353"/>
      <c r="K12" s="353"/>
      <c r="L12" s="353"/>
    </row>
    <row r="13" spans="1:12" x14ac:dyDescent="0.25">
      <c r="I13" s="102" t="s">
        <v>2431</v>
      </c>
      <c r="J13" s="102" t="s">
        <v>2432</v>
      </c>
      <c r="K13" s="104" t="s">
        <v>2421</v>
      </c>
      <c r="L13" s="105" t="s">
        <v>2422</v>
      </c>
    </row>
    <row r="14" spans="1:12" x14ac:dyDescent="0.25">
      <c r="I14" s="113" t="s">
        <v>2679</v>
      </c>
      <c r="J14" s="116">
        <f>B10*J4</f>
        <v>61118.86884229719</v>
      </c>
      <c r="K14" s="108" t="s">
        <v>2521</v>
      </c>
      <c r="L14" s="108" t="s">
        <v>2465</v>
      </c>
    </row>
    <row r="15" spans="1:12" x14ac:dyDescent="0.25">
      <c r="I15" s="113" t="s">
        <v>336</v>
      </c>
      <c r="J15" s="115">
        <f>B11*J4</f>
        <v>5928.5302777028282</v>
      </c>
      <c r="K15" s="108" t="s">
        <v>2521</v>
      </c>
      <c r="L15" s="108"/>
    </row>
    <row r="30" spans="1:4" x14ac:dyDescent="0.25">
      <c r="A30" s="87"/>
      <c r="B30" s="86"/>
      <c r="C30" s="86"/>
      <c r="D30" s="86"/>
    </row>
  </sheetData>
  <mergeCells count="3">
    <mergeCell ref="I1:L1"/>
    <mergeCell ref="I2:L2"/>
    <mergeCell ref="I12:L12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2680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M21"/>
  <sheetViews>
    <sheetView zoomScale="130" zoomScaleNormal="130" workbookViewId="0">
      <selection activeCell="A12" sqref="A12"/>
    </sheetView>
  </sheetViews>
  <sheetFormatPr defaultColWidth="11" defaultRowHeight="15.75" x14ac:dyDescent="0.25"/>
  <cols>
    <col min="1" max="1" width="24" bestFit="1" customWidth="1"/>
    <col min="4" max="4" width="25" customWidth="1"/>
    <col min="10" max="10" width="16.25" bestFit="1" customWidth="1"/>
  </cols>
  <sheetData>
    <row r="1" spans="1:13" ht="18.75" x14ac:dyDescent="0.3">
      <c r="A1" s="102" t="s">
        <v>2419</v>
      </c>
      <c r="B1" s="103" t="s">
        <v>2420</v>
      </c>
      <c r="C1" s="104" t="s">
        <v>2421</v>
      </c>
      <c r="D1" s="105" t="s">
        <v>2422</v>
      </c>
      <c r="E1" s="105" t="s">
        <v>2423</v>
      </c>
      <c r="G1" s="88" t="s">
        <v>90</v>
      </c>
      <c r="H1" s="88" t="s">
        <v>1</v>
      </c>
      <c r="J1" s="355" t="s">
        <v>2681</v>
      </c>
      <c r="K1" s="355"/>
      <c r="L1" s="355"/>
      <c r="M1" s="355"/>
    </row>
    <row r="2" spans="1:13" x14ac:dyDescent="0.25">
      <c r="A2" s="213" t="s">
        <v>2672</v>
      </c>
      <c r="B2" s="245" t="s">
        <v>2673</v>
      </c>
      <c r="C2" s="104"/>
      <c r="D2" s="105"/>
      <c r="E2" s="105"/>
      <c r="J2" s="356" t="s">
        <v>2427</v>
      </c>
      <c r="K2" s="356"/>
      <c r="L2" s="356"/>
      <c r="M2" s="356"/>
    </row>
    <row r="3" spans="1:13" x14ac:dyDescent="0.25">
      <c r="A3" s="110" t="s">
        <v>302</v>
      </c>
      <c r="B3" s="107">
        <v>0.04</v>
      </c>
      <c r="C3" s="108" t="s">
        <v>2440</v>
      </c>
      <c r="D3" s="108" t="s">
        <v>2662</v>
      </c>
      <c r="E3" s="108" t="s">
        <v>2430</v>
      </c>
      <c r="J3" s="102" t="s">
        <v>2431</v>
      </c>
      <c r="K3" s="102" t="s">
        <v>2432</v>
      </c>
      <c r="L3" s="104" t="s">
        <v>2421</v>
      </c>
      <c r="M3" s="105" t="s">
        <v>2422</v>
      </c>
    </row>
    <row r="4" spans="1:13" x14ac:dyDescent="0.25">
      <c r="A4" s="213" t="s">
        <v>305</v>
      </c>
      <c r="B4" s="107">
        <v>7.48</v>
      </c>
      <c r="C4" s="108" t="s">
        <v>2458</v>
      </c>
      <c r="D4" s="108" t="s">
        <v>2662</v>
      </c>
      <c r="E4" s="105" t="s">
        <v>2430</v>
      </c>
      <c r="J4" s="113" t="str">
        <f>HexExt!K15</f>
        <v>Soy Oil</v>
      </c>
      <c r="K4" s="114">
        <f>HexExt!L15</f>
        <v>67047.399120000016</v>
      </c>
      <c r="L4" s="108" t="s">
        <v>2434</v>
      </c>
      <c r="M4" s="108"/>
    </row>
    <row r="5" spans="1:13" x14ac:dyDescent="0.25">
      <c r="A5" s="110" t="s">
        <v>287</v>
      </c>
      <c r="B5" s="107">
        <v>0.22</v>
      </c>
      <c r="C5" s="108" t="s">
        <v>2458</v>
      </c>
      <c r="D5" s="108" t="s">
        <v>2662</v>
      </c>
      <c r="E5" s="108" t="s">
        <v>2430</v>
      </c>
      <c r="J5" s="113" t="str">
        <f t="shared" ref="J5:J10" si="0">A3</f>
        <v>Hydrogen</v>
      </c>
      <c r="K5" s="114">
        <f>K$4*B3</f>
        <v>2681.8959648000009</v>
      </c>
      <c r="L5" s="108" t="s">
        <v>2434</v>
      </c>
      <c r="M5" s="108"/>
    </row>
    <row r="6" spans="1:13" x14ac:dyDescent="0.25">
      <c r="A6" s="110" t="s">
        <v>271</v>
      </c>
      <c r="B6" s="107">
        <v>0.9</v>
      </c>
      <c r="C6" s="108" t="s">
        <v>2440</v>
      </c>
      <c r="D6" s="108" t="s">
        <v>2662</v>
      </c>
      <c r="E6" s="108" t="s">
        <v>2430</v>
      </c>
      <c r="J6" s="113" t="str">
        <f t="shared" si="0"/>
        <v>Natural Gas</v>
      </c>
      <c r="K6" s="114">
        <f>(K$4*B4)/LCI!E56</f>
        <v>10030.290908352003</v>
      </c>
      <c r="L6" s="108" t="s">
        <v>2434</v>
      </c>
      <c r="M6" s="108"/>
    </row>
    <row r="7" spans="1:13" x14ac:dyDescent="0.25">
      <c r="A7" s="110" t="s">
        <v>176</v>
      </c>
      <c r="B7" s="127">
        <v>0.29799999999999999</v>
      </c>
      <c r="C7" s="108" t="s">
        <v>2581</v>
      </c>
      <c r="D7" s="108" t="s">
        <v>2662</v>
      </c>
      <c r="E7" s="108" t="s">
        <v>2430</v>
      </c>
      <c r="J7" s="113" t="str">
        <f t="shared" si="0"/>
        <v>Electricity, Grid</v>
      </c>
      <c r="K7" s="114">
        <f>K$4*B5</f>
        <v>14750.427806400005</v>
      </c>
      <c r="L7" s="108" t="s">
        <v>59</v>
      </c>
      <c r="M7" s="108"/>
    </row>
    <row r="8" spans="1:13" x14ac:dyDescent="0.25">
      <c r="A8" s="110" t="s">
        <v>178</v>
      </c>
      <c r="B8" s="107">
        <f>318/65590</f>
        <v>4.84830004573868E-3</v>
      </c>
      <c r="C8" s="108" t="s">
        <v>2581</v>
      </c>
      <c r="D8" s="108" t="s">
        <v>2662</v>
      </c>
      <c r="E8" s="108" t="s">
        <v>2430</v>
      </c>
      <c r="J8" s="113" t="str">
        <f t="shared" si="0"/>
        <v>Water</v>
      </c>
      <c r="K8" s="114">
        <f>K$4*B6</f>
        <v>60342.659208000019</v>
      </c>
      <c r="L8" s="108" t="s">
        <v>2434</v>
      </c>
      <c r="M8" s="108"/>
    </row>
    <row r="9" spans="1:13" x14ac:dyDescent="0.25">
      <c r="A9" s="110" t="s">
        <v>375</v>
      </c>
      <c r="B9" s="107">
        <v>0.49399999999999999</v>
      </c>
      <c r="C9" s="108" t="s">
        <v>2440</v>
      </c>
      <c r="D9" s="108" t="s">
        <v>2662</v>
      </c>
      <c r="E9" s="108" t="s">
        <v>2450</v>
      </c>
      <c r="J9" s="113" t="str">
        <f t="shared" si="0"/>
        <v>Capital Cost</v>
      </c>
      <c r="K9" s="114">
        <f>K$4*B7</f>
        <v>19980.124937760003</v>
      </c>
      <c r="L9" s="108" t="s">
        <v>2455</v>
      </c>
      <c r="M9" s="108"/>
    </row>
    <row r="10" spans="1:13" x14ac:dyDescent="0.25">
      <c r="A10" s="262" t="s">
        <v>271</v>
      </c>
      <c r="B10" s="263">
        <v>8.6999999999999994E-2</v>
      </c>
      <c r="C10" s="264" t="s">
        <v>2440</v>
      </c>
      <c r="D10" s="264" t="s">
        <v>2662</v>
      </c>
      <c r="E10" s="264" t="s">
        <v>2450</v>
      </c>
      <c r="J10" s="113" t="str">
        <f t="shared" si="0"/>
        <v>Labor</v>
      </c>
      <c r="K10" s="114">
        <f>K$4*B8</f>
        <v>325.06590822015562</v>
      </c>
      <c r="L10" s="108" t="s">
        <v>2457</v>
      </c>
      <c r="M10" s="108"/>
    </row>
    <row r="11" spans="1:13" x14ac:dyDescent="0.25">
      <c r="A11" s="259" t="s">
        <v>195</v>
      </c>
      <c r="B11" s="260">
        <v>5.3999999999999999E-2</v>
      </c>
      <c r="C11" s="261" t="s">
        <v>2440</v>
      </c>
      <c r="D11" s="261" t="s">
        <v>2662</v>
      </c>
      <c r="E11" s="247" t="s">
        <v>2450</v>
      </c>
      <c r="J11" s="87"/>
      <c r="K11" s="86"/>
      <c r="L11" s="86"/>
      <c r="M11" s="86"/>
    </row>
    <row r="12" spans="1:13" x14ac:dyDescent="0.25">
      <c r="A12" s="259" t="s">
        <v>385</v>
      </c>
      <c r="B12" s="260">
        <v>4.2000000000000003E-2</v>
      </c>
      <c r="C12" s="261" t="s">
        <v>2440</v>
      </c>
      <c r="D12" s="261" t="s">
        <v>2662</v>
      </c>
      <c r="E12" s="247" t="s">
        <v>2450</v>
      </c>
      <c r="J12" s="266" t="s">
        <v>2462</v>
      </c>
      <c r="K12" s="266"/>
      <c r="L12" s="266"/>
      <c r="M12" s="266"/>
    </row>
    <row r="13" spans="1:13" x14ac:dyDescent="0.25">
      <c r="A13" s="259" t="s">
        <v>381</v>
      </c>
      <c r="B13" s="260">
        <v>0.06</v>
      </c>
      <c r="C13" s="261" t="s">
        <v>2440</v>
      </c>
      <c r="D13" s="261" t="s">
        <v>2662</v>
      </c>
      <c r="E13" s="247" t="s">
        <v>2450</v>
      </c>
      <c r="J13" s="267" t="s">
        <v>2431</v>
      </c>
      <c r="K13" s="267" t="s">
        <v>2432</v>
      </c>
      <c r="L13" s="268" t="s">
        <v>2421</v>
      </c>
      <c r="M13" s="269" t="s">
        <v>2422</v>
      </c>
    </row>
    <row r="14" spans="1:13" x14ac:dyDescent="0.25">
      <c r="A14" s="259" t="s">
        <v>363</v>
      </c>
      <c r="B14" s="260">
        <v>0.23300000000000001</v>
      </c>
      <c r="C14" s="261" t="s">
        <v>2440</v>
      </c>
      <c r="D14" s="261" t="s">
        <v>2662</v>
      </c>
      <c r="E14" s="247" t="s">
        <v>2450</v>
      </c>
      <c r="J14" s="270" t="str">
        <f t="shared" ref="J14:J20" si="1">A9</f>
        <v>Jet-A</v>
      </c>
      <c r="K14" s="271">
        <f t="shared" ref="K14:K20" si="2">B9*$K$4</f>
        <v>33121.415165280006</v>
      </c>
      <c r="L14" s="261" t="s">
        <v>2521</v>
      </c>
      <c r="M14" s="261" t="s">
        <v>2465</v>
      </c>
    </row>
    <row r="15" spans="1:13" x14ac:dyDescent="0.25">
      <c r="A15" s="259" t="s">
        <v>369</v>
      </c>
      <c r="B15" s="260">
        <v>7.0000000000000007E-2</v>
      </c>
      <c r="C15" s="261" t="s">
        <v>2440</v>
      </c>
      <c r="D15" s="261" t="s">
        <v>2662</v>
      </c>
      <c r="E15" s="247" t="s">
        <v>2450</v>
      </c>
      <c r="J15" s="270" t="str">
        <f t="shared" si="1"/>
        <v>Water</v>
      </c>
      <c r="K15" s="271">
        <f t="shared" si="2"/>
        <v>5833.1237234400014</v>
      </c>
      <c r="L15" s="261" t="s">
        <v>2521</v>
      </c>
      <c r="M15" s="261"/>
    </row>
    <row r="16" spans="1:13" x14ac:dyDescent="0.25">
      <c r="J16" s="270" t="str">
        <f t="shared" si="1"/>
        <v>CO2, Commercial</v>
      </c>
      <c r="K16" s="271">
        <f t="shared" si="2"/>
        <v>3620.559552480001</v>
      </c>
      <c r="L16" s="261" t="s">
        <v>2521</v>
      </c>
      <c r="M16" s="247"/>
    </row>
    <row r="17" spans="10:13" x14ac:dyDescent="0.25">
      <c r="J17" s="270" t="str">
        <f t="shared" si="1"/>
        <v>Propane, Produced</v>
      </c>
      <c r="K17" s="271">
        <f t="shared" si="2"/>
        <v>2815.9907630400007</v>
      </c>
      <c r="L17" s="261" t="s">
        <v>2521</v>
      </c>
      <c r="M17" s="247"/>
    </row>
    <row r="18" spans="10:13" x14ac:dyDescent="0.25">
      <c r="J18" s="270" t="str">
        <f t="shared" si="1"/>
        <v>LPG, Produced</v>
      </c>
      <c r="K18" s="271">
        <f t="shared" si="2"/>
        <v>4022.8439472000009</v>
      </c>
      <c r="L18" s="261" t="s">
        <v>2521</v>
      </c>
      <c r="M18" s="247"/>
    </row>
    <row r="19" spans="10:13" x14ac:dyDescent="0.25">
      <c r="J19" s="270" t="str">
        <f t="shared" si="1"/>
        <v>Diesel, Produced</v>
      </c>
      <c r="K19" s="271">
        <f t="shared" si="2"/>
        <v>15622.043994960004</v>
      </c>
      <c r="L19" s="261" t="s">
        <v>2521</v>
      </c>
      <c r="M19" s="247"/>
    </row>
    <row r="20" spans="10:13" x14ac:dyDescent="0.25">
      <c r="J20" s="270" t="str">
        <f t="shared" si="1"/>
        <v>Gasoline, Produced</v>
      </c>
      <c r="K20" s="271">
        <f t="shared" si="2"/>
        <v>4693.3179384000014</v>
      </c>
      <c r="L20" s="261" t="s">
        <v>2521</v>
      </c>
      <c r="M20" s="247"/>
    </row>
    <row r="21" spans="10:13" x14ac:dyDescent="0.25">
      <c r="J21" s="265"/>
    </row>
  </sheetData>
  <mergeCells count="2">
    <mergeCell ref="J1:M1"/>
    <mergeCell ref="J2:M2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49B-7A90-421E-A1BC-46A7A6E12541}">
  <dimension ref="A1:L21"/>
  <sheetViews>
    <sheetView workbookViewId="0">
      <selection activeCell="I18" sqref="I18"/>
    </sheetView>
  </sheetViews>
  <sheetFormatPr defaultRowHeight="15.75" x14ac:dyDescent="0.25"/>
  <cols>
    <col min="1" max="1" width="29.25" bestFit="1" customWidth="1"/>
    <col min="5" max="5" width="11" customWidth="1"/>
    <col min="6" max="6" width="14.625" bestFit="1" customWidth="1"/>
  </cols>
  <sheetData>
    <row r="1" spans="1:12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H1">
        <v>2010</v>
      </c>
      <c r="I1">
        <v>2020</v>
      </c>
      <c r="J1">
        <v>2030</v>
      </c>
      <c r="K1">
        <v>2040</v>
      </c>
      <c r="L1">
        <v>2050</v>
      </c>
    </row>
    <row r="2" spans="1:12" x14ac:dyDescent="0.25">
      <c r="A2" t="s">
        <v>62</v>
      </c>
    </row>
    <row r="3" spans="1:12" x14ac:dyDescent="0.25">
      <c r="A3" s="5" t="s">
        <v>63</v>
      </c>
      <c r="B3" s="277">
        <f>C3/1.055</f>
        <v>1.0105820843601898</v>
      </c>
      <c r="C3" s="277">
        <f>D3/10^12</f>
        <v>1.0661640990000001</v>
      </c>
      <c r="D3" s="93">
        <f>E3*TEA!$B$27</f>
        <v>1066164099000.0001</v>
      </c>
      <c r="E3" s="93">
        <f>F3*0.67</f>
        <v>8040000000.000001</v>
      </c>
      <c r="F3" s="93">
        <f>12*10^9</f>
        <v>12000000000</v>
      </c>
    </row>
    <row r="4" spans="1:12" x14ac:dyDescent="0.25">
      <c r="A4" s="5" t="s">
        <v>64</v>
      </c>
      <c r="B4" s="277">
        <f>C4/1.055</f>
        <v>0</v>
      </c>
      <c r="C4" s="277">
        <f>D4/10^12</f>
        <v>0</v>
      </c>
      <c r="D4" s="93">
        <f>E4*TEA!$B$27</f>
        <v>0</v>
      </c>
      <c r="E4" s="93">
        <v>0</v>
      </c>
      <c r="F4" s="93">
        <f>E4/0.67</f>
        <v>0</v>
      </c>
    </row>
    <row r="5" spans="1:12" x14ac:dyDescent="0.25">
      <c r="A5" s="5" t="s">
        <v>65</v>
      </c>
      <c r="B5" s="277">
        <f>C5/1.055</f>
        <v>0.11992754561611375</v>
      </c>
      <c r="C5" s="277">
        <f>D5/10^12</f>
        <v>0.126523560625</v>
      </c>
      <c r="D5" s="93">
        <f>E5*TEA!$B$27</f>
        <v>126523560625</v>
      </c>
      <c r="E5" s="93">
        <f>1.15*10^9*(LCI!E87/LCI!E91)</f>
        <v>954120879.12087917</v>
      </c>
      <c r="F5" s="93">
        <f>E5/0.67</f>
        <v>1424061013.6132524</v>
      </c>
    </row>
    <row r="6" spans="1:12" x14ac:dyDescent="0.25">
      <c r="A6" s="5" t="s">
        <v>66</v>
      </c>
      <c r="B6" s="277">
        <f>C6/1.055</f>
        <v>8.0004415011848337E-2</v>
      </c>
      <c r="C6" s="277">
        <f>D6/10^12</f>
        <v>8.4404657837499994E-2</v>
      </c>
      <c r="D6" s="93">
        <f>E6*TEA!$B$27</f>
        <v>84404657837.5</v>
      </c>
      <c r="E6" s="93">
        <f>F6*0.67</f>
        <v>636500000</v>
      </c>
      <c r="F6" s="93">
        <f>0.95*10^9</f>
        <v>950000000</v>
      </c>
    </row>
    <row r="7" spans="1:12" x14ac:dyDescent="0.25">
      <c r="A7" s="5" t="s">
        <v>67</v>
      </c>
      <c r="B7" s="277">
        <f>SUM(B3:B6)</f>
        <v>1.210514044988152</v>
      </c>
      <c r="C7" s="277">
        <f t="shared" ref="C7:F7" si="0">SUM(C3:C6)</f>
        <v>1.2770923174625</v>
      </c>
      <c r="D7" s="93">
        <f t="shared" si="0"/>
        <v>1277092317462.5</v>
      </c>
      <c r="E7" s="93">
        <f t="shared" si="0"/>
        <v>9630620879.1208801</v>
      </c>
      <c r="F7" s="93">
        <f t="shared" si="0"/>
        <v>14374061013.613253</v>
      </c>
    </row>
    <row r="9" spans="1:12" x14ac:dyDescent="0.25">
      <c r="A9" t="s">
        <v>68</v>
      </c>
    </row>
    <row r="10" spans="1:12" x14ac:dyDescent="0.25">
      <c r="A10" s="5" t="s">
        <v>63</v>
      </c>
      <c r="B10" s="277">
        <f>C10/1.055</f>
        <v>1.2632276054502372</v>
      </c>
      <c r="C10" s="277">
        <f>D10/10^12</f>
        <v>1.3327051237500001</v>
      </c>
      <c r="D10" s="93">
        <f>E10*TEA!$B$27</f>
        <v>1332705123750</v>
      </c>
      <c r="E10" s="93">
        <f>F10*0.67</f>
        <v>10050000000</v>
      </c>
      <c r="F10" s="93">
        <f>15*10^9</f>
        <v>15000000000</v>
      </c>
    </row>
    <row r="11" spans="1:12" x14ac:dyDescent="0.25">
      <c r="A11" s="5" t="s">
        <v>64</v>
      </c>
      <c r="B11" s="277">
        <f>C11/1.055</f>
        <v>4.9686952481042657E-2</v>
      </c>
      <c r="C11" s="277">
        <f>D11/10^12</f>
        <v>5.2419734867499998E-2</v>
      </c>
      <c r="D11" s="93">
        <f>E11*TEA!$B$27</f>
        <v>52419734867.5</v>
      </c>
      <c r="E11" s="93">
        <f>F11*0.67</f>
        <v>395300000</v>
      </c>
      <c r="F11" s="93">
        <f>0.59*10^9</f>
        <v>590000000</v>
      </c>
    </row>
    <row r="12" spans="1:12" x14ac:dyDescent="0.25">
      <c r="A12" s="5" t="s">
        <v>65</v>
      </c>
      <c r="B12" s="277">
        <f>C12/1.055</f>
        <v>0.286736890521327</v>
      </c>
      <c r="C12" s="277">
        <f>D12/10^12</f>
        <v>0.30250741949999999</v>
      </c>
      <c r="D12" s="93">
        <f>E12*TEA!$B$27</f>
        <v>302507419500</v>
      </c>
      <c r="E12" s="93">
        <f>2.43*10^9*(LCI!E93/LCI!E97)</f>
        <v>2281224489.7959185</v>
      </c>
      <c r="F12" s="93">
        <f>E12/0.67</f>
        <v>3404812671.3371916</v>
      </c>
    </row>
    <row r="13" spans="1:12" x14ac:dyDescent="0.25">
      <c r="A13" s="5" t="s">
        <v>66</v>
      </c>
      <c r="B13" s="277">
        <f>C13/1.055</f>
        <v>0.42865523411611378</v>
      </c>
      <c r="C13" s="277">
        <f>D13/10^12</f>
        <v>0.45223127199250002</v>
      </c>
      <c r="D13" s="93">
        <f>E13*TEA!$B$27</f>
        <v>452231271992.5</v>
      </c>
      <c r="E13" s="93">
        <f>F13*0.67</f>
        <v>3410300000</v>
      </c>
      <c r="F13" s="93">
        <f>5.09*10^9</f>
        <v>5090000000</v>
      </c>
    </row>
    <row r="14" spans="1:12" x14ac:dyDescent="0.25">
      <c r="A14" s="5" t="s">
        <v>67</v>
      </c>
      <c r="B14" s="277">
        <f>SUM(B10:B13)</f>
        <v>2.0283066825687204</v>
      </c>
      <c r="C14" s="277">
        <f t="shared" ref="C14" si="1">SUM(C10:C13)</f>
        <v>2.1398635501099998</v>
      </c>
      <c r="D14" s="93">
        <f t="shared" ref="D14" si="2">SUM(D10:D13)</f>
        <v>2139863550110</v>
      </c>
      <c r="E14" s="93">
        <f t="shared" ref="E14" si="3">SUM(E10:E13)</f>
        <v>16136824489.795918</v>
      </c>
      <c r="F14" s="93">
        <f t="shared" ref="F14" si="4">SUM(F10:F13)</f>
        <v>24084812671.337193</v>
      </c>
    </row>
    <row r="17" spans="1:6" x14ac:dyDescent="0.25">
      <c r="A17" t="s">
        <v>69</v>
      </c>
    </row>
    <row r="18" spans="1:6" x14ac:dyDescent="0.25">
      <c r="A18" t="s">
        <v>70</v>
      </c>
      <c r="B18">
        <f>24.62</f>
        <v>24.62</v>
      </c>
      <c r="C18">
        <f>B18*1.055</f>
        <v>25.9741</v>
      </c>
      <c r="D18">
        <f>C18*10^12</f>
        <v>25974100000000</v>
      </c>
      <c r="E18">
        <f>D18/TEA!$B$27</f>
        <v>195872065281.38782</v>
      </c>
      <c r="F18" s="93">
        <f>E18/0.67</f>
        <v>292346366091.6236</v>
      </c>
    </row>
    <row r="19" spans="1:6" x14ac:dyDescent="0.25">
      <c r="A19" t="s">
        <v>71</v>
      </c>
      <c r="B19">
        <v>26.31</v>
      </c>
      <c r="C19">
        <f t="shared" ref="C19:C21" si="5">B19*1.055</f>
        <v>27.757049999999996</v>
      </c>
      <c r="D19">
        <f t="shared" ref="D19:D21" si="6">C19*10^12</f>
        <v>27757049999999.996</v>
      </c>
      <c r="E19">
        <f>D19/TEA!$B$27</f>
        <v>209317385765.77225</v>
      </c>
      <c r="F19" s="93">
        <f t="shared" ref="F19:F21" si="7">E19/0.67</f>
        <v>312414008605.63019</v>
      </c>
    </row>
    <row r="20" spans="1:6" x14ac:dyDescent="0.25">
      <c r="A20" t="s">
        <v>72</v>
      </c>
      <c r="B20">
        <v>26.26</v>
      </c>
      <c r="C20">
        <f t="shared" si="5"/>
        <v>27.7043</v>
      </c>
      <c r="D20">
        <f t="shared" si="6"/>
        <v>27704300000000</v>
      </c>
      <c r="E20">
        <f>D20/TEA!$B$27</f>
        <v>208919595218.89697</v>
      </c>
      <c r="F20" s="93">
        <f t="shared" si="7"/>
        <v>311820291371.48798</v>
      </c>
    </row>
    <row r="21" spans="1:6" x14ac:dyDescent="0.25">
      <c r="A21" t="s">
        <v>73</v>
      </c>
      <c r="B21">
        <v>27.54</v>
      </c>
      <c r="C21">
        <f t="shared" si="5"/>
        <v>29.054699999999997</v>
      </c>
      <c r="D21">
        <f t="shared" si="6"/>
        <v>29054699999999.996</v>
      </c>
      <c r="E21">
        <f>D21/TEA!$B$27</f>
        <v>219103033218.90411</v>
      </c>
      <c r="F21" s="93">
        <f t="shared" si="7"/>
        <v>327019452565.5285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T1" sqref="T1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47</v>
      </c>
      <c r="L1" t="s">
        <v>84</v>
      </c>
      <c r="M1" t="s">
        <v>48</v>
      </c>
      <c r="N1" t="s">
        <v>49</v>
      </c>
      <c r="O1" t="s">
        <v>85</v>
      </c>
      <c r="P1" t="s">
        <v>86</v>
      </c>
      <c r="Q1" t="s">
        <v>87</v>
      </c>
      <c r="R1" t="s">
        <v>88</v>
      </c>
    </row>
    <row r="2" spans="1:18" x14ac:dyDescent="0.25">
      <c r="A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8"/>
  <sheetViews>
    <sheetView topLeftCell="A40" workbookViewId="0">
      <selection activeCell="D85" sqref="D85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88" t="s">
        <v>90</v>
      </c>
      <c r="B1" s="137" t="s">
        <v>1</v>
      </c>
    </row>
    <row r="2" spans="1:17" x14ac:dyDescent="0.25">
      <c r="A2" s="9" t="s">
        <v>91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92</v>
      </c>
      <c r="D3" s="10"/>
      <c r="E3" s="10"/>
      <c r="F3" s="10"/>
    </row>
    <row r="4" spans="1:17" x14ac:dyDescent="0.25">
      <c r="A4" t="str">
        <f>I_O!T248</f>
        <v>Land Cost ($)</v>
      </c>
      <c r="B4" s="12">
        <f>I_O!U248</f>
        <v>1654900</v>
      </c>
      <c r="C4" s="12">
        <f>I_O!V248</f>
        <v>1654900</v>
      </c>
      <c r="D4" s="12">
        <f>I_O!W248</f>
        <v>1654900</v>
      </c>
      <c r="E4" s="12">
        <f>I_O!X248</f>
        <v>1654900</v>
      </c>
      <c r="F4" s="12"/>
      <c r="G4" s="12">
        <f>I_O!Z248</f>
        <v>0</v>
      </c>
      <c r="H4" s="12">
        <f>I_O!AA248</f>
        <v>0</v>
      </c>
      <c r="I4" s="12">
        <f>I_O!AB248</f>
        <v>508079</v>
      </c>
      <c r="J4" s="12">
        <f>I_O!AC248</f>
        <v>0</v>
      </c>
      <c r="K4" s="12">
        <f>I_O!AD248</f>
        <v>0</v>
      </c>
      <c r="L4" s="12">
        <f>I_O!AE248</f>
        <v>0</v>
      </c>
    </row>
    <row r="5" spans="1:17" x14ac:dyDescent="0.25">
      <c r="A5" t="str">
        <f>I_O!T249</f>
        <v>Capital Cost ($)</v>
      </c>
      <c r="B5" s="12">
        <f>I_O!U249</f>
        <v>892360.31424937642</v>
      </c>
      <c r="C5" s="12">
        <f>I_O!V249</f>
        <v>867930.2880618216</v>
      </c>
      <c r="D5" s="12">
        <f>I_O!W249</f>
        <v>3526700.6</v>
      </c>
      <c r="E5" s="12">
        <f>I_O!X249</f>
        <v>597740</v>
      </c>
      <c r="F5" s="12"/>
      <c r="G5" s="12">
        <f>I_O!Z249</f>
        <v>0</v>
      </c>
      <c r="H5" s="12">
        <f>I_O!AA249</f>
        <v>0</v>
      </c>
      <c r="I5" s="12">
        <f>I_O!AB249</f>
        <v>43796587.548854999</v>
      </c>
      <c r="J5" s="12">
        <f>I_O!AC249</f>
        <v>0</v>
      </c>
      <c r="K5" s="12">
        <f>I_O!AD249</f>
        <v>0</v>
      </c>
      <c r="L5" s="12">
        <f>I_O!AE249</f>
        <v>0</v>
      </c>
    </row>
    <row r="6" spans="1:17" x14ac:dyDescent="0.25">
      <c r="A6" t="str">
        <f>I_O!T250</f>
        <v>Labor ($/yr)</v>
      </c>
      <c r="B6" s="12">
        <f>I_O!U250</f>
        <v>7760.0671445288344</v>
      </c>
      <c r="C6" s="12">
        <f>I_O!V250</f>
        <v>7760.0671445288344</v>
      </c>
      <c r="D6" s="12">
        <f>I_O!W250</f>
        <v>36296.839999999997</v>
      </c>
      <c r="E6" s="12">
        <f>I_O!X250</f>
        <v>8148.5300000000007</v>
      </c>
      <c r="F6" s="12"/>
      <c r="G6" s="12">
        <f>I_O!Z250</f>
        <v>0</v>
      </c>
      <c r="H6" s="12">
        <f>I_O!AA250</f>
        <v>0</v>
      </c>
      <c r="I6" s="12">
        <f>I_O!AB250</f>
        <v>1374828.5328768231</v>
      </c>
      <c r="J6" s="12">
        <f>I_O!AC250</f>
        <v>0</v>
      </c>
      <c r="K6" s="12">
        <f>I_O!AD250</f>
        <v>0</v>
      </c>
      <c r="L6" s="12">
        <f>I_O!AE250</f>
        <v>0</v>
      </c>
    </row>
    <row r="7" spans="1:17" x14ac:dyDescent="0.25">
      <c r="A7" t="str">
        <f>I_O!T251</f>
        <v>E&amp;M Cost ($/yr)</v>
      </c>
      <c r="B7" s="12">
        <f>I_O!U251</f>
        <v>21777.423459186804</v>
      </c>
      <c r="C7" s="12">
        <f>I_O!V251</f>
        <v>30441.528697789232</v>
      </c>
      <c r="D7" s="12">
        <f>I_O!W251</f>
        <v>123855.07383284959</v>
      </c>
      <c r="E7" s="12">
        <f>I_O!X251</f>
        <v>34533.837478292175</v>
      </c>
      <c r="F7" s="12"/>
      <c r="G7" s="12">
        <f>I_O!Z251</f>
        <v>0</v>
      </c>
      <c r="H7" s="12">
        <f>I_O!AA251</f>
        <v>0</v>
      </c>
      <c r="I7" s="12">
        <f>I_O!AB251</f>
        <v>2531580.1635603141</v>
      </c>
      <c r="J7" s="12">
        <f>I_O!AC251</f>
        <v>0</v>
      </c>
      <c r="K7" s="12">
        <f>I_O!AD251</f>
        <v>0</v>
      </c>
      <c r="L7" s="12">
        <f>I_O!AE251</f>
        <v>0</v>
      </c>
    </row>
    <row r="8" spans="1:17" x14ac:dyDescent="0.25">
      <c r="A8" t="str">
        <f>I_O!T252</f>
        <v>GHG Emissions Tax ($/yr)</v>
      </c>
      <c r="B8" s="12">
        <f>I_O!U252</f>
        <v>0</v>
      </c>
      <c r="C8" s="12">
        <f>I_O!V252</f>
        <v>0</v>
      </c>
      <c r="D8" s="12">
        <f>I_O!W252</f>
        <v>0</v>
      </c>
      <c r="E8" s="12">
        <f>I_O!X252</f>
        <v>0</v>
      </c>
      <c r="F8" s="12"/>
      <c r="G8" s="12">
        <f>I_O!Z252</f>
        <v>0</v>
      </c>
      <c r="H8" s="12">
        <f>I_O!AA252</f>
        <v>0</v>
      </c>
      <c r="I8" s="12">
        <f>I_O!AB252</f>
        <v>0</v>
      </c>
      <c r="J8" s="12">
        <f>I_O!AC252</f>
        <v>0</v>
      </c>
      <c r="K8" s="12">
        <f>I_O!AD252</f>
        <v>0</v>
      </c>
      <c r="L8" s="12">
        <f>I_O!AE252</f>
        <v>0</v>
      </c>
    </row>
    <row r="9" spans="1:17" x14ac:dyDescent="0.25">
      <c r="A9" s="17" t="s">
        <v>93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I_O!T253</f>
        <v>Baseline Revenue ($/yr)</v>
      </c>
      <c r="B10" s="51">
        <f>I_O!U253</f>
        <v>113475.06433980539</v>
      </c>
      <c r="C10" s="51">
        <f>I_O!V253</f>
        <v>117324.43249341982</v>
      </c>
      <c r="D10" s="51">
        <f>I_O!W253</f>
        <v>208723.09497536352</v>
      </c>
      <c r="E10" s="51">
        <f>I_O!X253</f>
        <v>40987.89</v>
      </c>
      <c r="F10" s="51"/>
      <c r="G10" s="51">
        <f>I_O!Z253</f>
        <v>0</v>
      </c>
      <c r="H10" s="51">
        <f>I_O!AA253</f>
        <v>0</v>
      </c>
      <c r="I10" s="51">
        <f>I_O!AB253</f>
        <v>1891497.374968762</v>
      </c>
      <c r="J10" s="51">
        <f>I_O!AC253</f>
        <v>0</v>
      </c>
      <c r="K10" s="51">
        <f>I_O!AD253</f>
        <v>0</v>
      </c>
      <c r="L10" s="51">
        <f>I_O!AE253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94</v>
      </c>
      <c r="B12" s="60">
        <f>BaseNPV!B33</f>
        <v>-1955751.3332346561</v>
      </c>
      <c r="C12" s="60">
        <f>BaseNPV!C33</f>
        <v>-1968273.5607827737</v>
      </c>
      <c r="D12" s="60">
        <f>BaseNPV!D33</f>
        <v>-5658558.8939816896</v>
      </c>
      <c r="E12" s="60">
        <f>BaseNPV!E33</f>
        <v>-2357558.8630812024</v>
      </c>
      <c r="F12" s="60"/>
      <c r="G12" s="60">
        <f>BaseNPV!G33</f>
        <v>0</v>
      </c>
      <c r="H12" s="60">
        <f>BaseNPV!H33</f>
        <v>0</v>
      </c>
      <c r="I12" s="60">
        <f>BaseNPV!I33</f>
        <v>-68490310.214712024</v>
      </c>
      <c r="J12" s="60">
        <f>BaseNPV!J33</f>
        <v>0</v>
      </c>
      <c r="K12" s="60">
        <f>BaseNPV!K33</f>
        <v>0</v>
      </c>
      <c r="L12" s="60">
        <f>BaseNPV!L33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95</v>
      </c>
      <c r="B15" s="90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5" si="1">E15</f>
        <v>365</v>
      </c>
      <c r="H15" s="7">
        <f t="shared" si="0"/>
        <v>365</v>
      </c>
      <c r="I15" s="90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96</v>
      </c>
      <c r="B16" s="90">
        <v>0.1</v>
      </c>
      <c r="C16" s="7">
        <f t="shared" ref="C16:Q27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97</v>
      </c>
      <c r="B17" s="90">
        <v>0.21</v>
      </c>
      <c r="C17" s="7">
        <f t="shared" si="2"/>
        <v>0.21</v>
      </c>
      <c r="D17" s="7">
        <f t="shared" si="2"/>
        <v>0.21</v>
      </c>
      <c r="E17" s="7">
        <f t="shared" si="2"/>
        <v>0.21</v>
      </c>
      <c r="F17" s="7">
        <f t="shared" si="2"/>
        <v>0.21</v>
      </c>
      <c r="G17" s="7">
        <f t="shared" si="1"/>
        <v>0.21</v>
      </c>
      <c r="H17" s="7">
        <f t="shared" si="2"/>
        <v>0.21</v>
      </c>
      <c r="I17" s="7">
        <f t="shared" si="2"/>
        <v>0.21</v>
      </c>
      <c r="J17" s="7">
        <f t="shared" si="2"/>
        <v>0.21</v>
      </c>
      <c r="K17" s="7">
        <f t="shared" si="2"/>
        <v>0.21</v>
      </c>
      <c r="L17" s="7">
        <f t="shared" si="2"/>
        <v>0.21</v>
      </c>
      <c r="M17" s="7">
        <f t="shared" si="2"/>
        <v>0.21</v>
      </c>
      <c r="N17" s="7">
        <f t="shared" si="2"/>
        <v>0.21</v>
      </c>
      <c r="O17" s="7">
        <f t="shared" si="2"/>
        <v>0.21</v>
      </c>
      <c r="P17" s="7">
        <f t="shared" si="2"/>
        <v>0.21</v>
      </c>
      <c r="Q17" s="7">
        <f t="shared" si="2"/>
        <v>0.21</v>
      </c>
    </row>
    <row r="18" spans="1:17" x14ac:dyDescent="0.25">
      <c r="A18" t="s">
        <v>98</v>
      </c>
      <c r="B18" s="90">
        <v>6.0999999999999999E-2</v>
      </c>
      <c r="C18" s="7">
        <f t="shared" si="2"/>
        <v>6.0999999999999999E-2</v>
      </c>
      <c r="D18" s="7">
        <f t="shared" ref="D18" si="3">C18</f>
        <v>6.0999999999999999E-2</v>
      </c>
      <c r="E18" s="7">
        <f t="shared" ref="E18" si="4">D18</f>
        <v>6.0999999999999999E-2</v>
      </c>
      <c r="F18" s="7">
        <f t="shared" ref="F18" si="5">E18</f>
        <v>6.0999999999999999E-2</v>
      </c>
      <c r="G18" s="7">
        <f t="shared" ref="G18" si="6">F18</f>
        <v>6.0999999999999999E-2</v>
      </c>
      <c r="H18" s="7">
        <f t="shared" ref="H18" si="7">G18</f>
        <v>6.0999999999999999E-2</v>
      </c>
      <c r="I18" s="7">
        <f t="shared" ref="I18" si="8">H18</f>
        <v>6.0999999999999999E-2</v>
      </c>
      <c r="J18" s="7">
        <f t="shared" ref="J18" si="9">I18</f>
        <v>6.0999999999999999E-2</v>
      </c>
      <c r="K18" s="7">
        <f t="shared" ref="K18" si="10">J18</f>
        <v>6.0999999999999999E-2</v>
      </c>
      <c r="L18" s="7">
        <f t="shared" ref="L18" si="11">K18</f>
        <v>6.0999999999999999E-2</v>
      </c>
      <c r="M18" s="7">
        <f t="shared" ref="M18" si="12">L18</f>
        <v>6.0999999999999999E-2</v>
      </c>
      <c r="N18" s="7">
        <f t="shared" ref="N18" si="13">M18</f>
        <v>6.0999999999999999E-2</v>
      </c>
      <c r="O18" s="7">
        <f t="shared" ref="O18" si="14">N18</f>
        <v>6.0999999999999999E-2</v>
      </c>
      <c r="P18" s="7">
        <f t="shared" ref="P18" si="15">O18</f>
        <v>6.0999999999999999E-2</v>
      </c>
      <c r="Q18" s="7">
        <f t="shared" ref="Q18" si="16">P18</f>
        <v>6.0999999999999999E-2</v>
      </c>
    </row>
    <row r="19" spans="1:17" x14ac:dyDescent="0.25">
      <c r="A19" t="s">
        <v>99</v>
      </c>
      <c r="B19" s="90">
        <v>0.4</v>
      </c>
      <c r="C19" s="7">
        <f t="shared" si="2"/>
        <v>0.4</v>
      </c>
      <c r="D19" s="7">
        <f>C19</f>
        <v>0.4</v>
      </c>
      <c r="E19" s="7">
        <f t="shared" si="2"/>
        <v>0.4</v>
      </c>
      <c r="G19" s="7">
        <f t="shared" si="1"/>
        <v>0.4</v>
      </c>
      <c r="H19" s="7">
        <f t="shared" si="2"/>
        <v>0.4</v>
      </c>
      <c r="I19" s="7">
        <f t="shared" si="2"/>
        <v>0.4</v>
      </c>
      <c r="J19" s="7">
        <f t="shared" si="2"/>
        <v>0.4</v>
      </c>
      <c r="K19" s="7">
        <f t="shared" si="2"/>
        <v>0.4</v>
      </c>
      <c r="L19" s="7">
        <f t="shared" si="2"/>
        <v>0.4</v>
      </c>
      <c r="M19" s="7">
        <f t="shared" si="2"/>
        <v>0.4</v>
      </c>
      <c r="N19" s="7">
        <f t="shared" si="2"/>
        <v>0.4</v>
      </c>
      <c r="O19" s="7">
        <f t="shared" si="2"/>
        <v>0.4</v>
      </c>
      <c r="P19" s="7">
        <f t="shared" si="2"/>
        <v>0.4</v>
      </c>
      <c r="Q19" s="7">
        <f t="shared" si="2"/>
        <v>0.4</v>
      </c>
    </row>
    <row r="20" spans="1:17" x14ac:dyDescent="0.25">
      <c r="A20" t="s">
        <v>100</v>
      </c>
      <c r="B20" s="90">
        <v>0.08</v>
      </c>
      <c r="C20" s="7">
        <f t="shared" si="2"/>
        <v>0.08</v>
      </c>
      <c r="D20" s="7">
        <f t="shared" si="2"/>
        <v>0.08</v>
      </c>
      <c r="E20" s="7">
        <f t="shared" si="2"/>
        <v>0.08</v>
      </c>
      <c r="G20" s="7">
        <f t="shared" si="1"/>
        <v>0.08</v>
      </c>
      <c r="H20" s="7">
        <f t="shared" si="2"/>
        <v>0.08</v>
      </c>
      <c r="I20" s="7">
        <f t="shared" si="2"/>
        <v>0.08</v>
      </c>
      <c r="J20" s="7">
        <f t="shared" si="2"/>
        <v>0.08</v>
      </c>
      <c r="K20" s="7">
        <f t="shared" si="2"/>
        <v>0.08</v>
      </c>
      <c r="L20" s="7">
        <f t="shared" si="2"/>
        <v>0.08</v>
      </c>
      <c r="M20" s="7">
        <f t="shared" si="2"/>
        <v>0.08</v>
      </c>
      <c r="N20" s="7">
        <f t="shared" si="2"/>
        <v>0.08</v>
      </c>
      <c r="O20" s="7">
        <f t="shared" si="2"/>
        <v>0.08</v>
      </c>
      <c r="P20" s="7">
        <f t="shared" si="2"/>
        <v>0.08</v>
      </c>
      <c r="Q20" s="7">
        <f t="shared" si="2"/>
        <v>0.08</v>
      </c>
    </row>
    <row r="21" spans="1:17" x14ac:dyDescent="0.25">
      <c r="A21" t="s">
        <v>101</v>
      </c>
      <c r="B21" s="90">
        <v>10</v>
      </c>
      <c r="C21" s="7">
        <f t="shared" si="2"/>
        <v>10</v>
      </c>
      <c r="D21" s="7">
        <f t="shared" si="2"/>
        <v>10</v>
      </c>
      <c r="E21" s="7">
        <f t="shared" si="2"/>
        <v>10</v>
      </c>
      <c r="G21" s="7">
        <f t="shared" si="1"/>
        <v>10</v>
      </c>
      <c r="H21" s="7">
        <f t="shared" si="2"/>
        <v>10</v>
      </c>
      <c r="I21" s="7">
        <f t="shared" si="2"/>
        <v>10</v>
      </c>
      <c r="J21" s="7">
        <f t="shared" si="2"/>
        <v>10</v>
      </c>
      <c r="K21" s="7">
        <f t="shared" si="2"/>
        <v>10</v>
      </c>
      <c r="L21" s="7">
        <f t="shared" si="2"/>
        <v>10</v>
      </c>
      <c r="M21" s="7">
        <f t="shared" si="2"/>
        <v>10</v>
      </c>
      <c r="N21" s="7">
        <f t="shared" si="2"/>
        <v>10</v>
      </c>
      <c r="O21" s="7">
        <f t="shared" si="2"/>
        <v>10</v>
      </c>
      <c r="P21" s="7">
        <f t="shared" si="2"/>
        <v>10</v>
      </c>
      <c r="Q21" s="7">
        <f t="shared" si="2"/>
        <v>10</v>
      </c>
    </row>
    <row r="22" spans="1:17" x14ac:dyDescent="0.25">
      <c r="A22" t="s">
        <v>102</v>
      </c>
      <c r="B22" s="90">
        <v>0.03</v>
      </c>
      <c r="C22" s="7">
        <f t="shared" si="2"/>
        <v>0.03</v>
      </c>
      <c r="D22" s="7">
        <f t="shared" si="2"/>
        <v>0.03</v>
      </c>
      <c r="E22" s="7">
        <f t="shared" si="2"/>
        <v>0.03</v>
      </c>
      <c r="G22" s="7">
        <f t="shared" si="1"/>
        <v>0.03</v>
      </c>
      <c r="H22" s="7">
        <f t="shared" si="2"/>
        <v>0.03</v>
      </c>
      <c r="I22" s="90">
        <v>0.01</v>
      </c>
      <c r="J22" s="7">
        <f t="shared" si="2"/>
        <v>0.01</v>
      </c>
      <c r="K22" s="7">
        <f>H22</f>
        <v>0.03</v>
      </c>
      <c r="L22" s="7">
        <f t="shared" si="2"/>
        <v>0.03</v>
      </c>
      <c r="M22" s="7">
        <f t="shared" si="2"/>
        <v>0.03</v>
      </c>
      <c r="N22" s="7">
        <f t="shared" si="2"/>
        <v>0.03</v>
      </c>
      <c r="O22" s="7">
        <f t="shared" si="2"/>
        <v>0.03</v>
      </c>
      <c r="P22" s="7">
        <f t="shared" si="2"/>
        <v>0.03</v>
      </c>
      <c r="Q22" s="7">
        <f t="shared" si="2"/>
        <v>0.03</v>
      </c>
    </row>
    <row r="23" spans="1:17" x14ac:dyDescent="0.25">
      <c r="A23" t="s">
        <v>103</v>
      </c>
      <c r="B23" s="90">
        <v>0.01</v>
      </c>
      <c r="C23" s="7">
        <f t="shared" si="2"/>
        <v>0.01</v>
      </c>
      <c r="D23" s="7">
        <f t="shared" si="2"/>
        <v>0.01</v>
      </c>
      <c r="E23" s="7">
        <f t="shared" si="2"/>
        <v>0.01</v>
      </c>
      <c r="G23" s="7">
        <f t="shared" si="1"/>
        <v>0.01</v>
      </c>
      <c r="H23" s="7">
        <f t="shared" si="2"/>
        <v>0.01</v>
      </c>
      <c r="I23" s="7">
        <f t="shared" si="2"/>
        <v>0.01</v>
      </c>
      <c r="J23" s="7">
        <f t="shared" si="2"/>
        <v>0.01</v>
      </c>
      <c r="K23" s="7">
        <f t="shared" si="2"/>
        <v>0.01</v>
      </c>
      <c r="L23" s="7">
        <f t="shared" si="2"/>
        <v>0.01</v>
      </c>
      <c r="M23" s="7">
        <f t="shared" si="2"/>
        <v>0.01</v>
      </c>
      <c r="N23" s="7">
        <f t="shared" si="2"/>
        <v>0.01</v>
      </c>
      <c r="O23" s="7">
        <f t="shared" si="2"/>
        <v>0.01</v>
      </c>
      <c r="P23" s="7">
        <f t="shared" si="2"/>
        <v>0.01</v>
      </c>
      <c r="Q23" s="7">
        <f t="shared" si="2"/>
        <v>0.01</v>
      </c>
    </row>
    <row r="24" spans="1:17" x14ac:dyDescent="0.25">
      <c r="A24" t="s">
        <v>104</v>
      </c>
      <c r="B24" s="90">
        <v>0.9</v>
      </c>
      <c r="C24" s="7">
        <f t="shared" si="2"/>
        <v>0.9</v>
      </c>
      <c r="D24" s="7">
        <f t="shared" si="2"/>
        <v>0.9</v>
      </c>
      <c r="E24" s="7">
        <f t="shared" si="2"/>
        <v>0.9</v>
      </c>
      <c r="G24" s="7">
        <f t="shared" si="1"/>
        <v>0.9</v>
      </c>
      <c r="H24" s="7">
        <f t="shared" si="2"/>
        <v>0.9</v>
      </c>
      <c r="I24" s="7">
        <f t="shared" si="2"/>
        <v>0.9</v>
      </c>
      <c r="J24" s="7">
        <f t="shared" si="2"/>
        <v>0.9</v>
      </c>
      <c r="K24" s="7">
        <f t="shared" si="2"/>
        <v>0.9</v>
      </c>
      <c r="L24" s="7">
        <f t="shared" si="2"/>
        <v>0.9</v>
      </c>
      <c r="M24" s="7">
        <f t="shared" si="2"/>
        <v>0.9</v>
      </c>
      <c r="N24" s="7">
        <f t="shared" si="2"/>
        <v>0.9</v>
      </c>
      <c r="O24" s="7">
        <f t="shared" si="2"/>
        <v>0.9</v>
      </c>
      <c r="P24" s="7">
        <f t="shared" si="2"/>
        <v>0.9</v>
      </c>
      <c r="Q24" s="7">
        <f t="shared" si="2"/>
        <v>0.9</v>
      </c>
    </row>
    <row r="25" spans="1:17" x14ac:dyDescent="0.25">
      <c r="A25" t="s">
        <v>105</v>
      </c>
      <c r="B25" s="52">
        <v>0</v>
      </c>
      <c r="C25" s="7">
        <v>0</v>
      </c>
      <c r="D25" s="7">
        <f t="shared" si="2"/>
        <v>0</v>
      </c>
      <c r="E25" s="7">
        <f t="shared" si="2"/>
        <v>0</v>
      </c>
      <c r="G25" s="7">
        <f t="shared" si="1"/>
        <v>0</v>
      </c>
      <c r="H25" s="7">
        <f t="shared" si="2"/>
        <v>0</v>
      </c>
      <c r="I25" s="52">
        <v>567379</v>
      </c>
      <c r="J25" s="7">
        <f t="shared" si="2"/>
        <v>567379</v>
      </c>
      <c r="K25" s="7">
        <f>H25</f>
        <v>0</v>
      </c>
      <c r="L25" s="7">
        <f t="shared" si="2"/>
        <v>0</v>
      </c>
      <c r="M25" s="7">
        <f t="shared" si="2"/>
        <v>0</v>
      </c>
      <c r="N25" s="7">
        <f t="shared" si="2"/>
        <v>0</v>
      </c>
      <c r="O25" s="7">
        <f t="shared" si="2"/>
        <v>0</v>
      </c>
      <c r="P25" s="7">
        <f t="shared" si="2"/>
        <v>0</v>
      </c>
      <c r="Q25" s="7">
        <f t="shared" si="2"/>
        <v>0</v>
      </c>
    </row>
    <row r="26" spans="1:17" x14ac:dyDescent="0.25">
      <c r="A26" t="s">
        <v>106</v>
      </c>
      <c r="B26" s="275">
        <f>3.785*0.77</f>
        <v>2.91445</v>
      </c>
      <c r="C26" s="276">
        <f>B26</f>
        <v>2.91445</v>
      </c>
      <c r="D26" s="276">
        <f t="shared" si="2"/>
        <v>2.91445</v>
      </c>
      <c r="E26" s="276">
        <f t="shared" si="2"/>
        <v>2.91445</v>
      </c>
      <c r="F26" s="276">
        <f t="shared" ref="F26:G26" si="17">E26</f>
        <v>2.91445</v>
      </c>
      <c r="G26" s="276">
        <f t="shared" si="17"/>
        <v>2.91445</v>
      </c>
      <c r="H26" s="276">
        <f t="shared" si="2"/>
        <v>2.91445</v>
      </c>
      <c r="I26" s="276">
        <f t="shared" ref="I26" si="18">H26</f>
        <v>2.91445</v>
      </c>
      <c r="J26" s="276">
        <f t="shared" si="2"/>
        <v>2.91445</v>
      </c>
      <c r="K26" s="276">
        <f t="shared" ref="K26" si="19">J26</f>
        <v>2.91445</v>
      </c>
      <c r="L26" s="276">
        <f t="shared" si="2"/>
        <v>2.91445</v>
      </c>
      <c r="M26" s="276">
        <f t="shared" si="2"/>
        <v>2.91445</v>
      </c>
      <c r="N26" s="276">
        <f t="shared" si="2"/>
        <v>2.91445</v>
      </c>
      <c r="O26" s="276">
        <f t="shared" si="2"/>
        <v>2.91445</v>
      </c>
      <c r="P26" s="276">
        <f t="shared" si="2"/>
        <v>2.91445</v>
      </c>
      <c r="Q26" s="276">
        <f t="shared" si="2"/>
        <v>2.91445</v>
      </c>
    </row>
    <row r="27" spans="1:17" x14ac:dyDescent="0.25">
      <c r="A27" t="s">
        <v>107</v>
      </c>
      <c r="B27" s="275">
        <f>B26*LCI!E91</f>
        <v>132.60747499999999</v>
      </c>
      <c r="C27" s="276">
        <f>B27</f>
        <v>132.60747499999999</v>
      </c>
      <c r="D27" s="276">
        <f t="shared" si="2"/>
        <v>132.60747499999999</v>
      </c>
      <c r="E27" s="276">
        <f t="shared" si="2"/>
        <v>132.60747499999999</v>
      </c>
      <c r="F27" s="276">
        <f t="shared" ref="F27:G27" si="20">E27</f>
        <v>132.60747499999999</v>
      </c>
      <c r="G27" s="276">
        <f t="shared" si="20"/>
        <v>132.60747499999999</v>
      </c>
      <c r="H27" s="276">
        <f t="shared" si="2"/>
        <v>132.60747499999999</v>
      </c>
      <c r="I27" s="276">
        <f t="shared" ref="I27" si="21">H27</f>
        <v>132.60747499999999</v>
      </c>
      <c r="J27" s="276">
        <f t="shared" si="2"/>
        <v>132.60747499999999</v>
      </c>
      <c r="K27" s="276">
        <f t="shared" ref="K27" si="22">J27</f>
        <v>132.60747499999999</v>
      </c>
      <c r="L27" s="276">
        <f t="shared" si="2"/>
        <v>132.60747499999999</v>
      </c>
      <c r="M27" s="276">
        <f t="shared" si="2"/>
        <v>132.60747499999999</v>
      </c>
      <c r="N27" s="276">
        <f t="shared" si="2"/>
        <v>132.60747499999999</v>
      </c>
      <c r="O27" s="276">
        <f t="shared" si="2"/>
        <v>132.60747499999999</v>
      </c>
      <c r="P27" s="276">
        <f t="shared" si="2"/>
        <v>132.60747499999999</v>
      </c>
      <c r="Q27" s="276">
        <f t="shared" si="2"/>
        <v>132.60747499999999</v>
      </c>
    </row>
    <row r="28" spans="1:17" x14ac:dyDescent="0.25">
      <c r="A28" t="s">
        <v>108</v>
      </c>
      <c r="B28" s="136">
        <f>B4</f>
        <v>1654900</v>
      </c>
      <c r="C28" s="136">
        <f t="shared" ref="C28:Q28" si="23">C4</f>
        <v>1654900</v>
      </c>
      <c r="D28" s="136">
        <f t="shared" si="23"/>
        <v>1654900</v>
      </c>
      <c r="E28" s="136">
        <f t="shared" si="23"/>
        <v>1654900</v>
      </c>
      <c r="F28" s="136"/>
      <c r="G28" s="136">
        <f t="shared" si="23"/>
        <v>0</v>
      </c>
      <c r="H28" s="136">
        <f t="shared" si="23"/>
        <v>0</v>
      </c>
      <c r="I28" s="136">
        <f t="shared" si="23"/>
        <v>508079</v>
      </c>
      <c r="J28" s="136">
        <f t="shared" si="23"/>
        <v>0</v>
      </c>
      <c r="K28" s="136">
        <f t="shared" si="23"/>
        <v>0</v>
      </c>
      <c r="L28" s="136">
        <f t="shared" si="23"/>
        <v>0</v>
      </c>
      <c r="M28" s="136">
        <f t="shared" si="23"/>
        <v>0</v>
      </c>
      <c r="N28" s="136">
        <f t="shared" si="23"/>
        <v>0</v>
      </c>
      <c r="O28" s="136">
        <f t="shared" si="23"/>
        <v>0</v>
      </c>
      <c r="P28" s="136">
        <f t="shared" si="23"/>
        <v>0</v>
      </c>
      <c r="Q28" s="136">
        <f t="shared" si="23"/>
        <v>0</v>
      </c>
    </row>
    <row r="29" spans="1:17" x14ac:dyDescent="0.25">
      <c r="A29" t="s">
        <v>109</v>
      </c>
      <c r="B29" s="7" t="s">
        <v>110</v>
      </c>
    </row>
    <row r="30" spans="1:17" x14ac:dyDescent="0.25">
      <c r="A30">
        <v>0</v>
      </c>
      <c r="B30" s="90">
        <v>0</v>
      </c>
      <c r="C30" s="7">
        <f>B30</f>
        <v>0</v>
      </c>
      <c r="D30" s="7">
        <f t="shared" ref="D30:Q30" si="24">C30</f>
        <v>0</v>
      </c>
      <c r="E30" s="7">
        <f t="shared" si="24"/>
        <v>0</v>
      </c>
      <c r="G30" s="7">
        <f t="shared" ref="G30:G38" si="25">E30</f>
        <v>0</v>
      </c>
      <c r="H30" s="7">
        <f t="shared" si="24"/>
        <v>0</v>
      </c>
      <c r="I30" s="7">
        <f t="shared" si="24"/>
        <v>0</v>
      </c>
      <c r="J30" s="7">
        <f t="shared" si="24"/>
        <v>0</v>
      </c>
      <c r="K30" s="7">
        <f t="shared" si="24"/>
        <v>0</v>
      </c>
      <c r="L30" s="7">
        <f t="shared" si="24"/>
        <v>0</v>
      </c>
      <c r="M30" s="7">
        <f t="shared" si="24"/>
        <v>0</v>
      </c>
      <c r="N30" s="7">
        <f t="shared" si="24"/>
        <v>0</v>
      </c>
      <c r="O30" s="7">
        <f t="shared" si="24"/>
        <v>0</v>
      </c>
      <c r="P30" s="7">
        <f t="shared" si="24"/>
        <v>0</v>
      </c>
      <c r="Q30" s="7">
        <f t="shared" si="24"/>
        <v>0</v>
      </c>
    </row>
    <row r="31" spans="1:17" x14ac:dyDescent="0.25">
      <c r="A31">
        <v>1</v>
      </c>
      <c r="B31" s="90">
        <v>0.14299999999999999</v>
      </c>
      <c r="C31" s="7">
        <f>B31</f>
        <v>0.14299999999999999</v>
      </c>
      <c r="D31" s="7">
        <f t="shared" ref="C31:Q38" si="26">C31</f>
        <v>0.14299999999999999</v>
      </c>
      <c r="E31" s="7">
        <f t="shared" si="26"/>
        <v>0.14299999999999999</v>
      </c>
      <c r="G31" s="7">
        <f t="shared" si="25"/>
        <v>0.14299999999999999</v>
      </c>
      <c r="H31" s="7">
        <f t="shared" si="26"/>
        <v>0.14299999999999999</v>
      </c>
      <c r="I31" s="7">
        <f t="shared" si="26"/>
        <v>0.14299999999999999</v>
      </c>
      <c r="J31" s="7">
        <f t="shared" si="26"/>
        <v>0.14299999999999999</v>
      </c>
      <c r="K31" s="7">
        <f t="shared" si="26"/>
        <v>0.14299999999999999</v>
      </c>
      <c r="L31" s="7">
        <f t="shared" si="26"/>
        <v>0.14299999999999999</v>
      </c>
      <c r="M31" s="7">
        <f t="shared" si="26"/>
        <v>0.14299999999999999</v>
      </c>
      <c r="N31" s="7">
        <f t="shared" si="26"/>
        <v>0.14299999999999999</v>
      </c>
      <c r="O31" s="7">
        <f t="shared" si="26"/>
        <v>0.14299999999999999</v>
      </c>
      <c r="P31" s="7">
        <f t="shared" si="26"/>
        <v>0.14299999999999999</v>
      </c>
      <c r="Q31" s="7">
        <f t="shared" si="26"/>
        <v>0.14299999999999999</v>
      </c>
    </row>
    <row r="32" spans="1:17" x14ac:dyDescent="0.25">
      <c r="A32">
        <v>2</v>
      </c>
      <c r="B32" s="90">
        <v>0.245</v>
      </c>
      <c r="C32" s="7">
        <f t="shared" si="26"/>
        <v>0.245</v>
      </c>
      <c r="D32" s="7">
        <f t="shared" si="26"/>
        <v>0.245</v>
      </c>
      <c r="E32" s="7">
        <f t="shared" si="26"/>
        <v>0.245</v>
      </c>
      <c r="G32" s="7">
        <f t="shared" si="25"/>
        <v>0.245</v>
      </c>
      <c r="H32" s="7">
        <f t="shared" si="26"/>
        <v>0.245</v>
      </c>
      <c r="I32" s="7">
        <f t="shared" si="26"/>
        <v>0.245</v>
      </c>
      <c r="J32" s="7">
        <f t="shared" si="26"/>
        <v>0.245</v>
      </c>
      <c r="K32" s="7">
        <f t="shared" si="26"/>
        <v>0.245</v>
      </c>
      <c r="L32" s="7">
        <f t="shared" si="26"/>
        <v>0.245</v>
      </c>
      <c r="M32" s="7">
        <f t="shared" si="26"/>
        <v>0.245</v>
      </c>
      <c r="N32" s="7">
        <f t="shared" si="26"/>
        <v>0.245</v>
      </c>
      <c r="O32" s="7">
        <f t="shared" si="26"/>
        <v>0.245</v>
      </c>
      <c r="P32" s="7">
        <f t="shared" si="26"/>
        <v>0.245</v>
      </c>
      <c r="Q32" s="7">
        <f t="shared" si="26"/>
        <v>0.245</v>
      </c>
    </row>
    <row r="33" spans="1:17" x14ac:dyDescent="0.25">
      <c r="A33">
        <v>3</v>
      </c>
      <c r="B33" s="90">
        <v>0.17499999999999999</v>
      </c>
      <c r="C33" s="7">
        <f t="shared" si="26"/>
        <v>0.17499999999999999</v>
      </c>
      <c r="D33" s="7">
        <f t="shared" si="26"/>
        <v>0.17499999999999999</v>
      </c>
      <c r="E33" s="7">
        <f t="shared" si="26"/>
        <v>0.17499999999999999</v>
      </c>
      <c r="G33" s="7">
        <f t="shared" si="25"/>
        <v>0.17499999999999999</v>
      </c>
      <c r="H33" s="7">
        <f t="shared" si="26"/>
        <v>0.17499999999999999</v>
      </c>
      <c r="I33" s="7">
        <f t="shared" si="26"/>
        <v>0.17499999999999999</v>
      </c>
      <c r="J33" s="7">
        <f t="shared" si="26"/>
        <v>0.17499999999999999</v>
      </c>
      <c r="K33" s="7">
        <f t="shared" si="26"/>
        <v>0.17499999999999999</v>
      </c>
      <c r="L33" s="7">
        <f t="shared" si="26"/>
        <v>0.17499999999999999</v>
      </c>
      <c r="M33" s="7">
        <f t="shared" si="26"/>
        <v>0.17499999999999999</v>
      </c>
      <c r="N33" s="7">
        <f t="shared" si="26"/>
        <v>0.17499999999999999</v>
      </c>
      <c r="O33" s="7">
        <f t="shared" si="26"/>
        <v>0.17499999999999999</v>
      </c>
      <c r="P33" s="7">
        <f t="shared" si="26"/>
        <v>0.17499999999999999</v>
      </c>
      <c r="Q33" s="7">
        <f t="shared" si="26"/>
        <v>0.17499999999999999</v>
      </c>
    </row>
    <row r="34" spans="1:17" x14ac:dyDescent="0.25">
      <c r="A34">
        <v>4</v>
      </c>
      <c r="B34" s="90">
        <v>0.125</v>
      </c>
      <c r="C34" s="7">
        <f t="shared" si="26"/>
        <v>0.125</v>
      </c>
      <c r="D34" s="7">
        <f t="shared" si="26"/>
        <v>0.125</v>
      </c>
      <c r="E34" s="7">
        <f t="shared" si="26"/>
        <v>0.125</v>
      </c>
      <c r="G34" s="7">
        <f t="shared" si="25"/>
        <v>0.125</v>
      </c>
      <c r="H34" s="7">
        <f t="shared" si="26"/>
        <v>0.125</v>
      </c>
      <c r="I34" s="7">
        <f t="shared" si="26"/>
        <v>0.125</v>
      </c>
      <c r="J34" s="7">
        <f t="shared" si="26"/>
        <v>0.125</v>
      </c>
      <c r="K34" s="7">
        <f t="shared" si="26"/>
        <v>0.125</v>
      </c>
      <c r="L34" s="7">
        <f t="shared" si="26"/>
        <v>0.125</v>
      </c>
      <c r="M34" s="7">
        <f t="shared" si="26"/>
        <v>0.125</v>
      </c>
      <c r="N34" s="7">
        <f t="shared" si="26"/>
        <v>0.125</v>
      </c>
      <c r="O34" s="7">
        <f t="shared" si="26"/>
        <v>0.125</v>
      </c>
      <c r="P34" s="7">
        <f t="shared" si="26"/>
        <v>0.125</v>
      </c>
      <c r="Q34" s="7">
        <f t="shared" si="26"/>
        <v>0.125</v>
      </c>
    </row>
    <row r="35" spans="1:17" x14ac:dyDescent="0.25">
      <c r="A35">
        <v>5</v>
      </c>
      <c r="B35" s="90">
        <v>8.8999999999999996E-2</v>
      </c>
      <c r="C35" s="7">
        <f t="shared" si="26"/>
        <v>8.8999999999999996E-2</v>
      </c>
      <c r="D35" s="7">
        <f t="shared" si="26"/>
        <v>8.8999999999999996E-2</v>
      </c>
      <c r="E35" s="7">
        <f t="shared" si="26"/>
        <v>8.8999999999999996E-2</v>
      </c>
      <c r="G35" s="7">
        <f t="shared" si="25"/>
        <v>8.8999999999999996E-2</v>
      </c>
      <c r="H35" s="7">
        <f t="shared" si="26"/>
        <v>8.8999999999999996E-2</v>
      </c>
      <c r="I35" s="7">
        <f t="shared" si="26"/>
        <v>8.8999999999999996E-2</v>
      </c>
      <c r="J35" s="7">
        <f t="shared" si="26"/>
        <v>8.8999999999999996E-2</v>
      </c>
      <c r="K35" s="7">
        <f t="shared" si="26"/>
        <v>8.8999999999999996E-2</v>
      </c>
      <c r="L35" s="7">
        <f t="shared" si="26"/>
        <v>8.8999999999999996E-2</v>
      </c>
      <c r="M35" s="7">
        <f t="shared" si="26"/>
        <v>8.8999999999999996E-2</v>
      </c>
      <c r="N35" s="7">
        <f t="shared" si="26"/>
        <v>8.8999999999999996E-2</v>
      </c>
      <c r="O35" s="7">
        <f t="shared" si="26"/>
        <v>8.8999999999999996E-2</v>
      </c>
      <c r="P35" s="7">
        <f t="shared" si="26"/>
        <v>8.8999999999999996E-2</v>
      </c>
      <c r="Q35" s="7">
        <f t="shared" si="26"/>
        <v>8.8999999999999996E-2</v>
      </c>
    </row>
    <row r="36" spans="1:17" x14ac:dyDescent="0.25">
      <c r="A36">
        <v>6</v>
      </c>
      <c r="B36" s="90">
        <v>8.8999999999999996E-2</v>
      </c>
      <c r="C36" s="7">
        <f t="shared" si="26"/>
        <v>8.8999999999999996E-2</v>
      </c>
      <c r="D36" s="7">
        <f t="shared" si="26"/>
        <v>8.8999999999999996E-2</v>
      </c>
      <c r="E36" s="7">
        <f t="shared" si="26"/>
        <v>8.8999999999999996E-2</v>
      </c>
      <c r="G36" s="7">
        <f t="shared" si="25"/>
        <v>8.8999999999999996E-2</v>
      </c>
      <c r="H36" s="7">
        <f t="shared" si="26"/>
        <v>8.8999999999999996E-2</v>
      </c>
      <c r="I36" s="7">
        <f t="shared" si="26"/>
        <v>8.8999999999999996E-2</v>
      </c>
      <c r="J36" s="7">
        <f t="shared" si="26"/>
        <v>8.8999999999999996E-2</v>
      </c>
      <c r="K36" s="7">
        <f t="shared" si="26"/>
        <v>8.8999999999999996E-2</v>
      </c>
      <c r="L36" s="7">
        <f t="shared" si="26"/>
        <v>8.8999999999999996E-2</v>
      </c>
      <c r="M36" s="7">
        <f t="shared" si="26"/>
        <v>8.8999999999999996E-2</v>
      </c>
      <c r="N36" s="7">
        <f t="shared" si="26"/>
        <v>8.8999999999999996E-2</v>
      </c>
      <c r="O36" s="7">
        <f t="shared" si="26"/>
        <v>8.8999999999999996E-2</v>
      </c>
      <c r="P36" s="7">
        <f t="shared" si="26"/>
        <v>8.8999999999999996E-2</v>
      </c>
      <c r="Q36" s="7">
        <f t="shared" si="26"/>
        <v>8.8999999999999996E-2</v>
      </c>
    </row>
    <row r="37" spans="1:17" x14ac:dyDescent="0.25">
      <c r="A37">
        <v>7</v>
      </c>
      <c r="B37" s="90">
        <v>8.8999999999999996E-2</v>
      </c>
      <c r="C37" s="7">
        <f t="shared" si="26"/>
        <v>8.8999999999999996E-2</v>
      </c>
      <c r="D37" s="7">
        <f t="shared" si="26"/>
        <v>8.8999999999999996E-2</v>
      </c>
      <c r="E37" s="7">
        <f t="shared" si="26"/>
        <v>8.8999999999999996E-2</v>
      </c>
      <c r="G37" s="7">
        <f t="shared" si="25"/>
        <v>8.8999999999999996E-2</v>
      </c>
      <c r="H37" s="7">
        <f t="shared" si="26"/>
        <v>8.8999999999999996E-2</v>
      </c>
      <c r="I37" s="7">
        <f t="shared" si="26"/>
        <v>8.8999999999999996E-2</v>
      </c>
      <c r="J37" s="7">
        <f t="shared" si="26"/>
        <v>8.8999999999999996E-2</v>
      </c>
      <c r="K37" s="7">
        <f t="shared" si="26"/>
        <v>8.8999999999999996E-2</v>
      </c>
      <c r="L37" s="7">
        <f t="shared" si="26"/>
        <v>8.8999999999999996E-2</v>
      </c>
      <c r="M37" s="7">
        <f t="shared" si="26"/>
        <v>8.8999999999999996E-2</v>
      </c>
      <c r="N37" s="7">
        <f t="shared" si="26"/>
        <v>8.8999999999999996E-2</v>
      </c>
      <c r="O37" s="7">
        <f t="shared" si="26"/>
        <v>8.8999999999999996E-2</v>
      </c>
      <c r="P37" s="7">
        <f t="shared" si="26"/>
        <v>8.8999999999999996E-2</v>
      </c>
      <c r="Q37" s="7">
        <f t="shared" si="26"/>
        <v>8.8999999999999996E-2</v>
      </c>
    </row>
    <row r="38" spans="1:17" x14ac:dyDescent="0.25">
      <c r="A38">
        <v>8</v>
      </c>
      <c r="B38" s="90">
        <v>4.4999999999999998E-2</v>
      </c>
      <c r="C38" s="7">
        <f t="shared" si="26"/>
        <v>4.4999999999999998E-2</v>
      </c>
      <c r="D38" s="7">
        <f t="shared" si="26"/>
        <v>4.4999999999999998E-2</v>
      </c>
      <c r="E38" s="7">
        <f t="shared" si="26"/>
        <v>4.4999999999999998E-2</v>
      </c>
      <c r="G38" s="7">
        <f t="shared" si="25"/>
        <v>4.4999999999999998E-2</v>
      </c>
      <c r="H38" s="7">
        <f t="shared" si="26"/>
        <v>4.4999999999999998E-2</v>
      </c>
      <c r="I38" s="7">
        <f t="shared" si="26"/>
        <v>4.4999999999999998E-2</v>
      </c>
      <c r="J38" s="7">
        <f t="shared" si="26"/>
        <v>4.4999999999999998E-2</v>
      </c>
      <c r="K38" s="7">
        <f t="shared" si="26"/>
        <v>4.4999999999999998E-2</v>
      </c>
      <c r="L38" s="7">
        <f t="shared" si="26"/>
        <v>4.4999999999999998E-2</v>
      </c>
      <c r="M38" s="7">
        <f t="shared" si="26"/>
        <v>4.4999999999999998E-2</v>
      </c>
      <c r="N38" s="7">
        <f t="shared" si="26"/>
        <v>4.4999999999999998E-2</v>
      </c>
      <c r="O38" s="7">
        <f t="shared" si="26"/>
        <v>4.4999999999999998E-2</v>
      </c>
      <c r="P38" s="7">
        <f t="shared" si="26"/>
        <v>4.4999999999999998E-2</v>
      </c>
      <c r="Q38" s="7">
        <f t="shared" si="26"/>
        <v>4.4999999999999998E-2</v>
      </c>
    </row>
    <row r="40" spans="1:17" x14ac:dyDescent="0.25">
      <c r="A40" t="s">
        <v>111</v>
      </c>
      <c r="B40" s="12">
        <f>B24*B5</f>
        <v>803124.28282443876</v>
      </c>
      <c r="C40" s="12">
        <f t="shared" ref="C40:Q40" si="27">C24*C5</f>
        <v>781137.25925563951</v>
      </c>
      <c r="D40" s="12">
        <f t="shared" si="27"/>
        <v>3174030.54</v>
      </c>
      <c r="E40" s="12">
        <f t="shared" si="27"/>
        <v>537966</v>
      </c>
      <c r="F40" s="12"/>
      <c r="G40" s="12">
        <f t="shared" si="27"/>
        <v>0</v>
      </c>
      <c r="H40" s="12">
        <f t="shared" si="27"/>
        <v>0</v>
      </c>
      <c r="I40" s="12">
        <f t="shared" si="27"/>
        <v>39416928.793969497</v>
      </c>
      <c r="J40" s="12">
        <f t="shared" si="27"/>
        <v>0</v>
      </c>
      <c r="K40" s="12">
        <f t="shared" si="27"/>
        <v>0</v>
      </c>
      <c r="L40" s="12">
        <f t="shared" si="27"/>
        <v>0</v>
      </c>
      <c r="M40" s="12">
        <f t="shared" si="27"/>
        <v>0</v>
      </c>
      <c r="N40" s="12">
        <f t="shared" si="27"/>
        <v>0</v>
      </c>
      <c r="O40" s="12">
        <f t="shared" si="27"/>
        <v>0</v>
      </c>
      <c r="P40" s="12">
        <f t="shared" si="27"/>
        <v>0</v>
      </c>
      <c r="Q40" s="12">
        <f t="shared" si="27"/>
        <v>0</v>
      </c>
    </row>
    <row r="41" spans="1:17" x14ac:dyDescent="0.25">
      <c r="A41" t="s">
        <v>112</v>
      </c>
      <c r="B41" s="12">
        <f>SUM(B4:B5)*(1-B19)</f>
        <v>1528356.1885496257</v>
      </c>
      <c r="C41" s="12">
        <f t="shared" ref="C41:Q41" si="28">SUM(C4:C5)*(1-C19)</f>
        <v>1513698.172837093</v>
      </c>
      <c r="D41" s="12">
        <f t="shared" si="28"/>
        <v>3108960.36</v>
      </c>
      <c r="E41" s="12">
        <f t="shared" si="28"/>
        <v>1351584</v>
      </c>
      <c r="F41" s="12"/>
      <c r="G41" s="12">
        <f t="shared" si="28"/>
        <v>0</v>
      </c>
      <c r="H41" s="12">
        <f t="shared" si="28"/>
        <v>0</v>
      </c>
      <c r="I41" s="12">
        <f t="shared" si="28"/>
        <v>26582799.929313</v>
      </c>
      <c r="J41" s="12">
        <f t="shared" si="28"/>
        <v>0</v>
      </c>
      <c r="K41" s="12">
        <f t="shared" si="28"/>
        <v>0</v>
      </c>
      <c r="L41" s="12">
        <f t="shared" si="28"/>
        <v>0</v>
      </c>
      <c r="M41" s="12">
        <f t="shared" si="28"/>
        <v>0</v>
      </c>
      <c r="N41" s="12">
        <f t="shared" si="28"/>
        <v>0</v>
      </c>
      <c r="O41" s="12">
        <f t="shared" si="28"/>
        <v>0</v>
      </c>
      <c r="P41" s="12">
        <f t="shared" si="28"/>
        <v>0</v>
      </c>
      <c r="Q41" s="12">
        <f t="shared" si="28"/>
        <v>0</v>
      </c>
    </row>
    <row r="42" spans="1:17" x14ac:dyDescent="0.25">
      <c r="A42" t="s">
        <v>113</v>
      </c>
      <c r="B42" s="12">
        <f>-PMT(B20,B21,B41)</f>
        <v>227770.14132656169</v>
      </c>
      <c r="C42" s="12">
        <f t="shared" ref="C42:Q42" si="29">-PMT(C20,C21,C41)</f>
        <v>225585.66473960926</v>
      </c>
      <c r="D42" s="12">
        <f t="shared" si="29"/>
        <v>463326.77283027547</v>
      </c>
      <c r="E42" s="12">
        <f t="shared" si="29"/>
        <v>201425.87245114797</v>
      </c>
      <c r="F42" s="12"/>
      <c r="G42" s="12">
        <f t="shared" si="29"/>
        <v>0</v>
      </c>
      <c r="H42" s="12">
        <f t="shared" si="29"/>
        <v>0</v>
      </c>
      <c r="I42" s="12">
        <f t="shared" si="29"/>
        <v>3961621.0816021687</v>
      </c>
      <c r="J42" s="12">
        <f t="shared" si="29"/>
        <v>0</v>
      </c>
      <c r="K42" s="12">
        <f t="shared" si="29"/>
        <v>0</v>
      </c>
      <c r="L42" s="12">
        <f t="shared" si="29"/>
        <v>0</v>
      </c>
      <c r="M42" s="12">
        <f t="shared" si="29"/>
        <v>0</v>
      </c>
      <c r="N42" s="12">
        <f t="shared" si="29"/>
        <v>0</v>
      </c>
      <c r="O42" s="12">
        <f t="shared" si="29"/>
        <v>0</v>
      </c>
      <c r="P42" s="12">
        <f t="shared" si="29"/>
        <v>0</v>
      </c>
      <c r="Q42" s="12">
        <f t="shared" si="29"/>
        <v>0</v>
      </c>
    </row>
    <row r="43" spans="1:17" x14ac:dyDescent="0.25">
      <c r="A43" t="s">
        <v>114</v>
      </c>
      <c r="B43" s="12">
        <f>SUM(B4:B5)*B19</f>
        <v>1018904.1256997506</v>
      </c>
      <c r="C43" s="12">
        <f t="shared" ref="C43:Q43" si="30">SUM(C4:C5)*C19</f>
        <v>1009132.1152247288</v>
      </c>
      <c r="D43" s="12">
        <f t="shared" si="30"/>
        <v>2072640.24</v>
      </c>
      <c r="E43" s="12">
        <f t="shared" si="30"/>
        <v>901056</v>
      </c>
      <c r="F43" s="12"/>
      <c r="G43" s="12">
        <f t="shared" si="30"/>
        <v>0</v>
      </c>
      <c r="H43" s="12">
        <f t="shared" si="30"/>
        <v>0</v>
      </c>
      <c r="I43" s="12">
        <f t="shared" si="30"/>
        <v>17721866.619541999</v>
      </c>
      <c r="J43" s="12">
        <f t="shared" si="30"/>
        <v>0</v>
      </c>
      <c r="K43" s="12">
        <f t="shared" si="30"/>
        <v>0</v>
      </c>
      <c r="L43" s="12">
        <f t="shared" si="30"/>
        <v>0</v>
      </c>
      <c r="M43" s="12">
        <f t="shared" si="30"/>
        <v>0</v>
      </c>
      <c r="N43" s="12">
        <f t="shared" si="30"/>
        <v>0</v>
      </c>
      <c r="O43" s="12">
        <f t="shared" si="30"/>
        <v>0</v>
      </c>
      <c r="P43" s="12">
        <f t="shared" si="30"/>
        <v>0</v>
      </c>
      <c r="Q43" s="12">
        <f t="shared" si="30"/>
        <v>0</v>
      </c>
    </row>
    <row r="44" spans="1:17" x14ac:dyDescent="0.25">
      <c r="A44" t="s">
        <v>115</v>
      </c>
      <c r="B44" s="12">
        <f>B23*B40</f>
        <v>8031.242828244388</v>
      </c>
      <c r="C44" s="12">
        <f t="shared" ref="C44:Q44" si="31">C23*C40</f>
        <v>7811.3725925563949</v>
      </c>
      <c r="D44" s="12">
        <f t="shared" si="31"/>
        <v>31740.305400000001</v>
      </c>
      <c r="E44" s="12">
        <f t="shared" si="31"/>
        <v>5379.66</v>
      </c>
      <c r="F44" s="12"/>
      <c r="G44" s="12">
        <f t="shared" si="31"/>
        <v>0</v>
      </c>
      <c r="H44" s="12">
        <f t="shared" si="31"/>
        <v>0</v>
      </c>
      <c r="I44" s="12">
        <f t="shared" si="31"/>
        <v>394169.287939695</v>
      </c>
      <c r="J44" s="12">
        <f t="shared" si="31"/>
        <v>0</v>
      </c>
      <c r="K44" s="12">
        <f t="shared" si="31"/>
        <v>0</v>
      </c>
      <c r="L44" s="12">
        <f t="shared" si="31"/>
        <v>0</v>
      </c>
      <c r="M44" s="12">
        <f t="shared" si="31"/>
        <v>0</v>
      </c>
      <c r="N44" s="12">
        <f t="shared" si="31"/>
        <v>0</v>
      </c>
      <c r="O44" s="12">
        <f t="shared" si="31"/>
        <v>0</v>
      </c>
      <c r="P44" s="12">
        <f t="shared" si="31"/>
        <v>0</v>
      </c>
      <c r="Q44" s="12">
        <f t="shared" si="31"/>
        <v>0</v>
      </c>
    </row>
    <row r="45" spans="1:17" x14ac:dyDescent="0.25">
      <c r="A45" t="s">
        <v>116</v>
      </c>
      <c r="B45" s="12">
        <f>B22*B40</f>
        <v>24093.728484733161</v>
      </c>
      <c r="C45" s="12">
        <f t="shared" ref="C45:Q45" si="32">C22*C40</f>
        <v>23434.117777669184</v>
      </c>
      <c r="D45" s="12">
        <f t="shared" si="32"/>
        <v>95220.916199999992</v>
      </c>
      <c r="E45" s="12">
        <f t="shared" si="32"/>
        <v>16138.98</v>
      </c>
      <c r="F45" s="12"/>
      <c r="G45" s="12">
        <f t="shared" si="32"/>
        <v>0</v>
      </c>
      <c r="H45" s="12">
        <f t="shared" si="32"/>
        <v>0</v>
      </c>
      <c r="I45" s="12">
        <f t="shared" si="32"/>
        <v>394169.287939695</v>
      </c>
      <c r="J45" s="12">
        <f t="shared" si="32"/>
        <v>0</v>
      </c>
      <c r="K45" s="12">
        <f t="shared" si="32"/>
        <v>0</v>
      </c>
      <c r="L45" s="12">
        <f t="shared" si="32"/>
        <v>0</v>
      </c>
      <c r="M45" s="12">
        <f t="shared" si="32"/>
        <v>0</v>
      </c>
      <c r="N45" s="12">
        <f t="shared" si="32"/>
        <v>0</v>
      </c>
      <c r="O45" s="12">
        <f t="shared" si="32"/>
        <v>0</v>
      </c>
      <c r="P45" s="12">
        <f t="shared" si="32"/>
        <v>0</v>
      </c>
      <c r="Q45" s="12">
        <f t="shared" si="32"/>
        <v>0</v>
      </c>
    </row>
    <row r="46" spans="1:17" x14ac:dyDescent="0.25">
      <c r="A46" t="s">
        <v>117</v>
      </c>
      <c r="B46" s="12">
        <f>B44+B45+B7+B6</f>
        <v>61662.461916693181</v>
      </c>
      <c r="C46" s="12">
        <f t="shared" ref="C46:Q46" si="33">C44+C45+C7+C6</f>
        <v>69447.08621254364</v>
      </c>
      <c r="D46" s="12">
        <f t="shared" si="33"/>
        <v>287113.13543284958</v>
      </c>
      <c r="E46" s="12">
        <f t="shared" si="33"/>
        <v>64201.007478292173</v>
      </c>
      <c r="F46" s="12"/>
      <c r="G46" s="12">
        <f t="shared" si="33"/>
        <v>0</v>
      </c>
      <c r="H46" s="12">
        <f t="shared" si="33"/>
        <v>0</v>
      </c>
      <c r="I46" s="12">
        <f t="shared" si="33"/>
        <v>4694747.2723165266</v>
      </c>
      <c r="J46" s="12">
        <f t="shared" si="33"/>
        <v>0</v>
      </c>
      <c r="K46" s="12">
        <f t="shared" si="33"/>
        <v>0</v>
      </c>
      <c r="L46" s="12">
        <f t="shared" si="33"/>
        <v>0</v>
      </c>
      <c r="M46" s="12">
        <f t="shared" si="33"/>
        <v>0</v>
      </c>
      <c r="N46" s="12">
        <f t="shared" si="33"/>
        <v>0</v>
      </c>
      <c r="O46" s="12">
        <f t="shared" si="33"/>
        <v>0</v>
      </c>
      <c r="P46" s="12">
        <f t="shared" si="33"/>
        <v>0</v>
      </c>
      <c r="Q46" s="12">
        <f t="shared" si="33"/>
        <v>0</v>
      </c>
    </row>
    <row r="48" spans="1:17" x14ac:dyDescent="0.25">
      <c r="A48" s="2" t="s">
        <v>118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</row>
    <row r="49" spans="1:17" x14ac:dyDescent="0.25">
      <c r="A49" s="2" t="s">
        <v>119</v>
      </c>
      <c r="B49" s="70">
        <f>NPVSolv!B33</f>
        <v>-9.409340417914791E-2</v>
      </c>
      <c r="C49" s="70">
        <f>NPVSolv!C33</f>
        <v>-1.7704188821135176</v>
      </c>
      <c r="D49" s="70">
        <f>NPVSolv!D33</f>
        <v>-11754.817645545911</v>
      </c>
      <c r="E49" s="70">
        <f>NPVSolv!E33</f>
        <v>-2357558.8630812024</v>
      </c>
      <c r="F49" s="70"/>
      <c r="G49" s="70">
        <f>NPVSolv!G33</f>
        <v>0</v>
      </c>
      <c r="H49" s="70">
        <f>NPVSolv!H33</f>
        <v>0</v>
      </c>
      <c r="I49" s="70">
        <f>NPVSolv!I33</f>
        <v>1522252.0897376316</v>
      </c>
      <c r="J49" s="70">
        <f>NPVSolv!J33</f>
        <v>0</v>
      </c>
      <c r="K49" s="70">
        <f>NPVSolv!K33</f>
        <v>0</v>
      </c>
      <c r="L49" s="70">
        <f>NPVSolv!L33</f>
        <v>0</v>
      </c>
      <c r="M49" s="70">
        <f>NPVSolv!M33</f>
        <v>0</v>
      </c>
      <c r="N49" s="70">
        <f>NPVSolv!N33</f>
        <v>0</v>
      </c>
      <c r="O49" s="70">
        <f>NPVSolv!O33</f>
        <v>0</v>
      </c>
      <c r="P49" s="70">
        <f>NPVSolv!P33</f>
        <v>0</v>
      </c>
      <c r="Q49" s="70">
        <f>NPVSolv!R33</f>
        <v>0</v>
      </c>
    </row>
    <row r="50" spans="1:17" x14ac:dyDescent="0.25">
      <c r="A50" s="2" t="s">
        <v>120</v>
      </c>
      <c r="B50" s="139">
        <f>SUM(B99:B138)</f>
        <v>374151.75416473486</v>
      </c>
      <c r="C50" s="139">
        <f t="shared" ref="C50:Q50" si="34">SUM(C99:C138)</f>
        <v>379381.42840787716</v>
      </c>
      <c r="D50" s="139">
        <f t="shared" si="34"/>
        <v>881242.17995753023</v>
      </c>
      <c r="E50" s="139">
        <f t="shared" si="34"/>
        <v>40987.89</v>
      </c>
      <c r="F50" s="139"/>
      <c r="G50" s="139">
        <f t="shared" si="34"/>
        <v>0</v>
      </c>
      <c r="H50" s="139">
        <f t="shared" si="34"/>
        <v>0</v>
      </c>
      <c r="I50" s="139">
        <f t="shared" si="34"/>
        <v>9538226.1692931876</v>
      </c>
      <c r="J50" s="139">
        <f t="shared" si="34"/>
        <v>0</v>
      </c>
      <c r="K50" s="139">
        <f t="shared" si="34"/>
        <v>0</v>
      </c>
      <c r="L50" s="139">
        <f t="shared" si="34"/>
        <v>0</v>
      </c>
      <c r="M50" s="139">
        <f t="shared" si="34"/>
        <v>0</v>
      </c>
      <c r="N50" s="139">
        <f t="shared" si="34"/>
        <v>222.44598462889778</v>
      </c>
      <c r="O50" s="139">
        <f t="shared" si="34"/>
        <v>79558.383145725064</v>
      </c>
      <c r="P50" s="139">
        <f t="shared" si="34"/>
        <v>97948.701172683082</v>
      </c>
      <c r="Q50" s="139">
        <f t="shared" si="34"/>
        <v>189666.64768683547</v>
      </c>
    </row>
    <row r="51" spans="1:17" s="6" customFormat="1" x14ac:dyDescent="0.25">
      <c r="A51" s="2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</row>
    <row r="52" spans="1:17" s="6" customFormat="1" x14ac:dyDescent="0.25">
      <c r="A52" s="2" t="s">
        <v>121</v>
      </c>
      <c r="B52" s="61">
        <v>5.7433379999999996</v>
      </c>
      <c r="C52" s="61">
        <v>5.18093</v>
      </c>
      <c r="D52" s="61">
        <v>3.829511187303186</v>
      </c>
      <c r="E52" s="61">
        <v>2</v>
      </c>
      <c r="F52" s="61"/>
      <c r="G52" s="61">
        <v>2</v>
      </c>
      <c r="H52" s="61">
        <v>2</v>
      </c>
      <c r="I52" s="61">
        <v>9.7373602362318739</v>
      </c>
      <c r="J52" s="61">
        <v>2</v>
      </c>
      <c r="K52" s="61">
        <v>2</v>
      </c>
      <c r="L52" s="61">
        <v>2</v>
      </c>
      <c r="M52" s="61">
        <v>2</v>
      </c>
      <c r="N52" s="61">
        <v>2</v>
      </c>
      <c r="O52" s="61">
        <v>2</v>
      </c>
      <c r="P52" s="61">
        <v>2</v>
      </c>
      <c r="Q52" s="61">
        <v>2</v>
      </c>
    </row>
    <row r="53" spans="1:17" s="6" customFormat="1" x14ac:dyDescent="0.25">
      <c r="A53" s="2" t="s">
        <v>122</v>
      </c>
      <c r="B53" s="61">
        <f>(B52*B26)</f>
        <v>16.738671434099999</v>
      </c>
      <c r="C53" s="61">
        <f t="shared" ref="C53:Q53" si="35">(C52*C26)</f>
        <v>15.0995614385</v>
      </c>
      <c r="D53" s="61">
        <f t="shared" si="35"/>
        <v>11.160918879835771</v>
      </c>
      <c r="E53" s="61">
        <f t="shared" si="35"/>
        <v>5.8289</v>
      </c>
      <c r="F53" s="61">
        <f t="shared" si="35"/>
        <v>0</v>
      </c>
      <c r="G53" s="61">
        <f t="shared" si="35"/>
        <v>5.8289</v>
      </c>
      <c r="H53" s="61">
        <f t="shared" si="35"/>
        <v>5.8289</v>
      </c>
      <c r="I53" s="61">
        <f t="shared" si="35"/>
        <v>28.379049540485983</v>
      </c>
      <c r="J53" s="61">
        <f t="shared" si="35"/>
        <v>5.8289</v>
      </c>
      <c r="K53" s="61">
        <f t="shared" si="35"/>
        <v>5.8289</v>
      </c>
      <c r="L53" s="61">
        <f t="shared" si="35"/>
        <v>5.8289</v>
      </c>
      <c r="M53" s="61">
        <f t="shared" si="35"/>
        <v>5.8289</v>
      </c>
      <c r="N53" s="61">
        <f t="shared" si="35"/>
        <v>5.8289</v>
      </c>
      <c r="O53" s="61">
        <f t="shared" si="35"/>
        <v>5.8289</v>
      </c>
      <c r="P53" s="61">
        <f t="shared" si="35"/>
        <v>5.8289</v>
      </c>
      <c r="Q53" s="61">
        <f t="shared" si="35"/>
        <v>5.8289</v>
      </c>
    </row>
    <row r="54" spans="1:17" x14ac:dyDescent="0.25">
      <c r="A54" s="56" t="str">
        <f>I_O!A204</f>
        <v>Outputs</v>
      </c>
      <c r="B54" s="55" t="s">
        <v>123</v>
      </c>
      <c r="C54" s="55" t="s">
        <v>123</v>
      </c>
      <c r="D54" s="55" t="s">
        <v>123</v>
      </c>
      <c r="E54" s="55" t="s">
        <v>123</v>
      </c>
      <c r="F54" s="55"/>
      <c r="G54" s="55" t="s">
        <v>123</v>
      </c>
      <c r="H54" s="55" t="s">
        <v>123</v>
      </c>
      <c r="I54" s="55" t="s">
        <v>123</v>
      </c>
      <c r="J54" s="55" t="s">
        <v>123</v>
      </c>
      <c r="K54" s="55" t="s">
        <v>123</v>
      </c>
      <c r="L54" s="55" t="s">
        <v>123</v>
      </c>
      <c r="M54" s="55" t="s">
        <v>123</v>
      </c>
      <c r="N54" s="55" t="s">
        <v>123</v>
      </c>
      <c r="O54" s="55" t="s">
        <v>123</v>
      </c>
      <c r="P54" s="55" t="s">
        <v>123</v>
      </c>
      <c r="Q54" s="55" t="s">
        <v>123</v>
      </c>
    </row>
    <row r="55" spans="1:17" x14ac:dyDescent="0.25">
      <c r="A55" s="57" t="str">
        <f>I_O!A205</f>
        <v>CH4 Emissions (kg/yr)</v>
      </c>
      <c r="B55" s="58">
        <f>I_O!$T205</f>
        <v>0</v>
      </c>
      <c r="C55" s="58">
        <f>I_O!$T205</f>
        <v>0</v>
      </c>
      <c r="D55" s="58">
        <f>I_O!$T205</f>
        <v>0</v>
      </c>
      <c r="E55" s="58">
        <f>I_O!$T205</f>
        <v>0</v>
      </c>
      <c r="F55" s="58"/>
      <c r="G55" s="58">
        <f>I_O!$T205</f>
        <v>0</v>
      </c>
      <c r="H55" s="58">
        <f>I_O!$T205</f>
        <v>0</v>
      </c>
      <c r="I55" s="58">
        <f>I_O!$T205</f>
        <v>0</v>
      </c>
      <c r="J55" s="58">
        <f>I_O!$T205</f>
        <v>0</v>
      </c>
      <c r="K55" s="58">
        <f>I_O!$T205</f>
        <v>0</v>
      </c>
      <c r="L55" s="58">
        <f>I_O!$T205</f>
        <v>0</v>
      </c>
      <c r="M55" s="58">
        <f>I_O!$T205</f>
        <v>0</v>
      </c>
      <c r="N55" s="58">
        <f>I_O!$T205</f>
        <v>0</v>
      </c>
      <c r="O55" s="58">
        <f>I_O!$T205</f>
        <v>0</v>
      </c>
      <c r="P55" s="58">
        <f>I_O!$T205</f>
        <v>0</v>
      </c>
      <c r="Q55" s="58">
        <f>I_O!$T205</f>
        <v>0</v>
      </c>
    </row>
    <row r="56" spans="1:17" x14ac:dyDescent="0.25">
      <c r="A56" s="57" t="str">
        <f>I_O!A206</f>
        <v>CO2 Emissions (kg/yr)</v>
      </c>
      <c r="B56" s="58">
        <f>I_O!$T206</f>
        <v>0</v>
      </c>
      <c r="C56" s="58">
        <f>I_O!$T206</f>
        <v>0</v>
      </c>
      <c r="D56" s="58">
        <f>I_O!$T206</f>
        <v>0</v>
      </c>
      <c r="E56" s="58">
        <f>I_O!$T206</f>
        <v>0</v>
      </c>
      <c r="F56" s="58"/>
      <c r="G56" s="58">
        <f>I_O!$T206</f>
        <v>0</v>
      </c>
      <c r="H56" s="58">
        <f>I_O!$T206</f>
        <v>0</v>
      </c>
      <c r="I56" s="58">
        <f>I_O!$T206</f>
        <v>0</v>
      </c>
      <c r="J56" s="58">
        <f>I_O!$T206</f>
        <v>0</v>
      </c>
      <c r="K56" s="58">
        <f>I_O!$T206</f>
        <v>0</v>
      </c>
      <c r="L56" s="58">
        <f>I_O!$T206</f>
        <v>0</v>
      </c>
      <c r="M56" s="58">
        <f>I_O!$T206</f>
        <v>0</v>
      </c>
      <c r="N56" s="58">
        <f>I_O!$T206</f>
        <v>0</v>
      </c>
      <c r="O56" s="58">
        <f>I_O!$T206</f>
        <v>0</v>
      </c>
      <c r="P56" s="58">
        <f>I_O!$T206</f>
        <v>0</v>
      </c>
      <c r="Q56" s="58">
        <f>I_O!$T206</f>
        <v>0</v>
      </c>
    </row>
    <row r="57" spans="1:17" x14ac:dyDescent="0.25">
      <c r="A57" s="57" t="str">
        <f>I_O!A207</f>
        <v>CO Emissions (kg/yr)</v>
      </c>
      <c r="B57" s="58">
        <f>I_O!$T207</f>
        <v>0</v>
      </c>
      <c r="C57" s="58">
        <f>I_O!$T207</f>
        <v>0</v>
      </c>
      <c r="D57" s="58">
        <f>I_O!$T207</f>
        <v>0</v>
      </c>
      <c r="E57" s="58">
        <f>I_O!$T207</f>
        <v>0</v>
      </c>
      <c r="F57" s="58"/>
      <c r="G57" s="58">
        <f>I_O!$T207</f>
        <v>0</v>
      </c>
      <c r="H57" s="58">
        <f>I_O!$T207</f>
        <v>0</v>
      </c>
      <c r="I57" s="58">
        <f>I_O!$T207</f>
        <v>0</v>
      </c>
      <c r="J57" s="58">
        <f>I_O!$T207</f>
        <v>0</v>
      </c>
      <c r="K57" s="58">
        <f>I_O!$T207</f>
        <v>0</v>
      </c>
      <c r="L57" s="58">
        <f>I_O!$T207</f>
        <v>0</v>
      </c>
      <c r="M57" s="58">
        <f>I_O!$T207</f>
        <v>0</v>
      </c>
      <c r="N57" s="58">
        <f>I_O!$T207</f>
        <v>0</v>
      </c>
      <c r="O57" s="58">
        <f>I_O!$T207</f>
        <v>0</v>
      </c>
      <c r="P57" s="58">
        <f>I_O!$T207</f>
        <v>0</v>
      </c>
      <c r="Q57" s="58">
        <f>I_O!$T207</f>
        <v>0</v>
      </c>
    </row>
    <row r="58" spans="1:17" x14ac:dyDescent="0.25">
      <c r="A58" s="57" t="str">
        <f>I_O!A208</f>
        <v>LUC Emissions (kg CO2e/yr)</v>
      </c>
      <c r="B58" s="58">
        <f>I_O!$T208</f>
        <v>0</v>
      </c>
      <c r="C58" s="58">
        <f>I_O!$T208</f>
        <v>0</v>
      </c>
      <c r="D58" s="58">
        <f>I_O!$T208</f>
        <v>0</v>
      </c>
      <c r="E58" s="58">
        <f>I_O!$T208</f>
        <v>0</v>
      </c>
      <c r="F58" s="58"/>
      <c r="G58" s="58">
        <f>I_O!$T208</f>
        <v>0</v>
      </c>
      <c r="H58" s="58">
        <f>I_O!$T208</f>
        <v>0</v>
      </c>
      <c r="I58" s="58">
        <f>I_O!$T208</f>
        <v>0</v>
      </c>
      <c r="J58" s="58">
        <f>I_O!$T208</f>
        <v>0</v>
      </c>
      <c r="K58" s="58">
        <f>I_O!$T208</f>
        <v>0</v>
      </c>
      <c r="L58" s="58">
        <f>I_O!$T208</f>
        <v>0</v>
      </c>
      <c r="M58" s="58">
        <f>I_O!$T208</f>
        <v>0</v>
      </c>
      <c r="N58" s="58">
        <f>I_O!$T208</f>
        <v>0</v>
      </c>
      <c r="O58" s="58">
        <f>I_O!$T208</f>
        <v>0</v>
      </c>
      <c r="P58" s="58">
        <f>I_O!$T208</f>
        <v>0</v>
      </c>
      <c r="Q58" s="58">
        <f>I_O!$T208</f>
        <v>0</v>
      </c>
    </row>
    <row r="59" spans="1:17" x14ac:dyDescent="0.25">
      <c r="A59" s="57" t="str">
        <f>I_O!A209</f>
        <v>N2O Emissions (kg/yr)</v>
      </c>
      <c r="B59" s="58">
        <f>I_O!$T209</f>
        <v>0</v>
      </c>
      <c r="C59" s="58">
        <f>I_O!$T209</f>
        <v>0</v>
      </c>
      <c r="D59" s="58">
        <f>I_O!$T209</f>
        <v>0</v>
      </c>
      <c r="E59" s="58">
        <f>I_O!$T209</f>
        <v>0</v>
      </c>
      <c r="F59" s="58"/>
      <c r="G59" s="58">
        <f>I_O!$T209</f>
        <v>0</v>
      </c>
      <c r="H59" s="58">
        <f>I_O!$T209</f>
        <v>0</v>
      </c>
      <c r="I59" s="58">
        <f>I_O!$T209</f>
        <v>0</v>
      </c>
      <c r="J59" s="58">
        <f>I_O!$T209</f>
        <v>0</v>
      </c>
      <c r="K59" s="58">
        <f>I_O!$T209</f>
        <v>0</v>
      </c>
      <c r="L59" s="58">
        <f>I_O!$T209</f>
        <v>0</v>
      </c>
      <c r="M59" s="58">
        <f>I_O!$T209</f>
        <v>0</v>
      </c>
      <c r="N59" s="58">
        <f>I_O!$T209</f>
        <v>0</v>
      </c>
      <c r="O59" s="58">
        <f>I_O!$T209</f>
        <v>0</v>
      </c>
      <c r="P59" s="58">
        <f>I_O!$T209</f>
        <v>0</v>
      </c>
      <c r="Q59" s="58">
        <f>I_O!$T209</f>
        <v>0</v>
      </c>
    </row>
    <row r="60" spans="1:17" x14ac:dyDescent="0.25">
      <c r="A60" s="57" t="str">
        <f>I_O!A210</f>
        <v>NOx Emissions (kg/yr)</v>
      </c>
      <c r="B60" s="58">
        <f>I_O!$T210</f>
        <v>0</v>
      </c>
      <c r="C60" s="58">
        <f>I_O!$T210</f>
        <v>0</v>
      </c>
      <c r="D60" s="58">
        <f>I_O!$T210</f>
        <v>0</v>
      </c>
      <c r="E60" s="58">
        <f>I_O!$T210</f>
        <v>0</v>
      </c>
      <c r="F60" s="58"/>
      <c r="G60" s="58">
        <f>I_O!$T210</f>
        <v>0</v>
      </c>
      <c r="H60" s="58">
        <f>I_O!$T210</f>
        <v>0</v>
      </c>
      <c r="I60" s="58">
        <f>I_O!$T210</f>
        <v>0</v>
      </c>
      <c r="J60" s="58">
        <f>I_O!$T210</f>
        <v>0</v>
      </c>
      <c r="K60" s="58">
        <f>I_O!$T210</f>
        <v>0</v>
      </c>
      <c r="L60" s="58">
        <f>I_O!$T210</f>
        <v>0</v>
      </c>
      <c r="M60" s="58">
        <f>I_O!$T210</f>
        <v>0</v>
      </c>
      <c r="N60" s="58">
        <f>I_O!$T210</f>
        <v>0</v>
      </c>
      <c r="O60" s="58">
        <f>I_O!$T210</f>
        <v>0</v>
      </c>
      <c r="P60" s="58">
        <f>I_O!$T210</f>
        <v>0</v>
      </c>
      <c r="Q60" s="58">
        <f>I_O!$T210</f>
        <v>0</v>
      </c>
    </row>
    <row r="61" spans="1:17" x14ac:dyDescent="0.25">
      <c r="A61" s="57" t="str">
        <f>I_O!A211</f>
        <v>Algal Biomass, Whole (kg/yr)</v>
      </c>
      <c r="B61" s="58">
        <f>I_O!$T211</f>
        <v>0.5</v>
      </c>
      <c r="C61" s="58">
        <f>I_O!$T211</f>
        <v>0.5</v>
      </c>
      <c r="D61" s="58">
        <f>I_O!$T211</f>
        <v>0.5</v>
      </c>
      <c r="E61" s="58">
        <f>I_O!$T211</f>
        <v>0.5</v>
      </c>
      <c r="F61" s="58"/>
      <c r="G61" s="58">
        <f>I_O!$T211</f>
        <v>0.5</v>
      </c>
      <c r="H61" s="58">
        <f>I_O!$T211</f>
        <v>0.5</v>
      </c>
      <c r="I61" s="58">
        <f>I_O!$T211</f>
        <v>0.5</v>
      </c>
      <c r="J61" s="58">
        <f>I_O!$T211</f>
        <v>0.5</v>
      </c>
      <c r="K61" s="58">
        <f>I_O!$T211</f>
        <v>0.5</v>
      </c>
      <c r="L61" s="58">
        <f>I_O!$T211</f>
        <v>0.5</v>
      </c>
      <c r="M61" s="58">
        <f>I_O!$T211</f>
        <v>0.5</v>
      </c>
      <c r="N61" s="58">
        <f>I_O!$T211</f>
        <v>0.5</v>
      </c>
      <c r="O61" s="58">
        <f>I_O!$T211</f>
        <v>0.5</v>
      </c>
      <c r="P61" s="58">
        <f>I_O!$T211</f>
        <v>0.5</v>
      </c>
      <c r="Q61" s="58">
        <f>I_O!$T211</f>
        <v>0.5</v>
      </c>
    </row>
    <row r="62" spans="1:17" x14ac:dyDescent="0.25">
      <c r="A62" s="57" t="str">
        <f>I_O!A212</f>
        <v>Algal Biomass, LEA Meal (kg/yr)</v>
      </c>
      <c r="B62" s="58">
        <f>I_O!$T212</f>
        <v>0.35</v>
      </c>
      <c r="C62" s="58">
        <f>I_O!$T212</f>
        <v>0.35</v>
      </c>
      <c r="D62" s="58">
        <f>I_O!$T212</f>
        <v>0.35</v>
      </c>
      <c r="E62" s="58">
        <f>I_O!$T212</f>
        <v>0.35</v>
      </c>
      <c r="F62" s="58"/>
      <c r="G62" s="58">
        <f>I_O!$T212</f>
        <v>0.35</v>
      </c>
      <c r="H62" s="58">
        <f>I_O!$T212</f>
        <v>0.35</v>
      </c>
      <c r="I62" s="58">
        <f>I_O!$T212</f>
        <v>0.35</v>
      </c>
      <c r="J62" s="58">
        <f>I_O!$T212</f>
        <v>0.35</v>
      </c>
      <c r="K62" s="58">
        <f>I_O!$T212</f>
        <v>0.35</v>
      </c>
      <c r="L62" s="58">
        <f>I_O!$T212</f>
        <v>0.35</v>
      </c>
      <c r="M62" s="58">
        <f>I_O!$T212</f>
        <v>0.35</v>
      </c>
      <c r="N62" s="58">
        <f>I_O!$T212</f>
        <v>0.35</v>
      </c>
      <c r="O62" s="58">
        <f>I_O!$T212</f>
        <v>0.35</v>
      </c>
      <c r="P62" s="58">
        <f>I_O!$T212</f>
        <v>0.35</v>
      </c>
      <c r="Q62" s="58">
        <f>I_O!$T212</f>
        <v>0.35</v>
      </c>
    </row>
    <row r="63" spans="1:17" x14ac:dyDescent="0.25">
      <c r="A63" s="57" t="str">
        <f>I_O!A213</f>
        <v>Algal Oil (kg/yr)</v>
      </c>
      <c r="B63" s="58">
        <f>I_O!$T213</f>
        <v>0.5</v>
      </c>
      <c r="C63" s="58">
        <f>I_O!$T213</f>
        <v>0.5</v>
      </c>
      <c r="D63" s="58">
        <f>I_O!$T213</f>
        <v>0.5</v>
      </c>
      <c r="E63" s="58">
        <f>I_O!$T213</f>
        <v>0.5</v>
      </c>
      <c r="F63" s="58"/>
      <c r="G63" s="58">
        <f>I_O!$T213</f>
        <v>0.5</v>
      </c>
      <c r="H63" s="58">
        <f>I_O!$T213</f>
        <v>0.5</v>
      </c>
      <c r="I63" s="58">
        <f>I_O!$T213</f>
        <v>0.5</v>
      </c>
      <c r="J63" s="58">
        <f>I_O!$T213</f>
        <v>0.5</v>
      </c>
      <c r="K63" s="58">
        <f>I_O!$T213</f>
        <v>0.5</v>
      </c>
      <c r="L63" s="58">
        <f>I_O!$T213</f>
        <v>0.5</v>
      </c>
      <c r="M63" s="58">
        <f>I_O!$T213</f>
        <v>0.5</v>
      </c>
      <c r="N63" s="58">
        <f>I_O!$T213</f>
        <v>0.5</v>
      </c>
      <c r="O63" s="58">
        <f>I_O!$T213</f>
        <v>0.5</v>
      </c>
      <c r="P63" s="58">
        <f>I_O!$T213</f>
        <v>0.5</v>
      </c>
      <c r="Q63" s="58">
        <f>I_O!$T213</f>
        <v>0.5</v>
      </c>
    </row>
    <row r="64" spans="1:17" x14ac:dyDescent="0.25">
      <c r="A64" s="57" t="str">
        <f>I_O!A215</f>
        <v>Corn Grain (kg/yr)</v>
      </c>
      <c r="B64" s="58">
        <f>I_O!$T215</f>
        <v>0</v>
      </c>
      <c r="C64" s="58">
        <f>I_O!$T215</f>
        <v>0</v>
      </c>
      <c r="D64" s="58">
        <f>I_O!$T215</f>
        <v>0</v>
      </c>
      <c r="E64" s="58">
        <f>I_O!$T215</f>
        <v>0</v>
      </c>
      <c r="F64" s="58"/>
      <c r="G64" s="58">
        <f>I_O!$T215</f>
        <v>0</v>
      </c>
      <c r="H64" s="58">
        <f>I_O!$T215</f>
        <v>0</v>
      </c>
      <c r="I64" s="58">
        <f>I_O!$T215</f>
        <v>0</v>
      </c>
      <c r="J64" s="58">
        <f>I_O!$T215</f>
        <v>0</v>
      </c>
      <c r="K64" s="58">
        <f>I_O!$T215</f>
        <v>0</v>
      </c>
      <c r="L64" s="58">
        <f>I_O!$T215</f>
        <v>0</v>
      </c>
      <c r="M64" s="58">
        <f>I_O!$T215</f>
        <v>0</v>
      </c>
      <c r="N64" s="58">
        <f>I_O!$T215</f>
        <v>0</v>
      </c>
      <c r="O64" s="58">
        <f>I_O!$T215</f>
        <v>0</v>
      </c>
      <c r="P64" s="58">
        <f>I_O!$T215</f>
        <v>0</v>
      </c>
      <c r="Q64" s="58">
        <f>I_O!$T215</f>
        <v>0</v>
      </c>
    </row>
    <row r="65" spans="1:17" x14ac:dyDescent="0.25">
      <c r="A65" s="57" t="str">
        <f>I_O!A216</f>
        <v>Corn Stover, Collected (kg/yr)</v>
      </c>
      <c r="B65" s="58">
        <f>I_O!$T216</f>
        <v>8.3000000000000004E-2</v>
      </c>
      <c r="C65" s="58">
        <f>I_O!$T216</f>
        <v>8.3000000000000004E-2</v>
      </c>
      <c r="D65" s="58">
        <f>I_O!$T216</f>
        <v>8.3000000000000004E-2</v>
      </c>
      <c r="E65" s="58">
        <f>I_O!$T216</f>
        <v>8.3000000000000004E-2</v>
      </c>
      <c r="F65" s="58"/>
      <c r="G65" s="58">
        <f>I_O!$T216</f>
        <v>8.3000000000000004E-2</v>
      </c>
      <c r="H65" s="58">
        <f>I_O!$T216</f>
        <v>8.3000000000000004E-2</v>
      </c>
      <c r="I65" s="58">
        <f>I_O!$T216</f>
        <v>8.3000000000000004E-2</v>
      </c>
      <c r="J65" s="58">
        <f>I_O!$T216</f>
        <v>8.3000000000000004E-2</v>
      </c>
      <c r="K65" s="58">
        <f>I_O!$T216</f>
        <v>8.3000000000000004E-2</v>
      </c>
      <c r="L65" s="58">
        <f>I_O!$T216</f>
        <v>8.3000000000000004E-2</v>
      </c>
      <c r="M65" s="58">
        <f>I_O!$T216</f>
        <v>8.3000000000000004E-2</v>
      </c>
      <c r="N65" s="58">
        <f>I_O!$T216</f>
        <v>8.3000000000000004E-2</v>
      </c>
      <c r="O65" s="58">
        <f>I_O!$T216</f>
        <v>8.3000000000000004E-2</v>
      </c>
      <c r="P65" s="58">
        <f>I_O!$T216</f>
        <v>8.3000000000000004E-2</v>
      </c>
      <c r="Q65" s="58">
        <f>I_O!$T216</f>
        <v>8.3000000000000004E-2</v>
      </c>
    </row>
    <row r="66" spans="1:17" x14ac:dyDescent="0.25">
      <c r="A66" s="57" t="str">
        <f>I_O!A217</f>
        <v>Corn Stover, Left (kg/yr)</v>
      </c>
      <c r="B66" s="58">
        <f>I_O!$T217</f>
        <v>0</v>
      </c>
      <c r="C66" s="58">
        <f>I_O!$T217</f>
        <v>0</v>
      </c>
      <c r="D66" s="58">
        <f>I_O!$T217</f>
        <v>0</v>
      </c>
      <c r="E66" s="58">
        <f>I_O!$T217</f>
        <v>0</v>
      </c>
      <c r="F66" s="58"/>
      <c r="G66" s="58">
        <f>I_O!$T217</f>
        <v>0</v>
      </c>
      <c r="H66" s="58">
        <f>I_O!$T217</f>
        <v>0</v>
      </c>
      <c r="I66" s="58">
        <f>I_O!$T217</f>
        <v>0</v>
      </c>
      <c r="J66" s="58">
        <f>I_O!$T217</f>
        <v>0</v>
      </c>
      <c r="K66" s="58">
        <f>I_O!$T217</f>
        <v>0</v>
      </c>
      <c r="L66" s="58">
        <f>I_O!$T217</f>
        <v>0</v>
      </c>
      <c r="M66" s="58">
        <f>I_O!$T217</f>
        <v>0</v>
      </c>
      <c r="N66" s="58">
        <f>I_O!$T217</f>
        <v>0</v>
      </c>
      <c r="O66" s="58">
        <f>I_O!$T217</f>
        <v>0</v>
      </c>
      <c r="P66" s="58">
        <f>I_O!$T217</f>
        <v>0</v>
      </c>
      <c r="Q66" s="58">
        <f>I_O!$T217</f>
        <v>0</v>
      </c>
    </row>
    <row r="67" spans="1:17" x14ac:dyDescent="0.25">
      <c r="A67" s="57" t="str">
        <f>I_O!A218</f>
        <v>DDGS (kg/yr)</v>
      </c>
      <c r="B67" s="58">
        <f>I_O!$T218</f>
        <v>0.15435501700000001</v>
      </c>
      <c r="C67" s="58">
        <f>I_O!$T218</f>
        <v>0.15435501700000001</v>
      </c>
      <c r="D67" s="58">
        <f>I_O!$T218</f>
        <v>0.15435501700000001</v>
      </c>
      <c r="E67" s="58">
        <f>I_O!$T218</f>
        <v>0.15435501700000001</v>
      </c>
      <c r="F67" s="58"/>
      <c r="G67" s="58">
        <f>I_O!$T218</f>
        <v>0.15435501700000001</v>
      </c>
      <c r="H67" s="58">
        <f>I_O!$T218</f>
        <v>0.15435501700000001</v>
      </c>
      <c r="I67" s="58">
        <f>I_O!$T218</f>
        <v>0.15435501700000001</v>
      </c>
      <c r="J67" s="58">
        <f>I_O!$T218</f>
        <v>0.15435501700000001</v>
      </c>
      <c r="K67" s="58">
        <f>I_O!$T218</f>
        <v>0.15435501700000001</v>
      </c>
      <c r="L67" s="58">
        <f>I_O!$T218</f>
        <v>0.15435501700000001</v>
      </c>
      <c r="M67" s="58">
        <f>I_O!$T218</f>
        <v>0.15435501700000001</v>
      </c>
      <c r="N67" s="58">
        <f>I_O!$T218</f>
        <v>0.15435501700000001</v>
      </c>
      <c r="O67" s="58">
        <f>I_O!$T218</f>
        <v>0.15435501700000001</v>
      </c>
      <c r="P67" s="58">
        <f>I_O!$T218</f>
        <v>0.15435501700000001</v>
      </c>
      <c r="Q67" s="58">
        <f>I_O!$T218</f>
        <v>0.15435501700000001</v>
      </c>
    </row>
    <row r="68" spans="1:17" x14ac:dyDescent="0.25">
      <c r="A68" s="57" t="str">
        <f>I_O!A219</f>
        <v>Glycerin (kg/yr)</v>
      </c>
      <c r="B68" s="58">
        <f>I_O!$T219</f>
        <v>0.13200000000000001</v>
      </c>
      <c r="C68" s="58">
        <f>I_O!$T219</f>
        <v>0.13200000000000001</v>
      </c>
      <c r="D68" s="58">
        <f>I_O!$T219</f>
        <v>0.13200000000000001</v>
      </c>
      <c r="E68" s="58">
        <f>I_O!$T219</f>
        <v>0.13200000000000001</v>
      </c>
      <c r="F68" s="58"/>
      <c r="G68" s="58">
        <f>I_O!$T219</f>
        <v>0.13200000000000001</v>
      </c>
      <c r="H68" s="58">
        <f>I_O!$T219</f>
        <v>0.13200000000000001</v>
      </c>
      <c r="I68" s="58">
        <f>I_O!$T219</f>
        <v>0.13200000000000001</v>
      </c>
      <c r="J68" s="58">
        <f>I_O!$T219</f>
        <v>0.13200000000000001</v>
      </c>
      <c r="K68" s="58">
        <f>I_O!$T219</f>
        <v>0.13200000000000001</v>
      </c>
      <c r="L68" s="58">
        <f>I_O!$T219</f>
        <v>0.13200000000000001</v>
      </c>
      <c r="M68" s="58">
        <f>I_O!$T219</f>
        <v>0.13200000000000001</v>
      </c>
      <c r="N68" s="58">
        <f>I_O!$T219</f>
        <v>0.13200000000000001</v>
      </c>
      <c r="O68" s="58">
        <f>I_O!$T219</f>
        <v>0.13200000000000001</v>
      </c>
      <c r="P68" s="58">
        <f>I_O!$T219</f>
        <v>0.13200000000000001</v>
      </c>
      <c r="Q68" s="58">
        <f>I_O!$T219</f>
        <v>0.13200000000000001</v>
      </c>
    </row>
    <row r="69" spans="1:17" x14ac:dyDescent="0.25">
      <c r="A69" s="57" t="str">
        <f>I_O!A220</f>
        <v>MSW Co-Products (kg/yr)</v>
      </c>
      <c r="B69" s="58">
        <f>I_O!$T220</f>
        <v>0.33</v>
      </c>
      <c r="C69" s="58">
        <f>I_O!$T220</f>
        <v>0.33</v>
      </c>
      <c r="D69" s="58">
        <f>I_O!$T220</f>
        <v>0.33</v>
      </c>
      <c r="E69" s="58">
        <f>I_O!$T220</f>
        <v>0.33</v>
      </c>
      <c r="F69" s="58"/>
      <c r="G69" s="58">
        <f>I_O!$T220</f>
        <v>0.33</v>
      </c>
      <c r="H69" s="58">
        <f>I_O!$T220</f>
        <v>0.33</v>
      </c>
      <c r="I69" s="58">
        <f>I_O!$T220</f>
        <v>0.33</v>
      </c>
      <c r="J69" s="58">
        <f>I_O!$T220</f>
        <v>0.33</v>
      </c>
      <c r="K69" s="58">
        <f>I_O!$T220</f>
        <v>0.33</v>
      </c>
      <c r="L69" s="58">
        <f>I_O!$T220</f>
        <v>0.33</v>
      </c>
      <c r="M69" s="58">
        <f>I_O!$T220</f>
        <v>0.33</v>
      </c>
      <c r="N69" s="58">
        <f>I_O!$T220</f>
        <v>0.33</v>
      </c>
      <c r="O69" s="58">
        <f>I_O!$T220</f>
        <v>0.33</v>
      </c>
      <c r="P69" s="58">
        <f>I_O!$T220</f>
        <v>0.33</v>
      </c>
      <c r="Q69" s="58">
        <f>I_O!$T220</f>
        <v>0.33</v>
      </c>
    </row>
    <row r="70" spans="1:17" x14ac:dyDescent="0.25">
      <c r="A70" s="57" t="str">
        <f>I_O!A221</f>
        <v>Nitrogen Gas (kg/yr)</v>
      </c>
      <c r="B70" s="58">
        <f>I_O!$T221</f>
        <v>14.102564102564104</v>
      </c>
      <c r="C70" s="58">
        <f>I_O!$T221</f>
        <v>14.102564102564104</v>
      </c>
      <c r="D70" s="58">
        <f>I_O!$T221</f>
        <v>14.102564102564104</v>
      </c>
      <c r="E70" s="58">
        <f>I_O!$T221</f>
        <v>14.102564102564104</v>
      </c>
      <c r="F70" s="58"/>
      <c r="G70" s="58">
        <f>I_O!$T221</f>
        <v>14.102564102564104</v>
      </c>
      <c r="H70" s="58">
        <f>I_O!$T221</f>
        <v>14.102564102564104</v>
      </c>
      <c r="I70" s="58">
        <f>I_O!$T221</f>
        <v>14.102564102564104</v>
      </c>
      <c r="J70" s="58">
        <f>I_O!$T221</f>
        <v>14.102564102564104</v>
      </c>
      <c r="K70" s="58">
        <f>I_O!$T221</f>
        <v>14.102564102564104</v>
      </c>
      <c r="L70" s="58">
        <f>I_O!$T221</f>
        <v>14.102564102564104</v>
      </c>
      <c r="M70" s="58">
        <f>I_O!$T221</f>
        <v>14.102564102564104</v>
      </c>
      <c r="N70" s="58">
        <f>I_O!$T221</f>
        <v>14.102564102564104</v>
      </c>
      <c r="O70" s="58">
        <f>I_O!$T221</f>
        <v>14.102564102564104</v>
      </c>
      <c r="P70" s="58">
        <f>I_O!$T221</f>
        <v>14.102564102564104</v>
      </c>
      <c r="Q70" s="58">
        <f>I_O!$T221</f>
        <v>14.102564102564104</v>
      </c>
    </row>
    <row r="71" spans="1:17" x14ac:dyDescent="0.25">
      <c r="A71" s="57" t="str">
        <f>I_O!A222</f>
        <v>Refused Derived Fuel (kg/yr)</v>
      </c>
      <c r="B71" s="58">
        <f>I_O!$T222</f>
        <v>0.1</v>
      </c>
      <c r="C71" s="58">
        <f>I_O!$T222</f>
        <v>0.1</v>
      </c>
      <c r="D71" s="58">
        <f>I_O!$T222</f>
        <v>0.1</v>
      </c>
      <c r="E71" s="58">
        <f>I_O!$T222</f>
        <v>0.1</v>
      </c>
      <c r="F71" s="58"/>
      <c r="G71" s="58">
        <f>I_O!$T222</f>
        <v>0.1</v>
      </c>
      <c r="H71" s="58">
        <f>I_O!$T222</f>
        <v>0.1</v>
      </c>
      <c r="I71" s="58">
        <f>I_O!$T222</f>
        <v>0.1</v>
      </c>
      <c r="J71" s="58">
        <f>I_O!$T222</f>
        <v>0.1</v>
      </c>
      <c r="K71" s="58">
        <f>I_O!$T222</f>
        <v>0.1</v>
      </c>
      <c r="L71" s="58">
        <f>I_O!$T222</f>
        <v>0.1</v>
      </c>
      <c r="M71" s="58">
        <f>I_O!$T222</f>
        <v>0.1</v>
      </c>
      <c r="N71" s="58">
        <f>I_O!$T222</f>
        <v>0.1</v>
      </c>
      <c r="O71" s="58">
        <f>I_O!$T222</f>
        <v>0.1</v>
      </c>
      <c r="P71" s="58">
        <f>I_O!$T222</f>
        <v>0.1</v>
      </c>
      <c r="Q71" s="58">
        <f>I_O!$T222</f>
        <v>0.1</v>
      </c>
    </row>
    <row r="72" spans="1:17" x14ac:dyDescent="0.25">
      <c r="A72" s="57" t="str">
        <f>I_O!A223</f>
        <v>Slag (kg/yr)</v>
      </c>
      <c r="B72" s="58">
        <f>I_O!$T223</f>
        <v>-2.5899999999999999E-2</v>
      </c>
      <c r="C72" s="58">
        <f>I_O!$T223</f>
        <v>-2.5899999999999999E-2</v>
      </c>
      <c r="D72" s="58">
        <f>I_O!$T223</f>
        <v>-2.5899999999999999E-2</v>
      </c>
      <c r="E72" s="58">
        <f>I_O!$T223</f>
        <v>-2.5899999999999999E-2</v>
      </c>
      <c r="F72" s="58"/>
      <c r="G72" s="58">
        <f>I_O!$T223</f>
        <v>-2.5899999999999999E-2</v>
      </c>
      <c r="H72" s="58">
        <f>I_O!$T223</f>
        <v>-2.5899999999999999E-2</v>
      </c>
      <c r="I72" s="58">
        <f>I_O!$T223</f>
        <v>-2.5899999999999999E-2</v>
      </c>
      <c r="J72" s="58">
        <f>I_O!$T223</f>
        <v>-2.5899999999999999E-2</v>
      </c>
      <c r="K72" s="58">
        <f>I_O!$T223</f>
        <v>-2.5899999999999999E-2</v>
      </c>
      <c r="L72" s="58">
        <f>I_O!$T223</f>
        <v>-2.5899999999999999E-2</v>
      </c>
      <c r="M72" s="58">
        <f>I_O!$T223</f>
        <v>-2.5899999999999999E-2</v>
      </c>
      <c r="N72" s="58">
        <f>I_O!$T223</f>
        <v>-2.5899999999999999E-2</v>
      </c>
      <c r="O72" s="58">
        <f>I_O!$T223</f>
        <v>-2.5899999999999999E-2</v>
      </c>
      <c r="P72" s="58">
        <f>I_O!$T223</f>
        <v>-2.5899999999999999E-2</v>
      </c>
      <c r="Q72" s="58">
        <f>I_O!$T223</f>
        <v>-2.5899999999999999E-2</v>
      </c>
    </row>
    <row r="73" spans="1:17" x14ac:dyDescent="0.25">
      <c r="A73" s="57" t="str">
        <f>I_O!A224</f>
        <v>Soybean Meal (kg/yr)</v>
      </c>
      <c r="B73" s="58">
        <f>I_O!$T224</f>
        <v>0.35</v>
      </c>
      <c r="C73" s="58">
        <f>I_O!$T224</f>
        <v>0.35</v>
      </c>
      <c r="D73" s="58">
        <f>I_O!$T224</f>
        <v>0.35</v>
      </c>
      <c r="E73" s="58">
        <f>I_O!$T224</f>
        <v>0.35</v>
      </c>
      <c r="F73" s="58"/>
      <c r="G73" s="58">
        <f>I_O!$T224</f>
        <v>0.35</v>
      </c>
      <c r="H73" s="58">
        <f>I_O!$T224</f>
        <v>0.35</v>
      </c>
      <c r="I73" s="58">
        <f>I_O!$T224</f>
        <v>0.35</v>
      </c>
      <c r="J73" s="58">
        <f>I_O!$T224</f>
        <v>0.35</v>
      </c>
      <c r="K73" s="58">
        <f>I_O!$T224</f>
        <v>0.35</v>
      </c>
      <c r="L73" s="58">
        <f>I_O!$T224</f>
        <v>0.35</v>
      </c>
      <c r="M73" s="58">
        <f>I_O!$T224</f>
        <v>0.35</v>
      </c>
      <c r="N73" s="58">
        <f>I_O!$T224</f>
        <v>0.35</v>
      </c>
      <c r="O73" s="58">
        <f>I_O!$T224</f>
        <v>0.35</v>
      </c>
      <c r="P73" s="58">
        <f>I_O!$T224</f>
        <v>0.35</v>
      </c>
      <c r="Q73" s="58">
        <f>I_O!$T224</f>
        <v>0.35</v>
      </c>
    </row>
    <row r="74" spans="1:17" x14ac:dyDescent="0.25">
      <c r="A74" s="57" t="str">
        <f>I_O!A225</f>
        <v>Soybean Oil (kg/yr)</v>
      </c>
      <c r="B74" s="58">
        <f>I_O!$T225</f>
        <v>0.5</v>
      </c>
      <c r="C74" s="58">
        <f>I_O!$T225</f>
        <v>0.5</v>
      </c>
      <c r="D74" s="58">
        <f>I_O!$T225</f>
        <v>0.5</v>
      </c>
      <c r="E74" s="58">
        <f>I_O!$T225</f>
        <v>0.5</v>
      </c>
      <c r="F74" s="58"/>
      <c r="G74" s="58">
        <f>I_O!$T225</f>
        <v>0.5</v>
      </c>
      <c r="H74" s="58">
        <f>I_O!$T225</f>
        <v>0.5</v>
      </c>
      <c r="I74" s="58">
        <f>I_O!$T225</f>
        <v>0.5</v>
      </c>
      <c r="J74" s="58">
        <f>I_O!$T225</f>
        <v>0.5</v>
      </c>
      <c r="K74" s="58">
        <f>I_O!$T225</f>
        <v>0.5</v>
      </c>
      <c r="L74" s="58">
        <f>I_O!$T225</f>
        <v>0.5</v>
      </c>
      <c r="M74" s="58">
        <f>I_O!$T225</f>
        <v>0.5</v>
      </c>
      <c r="N74" s="58">
        <f>I_O!$T225</f>
        <v>0.5</v>
      </c>
      <c r="O74" s="58">
        <f>I_O!$T225</f>
        <v>0.5</v>
      </c>
      <c r="P74" s="58">
        <f>I_O!$T225</f>
        <v>0.5</v>
      </c>
      <c r="Q74" s="58">
        <f>I_O!$T225</f>
        <v>0.5</v>
      </c>
    </row>
    <row r="75" spans="1:17" x14ac:dyDescent="0.25">
      <c r="A75" s="57" t="str">
        <f>I_O!A226</f>
        <v>Soybeans (kg/yr)</v>
      </c>
      <c r="B75" s="58">
        <f>I_O!$T226</f>
        <v>0.55000000000000004</v>
      </c>
      <c r="C75" s="58">
        <f>I_O!$T226</f>
        <v>0.55000000000000004</v>
      </c>
      <c r="D75" s="58">
        <f>I_O!$T226</f>
        <v>0.55000000000000004</v>
      </c>
      <c r="E75" s="58">
        <f>I_O!$T226</f>
        <v>0.55000000000000004</v>
      </c>
      <c r="F75" s="58"/>
      <c r="G75" s="58">
        <f>I_O!$T226</f>
        <v>0.55000000000000004</v>
      </c>
      <c r="H75" s="58">
        <f>I_O!$T226</f>
        <v>0.55000000000000004</v>
      </c>
      <c r="I75" s="58">
        <f>I_O!$T226</f>
        <v>0.55000000000000004</v>
      </c>
      <c r="J75" s="58">
        <f>I_O!$T226</f>
        <v>0.55000000000000004</v>
      </c>
      <c r="K75" s="58">
        <f>I_O!$T226</f>
        <v>0.55000000000000004</v>
      </c>
      <c r="L75" s="58">
        <f>I_O!$T226</f>
        <v>0.55000000000000004</v>
      </c>
      <c r="M75" s="58">
        <f>I_O!$T226</f>
        <v>0.55000000000000004</v>
      </c>
      <c r="N75" s="58">
        <f>I_O!$T226</f>
        <v>0.55000000000000004</v>
      </c>
      <c r="O75" s="58">
        <f>I_O!$T226</f>
        <v>0.55000000000000004</v>
      </c>
      <c r="P75" s="58">
        <f>I_O!$T226</f>
        <v>0.55000000000000004</v>
      </c>
      <c r="Q75" s="58">
        <f>I_O!$T226</f>
        <v>0.55000000000000004</v>
      </c>
    </row>
    <row r="76" spans="1:17" x14ac:dyDescent="0.25">
      <c r="A76" s="57" t="str">
        <f>I_O!A227</f>
        <v>Syncrude (kg/yr)</v>
      </c>
      <c r="B76" s="58">
        <f>I_O!$T227</f>
        <v>0.5</v>
      </c>
      <c r="C76" s="58">
        <f>I_O!$T227</f>
        <v>0.5</v>
      </c>
      <c r="D76" s="58">
        <f>I_O!$T227</f>
        <v>0.5</v>
      </c>
      <c r="E76" s="58">
        <f>I_O!$T227</f>
        <v>0.5</v>
      </c>
      <c r="F76" s="58"/>
      <c r="G76" s="58">
        <f>I_O!$T227</f>
        <v>0.5</v>
      </c>
      <c r="H76" s="58">
        <f>I_O!$T227</f>
        <v>0.5</v>
      </c>
      <c r="I76" s="58">
        <f>I_O!$T227</f>
        <v>0.5</v>
      </c>
      <c r="J76" s="58">
        <f>I_O!$T227</f>
        <v>0.5</v>
      </c>
      <c r="K76" s="58">
        <f>I_O!$T227</f>
        <v>0.5</v>
      </c>
      <c r="L76" s="58">
        <f>I_O!$T227</f>
        <v>0.5</v>
      </c>
      <c r="M76" s="58">
        <f>I_O!$T227</f>
        <v>0.5</v>
      </c>
      <c r="N76" s="58">
        <f>I_O!$T227</f>
        <v>0.5</v>
      </c>
      <c r="O76" s="58">
        <f>I_O!$T227</f>
        <v>0.5</v>
      </c>
      <c r="P76" s="58">
        <f>I_O!$T227</f>
        <v>0.5</v>
      </c>
      <c r="Q76" s="58">
        <f>I_O!$T227</f>
        <v>0.5</v>
      </c>
    </row>
    <row r="77" spans="1:17" x14ac:dyDescent="0.25">
      <c r="A77" s="57" t="str">
        <f>I_O!A228</f>
        <v>Wastewater, Gasification (kg/yr)</v>
      </c>
      <c r="B77" s="58">
        <f>I_O!$T228</f>
        <v>-1.17E-3</v>
      </c>
      <c r="C77" s="58">
        <f>I_O!$T228</f>
        <v>-1.17E-3</v>
      </c>
      <c r="D77" s="58">
        <f>I_O!$T228</f>
        <v>-1.17E-3</v>
      </c>
      <c r="E77" s="58">
        <f>I_O!$T228</f>
        <v>-1.17E-3</v>
      </c>
      <c r="F77" s="58"/>
      <c r="G77" s="58">
        <f>I_O!$T228</f>
        <v>-1.17E-3</v>
      </c>
      <c r="H77" s="58">
        <f>I_O!$T228</f>
        <v>-1.17E-3</v>
      </c>
      <c r="I77" s="58">
        <f>I_O!$T228</f>
        <v>-1.17E-3</v>
      </c>
      <c r="J77" s="58">
        <f>I_O!$T228</f>
        <v>-1.17E-3</v>
      </c>
      <c r="K77" s="58">
        <f>I_O!$T228</f>
        <v>-1.17E-3</v>
      </c>
      <c r="L77" s="58">
        <f>I_O!$T228</f>
        <v>-1.17E-3</v>
      </c>
      <c r="M77" s="58">
        <f>I_O!$T228</f>
        <v>-1.17E-3</v>
      </c>
      <c r="N77" s="58">
        <f>I_O!$T228</f>
        <v>-1.17E-3</v>
      </c>
      <c r="O77" s="58">
        <f>I_O!$T228</f>
        <v>-1.17E-3</v>
      </c>
      <c r="P77" s="58">
        <f>I_O!$T228</f>
        <v>-1.17E-3</v>
      </c>
      <c r="Q77" s="58">
        <f>I_O!$T228</f>
        <v>-1.17E-3</v>
      </c>
    </row>
    <row r="78" spans="1:17" x14ac:dyDescent="0.25">
      <c r="A78" s="57" t="str">
        <f>I_O!A229</f>
        <v>Water, Output (kg/yr)</v>
      </c>
      <c r="B78" s="58">
        <f>I_O!$T229</f>
        <v>0</v>
      </c>
      <c r="C78" s="58">
        <f>I_O!$T229</f>
        <v>0</v>
      </c>
      <c r="D78" s="58">
        <f>I_O!$T229</f>
        <v>0</v>
      </c>
      <c r="E78" s="58">
        <f>I_O!$T229</f>
        <v>0</v>
      </c>
      <c r="F78" s="58"/>
      <c r="G78" s="58">
        <f>I_O!$T229</f>
        <v>0</v>
      </c>
      <c r="H78" s="58">
        <f>I_O!$T229</f>
        <v>0</v>
      </c>
      <c r="I78" s="58">
        <f>I_O!$T229</f>
        <v>0</v>
      </c>
      <c r="J78" s="58">
        <f>I_O!$T229</f>
        <v>0</v>
      </c>
      <c r="K78" s="58">
        <f>I_O!$T229</f>
        <v>0</v>
      </c>
      <c r="L78" s="58">
        <f>I_O!$T229</f>
        <v>0</v>
      </c>
      <c r="M78" s="58">
        <f>I_O!$T229</f>
        <v>0</v>
      </c>
      <c r="N78" s="58">
        <f>I_O!$T229</f>
        <v>0</v>
      </c>
      <c r="O78" s="58">
        <f>I_O!$T229</f>
        <v>0</v>
      </c>
      <c r="P78" s="58">
        <f>I_O!$T229</f>
        <v>0</v>
      </c>
      <c r="Q78" s="58">
        <f>I_O!$T229</f>
        <v>0</v>
      </c>
    </row>
    <row r="79" spans="1:17" x14ac:dyDescent="0.25">
      <c r="A79" s="57" t="str">
        <f>I_O!A230</f>
        <v>WDGS (kg/yr)</v>
      </c>
      <c r="B79" s="58">
        <f>I_O!$T230</f>
        <v>0.3</v>
      </c>
      <c r="C79" s="58">
        <f>I_O!$T230</f>
        <v>0.3</v>
      </c>
      <c r="D79" s="58">
        <f>I_O!$T230</f>
        <v>0.3</v>
      </c>
      <c r="E79" s="58">
        <f>I_O!$T230</f>
        <v>0.3</v>
      </c>
      <c r="F79" s="58"/>
      <c r="G79" s="58">
        <f>I_O!$T230</f>
        <v>0.3</v>
      </c>
      <c r="H79" s="58">
        <f>I_O!$T230</f>
        <v>0.3</v>
      </c>
      <c r="I79" s="58">
        <f>I_O!$T230</f>
        <v>0.3</v>
      </c>
      <c r="J79" s="58">
        <f>I_O!$T230</f>
        <v>0.3</v>
      </c>
      <c r="K79" s="58">
        <f>I_O!$T230</f>
        <v>0.3</v>
      </c>
      <c r="L79" s="58">
        <f>I_O!$T230</f>
        <v>0.3</v>
      </c>
      <c r="M79" s="58">
        <f>I_O!$T230</f>
        <v>0.3</v>
      </c>
      <c r="N79" s="58">
        <f>I_O!$T230</f>
        <v>0.3</v>
      </c>
      <c r="O79" s="58">
        <f>I_O!$T230</f>
        <v>0.3</v>
      </c>
      <c r="P79" s="58">
        <f>I_O!$T230</f>
        <v>0.3</v>
      </c>
      <c r="Q79" s="58">
        <f>I_O!$T230</f>
        <v>0.3</v>
      </c>
    </row>
    <row r="80" spans="1:17" x14ac:dyDescent="0.25">
      <c r="A80" s="57" t="str">
        <f>I_O!A231</f>
        <v>WOG, Delivered (kg/yr)</v>
      </c>
      <c r="B80" s="58">
        <f>I_O!$T231</f>
        <v>0.55000000000000004</v>
      </c>
      <c r="C80" s="58">
        <f>I_O!$T231</f>
        <v>0.55000000000000004</v>
      </c>
      <c r="D80" s="58">
        <f>I_O!$T231</f>
        <v>0.55000000000000004</v>
      </c>
      <c r="E80" s="58">
        <f>I_O!$T231</f>
        <v>0.55000000000000004</v>
      </c>
      <c r="F80" s="58"/>
      <c r="G80" s="58">
        <f>I_O!$T231</f>
        <v>0.55000000000000004</v>
      </c>
      <c r="H80" s="58">
        <f>I_O!$T231</f>
        <v>0.55000000000000004</v>
      </c>
      <c r="I80" s="58">
        <f>I_O!$T231</f>
        <v>0.55000000000000004</v>
      </c>
      <c r="J80" s="58">
        <f>I_O!$T231</f>
        <v>0.55000000000000004</v>
      </c>
      <c r="K80" s="58">
        <f>I_O!$T231</f>
        <v>0.55000000000000004</v>
      </c>
      <c r="L80" s="58">
        <f>I_O!$T231</f>
        <v>0.55000000000000004</v>
      </c>
      <c r="M80" s="58">
        <f>I_O!$T231</f>
        <v>0.55000000000000004</v>
      </c>
      <c r="N80" s="58">
        <f>I_O!$T231</f>
        <v>0.55000000000000004</v>
      </c>
      <c r="O80" s="58">
        <f>I_O!$T231</f>
        <v>0.55000000000000004</v>
      </c>
      <c r="P80" s="58">
        <f>I_O!$T231</f>
        <v>0.55000000000000004</v>
      </c>
      <c r="Q80" s="58">
        <f>I_O!$T231</f>
        <v>0.55000000000000004</v>
      </c>
    </row>
    <row r="81" spans="1:17" x14ac:dyDescent="0.25">
      <c r="A81" s="57" t="str">
        <f>I_O!A232</f>
        <v>Woody Biomass (kg/yr)</v>
      </c>
      <c r="B81" s="58">
        <f>I_O!$T232</f>
        <v>0.06</v>
      </c>
      <c r="C81" s="58">
        <f>I_O!$T232</f>
        <v>0.06</v>
      </c>
      <c r="D81" s="58">
        <f>I_O!$T232</f>
        <v>0.06</v>
      </c>
      <c r="E81" s="58">
        <f>I_O!$T232</f>
        <v>0.06</v>
      </c>
      <c r="F81" s="58"/>
      <c r="G81" s="58">
        <f>I_O!$T232</f>
        <v>0.06</v>
      </c>
      <c r="H81" s="58">
        <f>I_O!$T232</f>
        <v>0.06</v>
      </c>
      <c r="I81" s="58">
        <f>I_O!$T232</f>
        <v>0.06</v>
      </c>
      <c r="J81" s="58">
        <f>I_O!$T232</f>
        <v>0.06</v>
      </c>
      <c r="K81" s="58">
        <f>I_O!$T232</f>
        <v>0.06</v>
      </c>
      <c r="L81" s="58">
        <f>I_O!$T232</f>
        <v>0.06</v>
      </c>
      <c r="M81" s="58">
        <f>I_O!$T232</f>
        <v>0.06</v>
      </c>
      <c r="N81" s="58">
        <f>I_O!$T232</f>
        <v>0.06</v>
      </c>
      <c r="O81" s="58">
        <f>I_O!$T232</f>
        <v>0.06</v>
      </c>
      <c r="P81" s="58">
        <f>I_O!$T232</f>
        <v>0.06</v>
      </c>
      <c r="Q81" s="58">
        <f>I_O!$T232</f>
        <v>0.06</v>
      </c>
    </row>
    <row r="82" spans="1:17" x14ac:dyDescent="0.25">
      <c r="A82" s="57" t="str">
        <f>I_O!A233</f>
        <v>Biodiesel, Produced (kg/yr)</v>
      </c>
      <c r="B82" s="257">
        <f>B$52*(LCI!$E87/LCI!$E$91)</f>
        <v>4.7650771318681322</v>
      </c>
      <c r="C82" s="70">
        <f>C$52*(LCI!$E87/LCI!$E$91)</f>
        <v>4.2984639010989012</v>
      </c>
      <c r="D82" s="70">
        <f>D$52*(LCI!$E87/LCI!$E$91)</f>
        <v>3.1772318092460501</v>
      </c>
      <c r="E82" s="70">
        <f>E$52*(LCI!$E87/LCI!$E$91)</f>
        <v>1.6593406593406594</v>
      </c>
      <c r="F82" s="70"/>
      <c r="G82" s="70">
        <f>G$52*(LCI!$E87/LCI!$E$91)</f>
        <v>1.6593406593406594</v>
      </c>
      <c r="H82" s="70">
        <f>H$52*(LCI!$E87/LCI!$E$91)</f>
        <v>1.6593406593406594</v>
      </c>
      <c r="I82" s="70">
        <f>I$52*(LCI!$E87/LCI!$E$91)</f>
        <v>8.0787988773132593</v>
      </c>
      <c r="J82" s="70">
        <f>J$52*(LCI!$E87/LCI!$E$91)</f>
        <v>1.6593406593406594</v>
      </c>
      <c r="K82" s="70">
        <f>K$52*(LCI!$E87/LCI!$E$91)</f>
        <v>1.6593406593406594</v>
      </c>
      <c r="L82" s="70">
        <f>L$52*(LCI!$E87/LCI!$E$91)</f>
        <v>1.6593406593406594</v>
      </c>
      <c r="M82" s="70">
        <f>M$52*(LCI!$E87/LCI!$E$91)</f>
        <v>1.6593406593406594</v>
      </c>
      <c r="N82" s="70">
        <f>N$52*(LCI!$E87/LCI!$E$91)</f>
        <v>1.6593406593406594</v>
      </c>
      <c r="O82" s="70">
        <f>O$52*(LCI!$E87/LCI!$E$91)</f>
        <v>1.6593406593406594</v>
      </c>
      <c r="P82" s="70">
        <f>P$52*(LCI!$E87/LCI!$E$91)</f>
        <v>1.6593406593406594</v>
      </c>
      <c r="Q82" s="70">
        <f>Q$52*(LCI!$E87/LCI!$E$91)</f>
        <v>1.6593406593406594</v>
      </c>
    </row>
    <row r="83" spans="1:17" x14ac:dyDescent="0.25">
      <c r="A83" s="57" t="str">
        <f>I_O!A234</f>
        <v>Diesel, Produced (kg/yr)</v>
      </c>
      <c r="B83" s="70">
        <f>B$52*(LCI!$E88/LCI!$E$91)</f>
        <v>5.4246142978021981</v>
      </c>
      <c r="C83" s="70">
        <f>C$52*(LCI!$E88/LCI!$E$91)</f>
        <v>4.8934168516483521</v>
      </c>
      <c r="D83" s="70">
        <f>D$52*(LCI!$E88/LCI!$E$91)</f>
        <v>3.6169943576781192</v>
      </c>
      <c r="E83" s="70">
        <f>E$52*(LCI!$E88/LCI!$E$91)</f>
        <v>1.8890109890109892</v>
      </c>
      <c r="F83" s="70"/>
      <c r="G83" s="70">
        <f>G$52*(LCI!$E88/LCI!$E$91)</f>
        <v>1.8890109890109892</v>
      </c>
      <c r="H83" s="70">
        <f>H$52*(LCI!$E88/LCI!$E$91)</f>
        <v>1.8890109890109892</v>
      </c>
      <c r="I83" s="70">
        <f>I$52*(LCI!$E88/LCI!$E$91)</f>
        <v>9.1969902451003254</v>
      </c>
      <c r="J83" s="70">
        <f>J$52*(LCI!$E88/LCI!$E$91)</f>
        <v>1.8890109890109892</v>
      </c>
      <c r="K83" s="70">
        <f>K$52*(LCI!$E88/LCI!$E$91)</f>
        <v>1.8890109890109892</v>
      </c>
      <c r="L83" s="70">
        <f>L$52*(LCI!$E88/LCI!$E$91)</f>
        <v>1.8890109890109892</v>
      </c>
      <c r="M83" s="70">
        <f>M$52*(LCI!$E88/LCI!$E$91)</f>
        <v>1.8890109890109892</v>
      </c>
      <c r="N83" s="70">
        <f>N$52*(LCI!$E88/LCI!$E$91)</f>
        <v>1.8890109890109892</v>
      </c>
      <c r="O83" s="70">
        <f>O$52*(LCI!$E88/LCI!$E$91)</f>
        <v>1.8890109890109892</v>
      </c>
      <c r="P83" s="70">
        <f>P$52*(LCI!$E88/LCI!$E$91)</f>
        <v>1.8890109890109892</v>
      </c>
      <c r="Q83" s="70">
        <f>Q$52*(LCI!$E88/LCI!$E$91)</f>
        <v>1.8890109890109892</v>
      </c>
    </row>
    <row r="84" spans="1:17" x14ac:dyDescent="0.25">
      <c r="A84" s="57" t="str">
        <f>I_O!A235</f>
        <v>Electricity, Generated (MJ/yr)</v>
      </c>
      <c r="B84" s="58">
        <f>I_O!$T235</f>
        <v>1.8722222E-2</v>
      </c>
      <c r="C84" s="58">
        <f>I_O!$T235</f>
        <v>1.8722222E-2</v>
      </c>
      <c r="D84" s="58">
        <f>I_O!$T235</f>
        <v>1.8722222E-2</v>
      </c>
      <c r="E84" s="58">
        <f>I_O!$T235</f>
        <v>1.8722222E-2</v>
      </c>
      <c r="F84" s="58"/>
      <c r="G84" s="58">
        <f>I_O!$T235</f>
        <v>1.8722222E-2</v>
      </c>
      <c r="H84" s="58">
        <f>I_O!$T235</f>
        <v>1.8722222E-2</v>
      </c>
      <c r="I84" s="58">
        <f>I_O!$T235</f>
        <v>1.8722222E-2</v>
      </c>
      <c r="J84" s="58">
        <f>I_O!$T235</f>
        <v>1.8722222E-2</v>
      </c>
      <c r="K84" s="58">
        <f>I_O!$T235</f>
        <v>1.8722222E-2</v>
      </c>
      <c r="L84" s="58">
        <f>I_O!$T235</f>
        <v>1.8722222E-2</v>
      </c>
      <c r="M84" s="58">
        <f>I_O!$T235</f>
        <v>1.8722222E-2</v>
      </c>
      <c r="N84" s="58">
        <f>I_O!$T235</f>
        <v>1.8722222E-2</v>
      </c>
      <c r="O84" s="58">
        <f>I_O!$T235</f>
        <v>1.8722222E-2</v>
      </c>
      <c r="P84" s="58">
        <f>I_O!$T235</f>
        <v>1.8722222E-2</v>
      </c>
      <c r="Q84" s="58">
        <f>I_O!$T235</f>
        <v>1.8722222E-2</v>
      </c>
    </row>
    <row r="85" spans="1:17" x14ac:dyDescent="0.25">
      <c r="A85" s="57" t="str">
        <f>I_O!A236</f>
        <v>Ethanol (kg/yr)</v>
      </c>
      <c r="B85" s="70">
        <f>B$52*(LCI!$E90/LCI!$E$91)</f>
        <v>3.4018232769230767</v>
      </c>
      <c r="C85" s="70">
        <f>C$52*(LCI!$E90/LCI!$E$91)</f>
        <v>3.0687046923076924</v>
      </c>
      <c r="D85" s="336">
        <f>D$52*(LCI!$E90/LCI!$E$91)</f>
        <v>2.268248934018041</v>
      </c>
      <c r="E85" s="70">
        <f>E$52*(LCI!$E90/LCI!$E$91)</f>
        <v>1.1846153846153846</v>
      </c>
      <c r="F85" s="70"/>
      <c r="G85" s="70">
        <f>G$52*(LCI!$E90/LCI!$E$91)</f>
        <v>1.1846153846153846</v>
      </c>
      <c r="H85" s="70">
        <f>H$52*(LCI!$E90/LCI!$E$91)</f>
        <v>1.1846153846153846</v>
      </c>
      <c r="I85" s="70">
        <f>I$52*(LCI!$E90/LCI!$E$91)</f>
        <v>5.7675133706911872</v>
      </c>
      <c r="J85" s="70">
        <f>J$52*(LCI!$E90/LCI!$E$91)</f>
        <v>1.1846153846153846</v>
      </c>
      <c r="K85" s="70">
        <f>K$52*(LCI!$E90/LCI!$E$91)</f>
        <v>1.1846153846153846</v>
      </c>
      <c r="L85" s="70">
        <f>L$52*(LCI!$E90/LCI!$E$91)</f>
        <v>1.1846153846153846</v>
      </c>
      <c r="M85" s="70">
        <f>M$52*(LCI!$E90/LCI!$E$91)</f>
        <v>1.1846153846153846</v>
      </c>
      <c r="N85" s="70">
        <f>N$52*(LCI!$E90/LCI!$E$91)</f>
        <v>1.1846153846153846</v>
      </c>
      <c r="O85" s="70">
        <f>O$52*(LCI!$E90/LCI!$E$91)</f>
        <v>1.1846153846153846</v>
      </c>
      <c r="P85" s="70">
        <f>P$52*(LCI!$E90/LCI!$E$91)</f>
        <v>1.1846153846153846</v>
      </c>
      <c r="Q85" s="70">
        <f>Q$52*(LCI!$E90/LCI!$E$91)</f>
        <v>1.1846153846153846</v>
      </c>
    </row>
    <row r="86" spans="1:17" x14ac:dyDescent="0.25">
      <c r="A86" s="57" t="str">
        <f>I_O!A237</f>
        <v>Gasoline, Produced (kg/yr)</v>
      </c>
      <c r="B86" s="70">
        <f>B$52*(LCI!$E91/LCI!$E$91)</f>
        <v>5.7433379999999996</v>
      </c>
      <c r="C86" s="70">
        <f>C$52*(LCI!$E91/LCI!$E$91)</f>
        <v>5.18093</v>
      </c>
      <c r="D86" s="70">
        <f>D$52*(LCI!$E91/LCI!$E$91)</f>
        <v>3.829511187303186</v>
      </c>
      <c r="E86" s="70">
        <f>E$52*(LCI!$E91/LCI!$E$91)</f>
        <v>2</v>
      </c>
      <c r="F86" s="70"/>
      <c r="G86" s="70">
        <f>G$52*(LCI!$E91/LCI!$E$91)</f>
        <v>2</v>
      </c>
      <c r="H86" s="70">
        <f>H$52*(LCI!$E91/LCI!$E$91)</f>
        <v>2</v>
      </c>
      <c r="I86" s="70">
        <f>I$52*(LCI!$E91/LCI!$E$91)</f>
        <v>9.7373602362318739</v>
      </c>
      <c r="J86" s="70">
        <f>J$52*(LCI!$E91/LCI!$E$91)</f>
        <v>2</v>
      </c>
      <c r="K86" s="70">
        <f>K$52*(LCI!$E91/LCI!$E$91)</f>
        <v>2</v>
      </c>
      <c r="L86" s="70">
        <f>L$52*(LCI!$E91/LCI!$E$91)</f>
        <v>2</v>
      </c>
      <c r="M86" s="70">
        <f>M$52*(LCI!$E91/LCI!$E$91)</f>
        <v>2</v>
      </c>
      <c r="N86" s="70">
        <f>N$52*(LCI!$E91/LCI!$E$91)</f>
        <v>2</v>
      </c>
      <c r="O86" s="70">
        <f>O$52*(LCI!$E91/LCI!$E$91)</f>
        <v>2</v>
      </c>
      <c r="P86" s="70">
        <f>P$52*(LCI!$E91/LCI!$E$91)</f>
        <v>2</v>
      </c>
      <c r="Q86" s="70">
        <f>Q$52*(LCI!$E91/LCI!$E$91)</f>
        <v>2</v>
      </c>
    </row>
    <row r="87" spans="1:17" x14ac:dyDescent="0.25">
      <c r="A87" s="57" t="str">
        <f>I_O!A238</f>
        <v>Hydrogen, Produced (kg/yr)</v>
      </c>
      <c r="B87" s="58">
        <f>I_O!$T238</f>
        <v>3.2160000000000002</v>
      </c>
      <c r="C87" s="58">
        <f>I_O!$T238</f>
        <v>3.2160000000000002</v>
      </c>
      <c r="D87" s="58">
        <f>I_O!$T238</f>
        <v>3.2160000000000002</v>
      </c>
      <c r="E87" s="58">
        <f>I_O!$T238</f>
        <v>3.2160000000000002</v>
      </c>
      <c r="F87" s="58"/>
      <c r="G87" s="58">
        <f>I_O!$T238</f>
        <v>3.2160000000000002</v>
      </c>
      <c r="H87" s="58">
        <f>I_O!$T238</f>
        <v>3.2160000000000002</v>
      </c>
      <c r="I87" s="58">
        <f>I_O!$T238</f>
        <v>3.2160000000000002</v>
      </c>
      <c r="J87" s="58">
        <f>I_O!$T238</f>
        <v>3.2160000000000002</v>
      </c>
      <c r="K87" s="58">
        <f>I_O!$T238</f>
        <v>3.2160000000000002</v>
      </c>
      <c r="L87" s="58">
        <f>I_O!$T238</f>
        <v>3.2160000000000002</v>
      </c>
      <c r="M87" s="58">
        <f>I_O!$T238</f>
        <v>3.2160000000000002</v>
      </c>
      <c r="N87" s="58">
        <f>I_O!$T238</f>
        <v>3.2160000000000002</v>
      </c>
      <c r="O87" s="58">
        <f>I_O!$T238</f>
        <v>3.2160000000000002</v>
      </c>
      <c r="P87" s="58">
        <f>I_O!$T238</f>
        <v>3.2160000000000002</v>
      </c>
      <c r="Q87" s="58">
        <f>I_O!$T238</f>
        <v>3.2160000000000002</v>
      </c>
    </row>
    <row r="88" spans="1:17" x14ac:dyDescent="0.25">
      <c r="A88" s="57" t="str">
        <f>I_O!A239</f>
        <v>Jet A-1 (kg/yr)</v>
      </c>
      <c r="B88" s="70">
        <f>B$52*(LCI!$E93/LCI!$E$91)</f>
        <v>5.8064516043956038</v>
      </c>
      <c r="C88" s="257">
        <f>C$52*(LCI!$E93/LCI!$E$91)</f>
        <v>5.2378632967032965</v>
      </c>
      <c r="D88" s="70">
        <f>D$52*(LCI!$E93/LCI!$E$91)</f>
        <v>3.8715937278230008</v>
      </c>
      <c r="E88" s="70">
        <f>E$52*(LCI!$E93/LCI!$E$91)</f>
        <v>2.0219780219780219</v>
      </c>
      <c r="F88" s="70"/>
      <c r="G88" s="70">
        <f>G$52*(LCI!$E93/LCI!$E$91)</f>
        <v>2.0219780219780219</v>
      </c>
      <c r="H88" s="70">
        <f>H$52*(LCI!$E93/LCI!$E$91)</f>
        <v>2.0219780219780219</v>
      </c>
      <c r="I88" s="70">
        <f>I$52*(LCI!$E93/LCI!$E$91)</f>
        <v>9.844364194871785</v>
      </c>
      <c r="J88" s="70">
        <f>J$52*(LCI!$E93/LCI!$E$91)</f>
        <v>2.0219780219780219</v>
      </c>
      <c r="K88" s="70">
        <f>K$52*(LCI!$E93/LCI!$E$91)</f>
        <v>2.0219780219780219</v>
      </c>
      <c r="L88" s="70">
        <f>L$52*(LCI!$E93/LCI!$E$91)</f>
        <v>2.0219780219780219</v>
      </c>
      <c r="M88" s="70">
        <f>M$52*(LCI!$E93/LCI!$E$91)</f>
        <v>2.0219780219780219</v>
      </c>
      <c r="N88" s="70">
        <f>N$52*(LCI!$E93/LCI!$E$91)</f>
        <v>2.0219780219780219</v>
      </c>
      <c r="O88" s="70">
        <f>O$52*(LCI!$E93/LCI!$E$91)</f>
        <v>2.0219780219780219</v>
      </c>
      <c r="P88" s="70">
        <f>P$52*(LCI!$E93/LCI!$E$91)</f>
        <v>2.0219780219780219</v>
      </c>
      <c r="Q88" s="70">
        <f>Q$52*(LCI!$E93/LCI!$E$91)</f>
        <v>2.0219780219780219</v>
      </c>
    </row>
    <row r="89" spans="1:17" x14ac:dyDescent="0.25">
      <c r="A89" s="57" t="str">
        <f>I_O!A240</f>
        <v>Jet-A (kg/yr)</v>
      </c>
      <c r="B89" s="70">
        <f>B$52*(LCI!$E94/LCI!$E$91)</f>
        <v>5.8064516043956038</v>
      </c>
      <c r="C89" s="70">
        <f>C$52*(LCI!$E94/LCI!$E$91)</f>
        <v>5.2378632967032965</v>
      </c>
      <c r="D89" s="70">
        <f>D$52*(LCI!$E94/LCI!$E$91)</f>
        <v>3.8715937278230008</v>
      </c>
      <c r="E89" s="70">
        <f>E$52*(LCI!$E94/LCI!$E$91)</f>
        <v>2.0219780219780219</v>
      </c>
      <c r="F89" s="70"/>
      <c r="G89" s="70">
        <f>G$52*(LCI!$E94/LCI!$E$91)</f>
        <v>2.0219780219780219</v>
      </c>
      <c r="H89" s="70">
        <f>H$52*(LCI!$E94/LCI!$E$91)</f>
        <v>2.0219780219780219</v>
      </c>
      <c r="I89" s="70">
        <f>I$52*(LCI!$E94/LCI!$E$91)</f>
        <v>9.844364194871785</v>
      </c>
      <c r="J89" s="70">
        <f>J$52*(LCI!$E94/LCI!$E$91)</f>
        <v>2.0219780219780219</v>
      </c>
      <c r="K89" s="70">
        <f>K$52*(LCI!$E94/LCI!$E$91)</f>
        <v>2.0219780219780219</v>
      </c>
      <c r="L89" s="70">
        <f>L$52*(LCI!$E94/LCI!$E$91)</f>
        <v>2.0219780219780219</v>
      </c>
      <c r="M89" s="70">
        <f>M$52*(LCI!$E94/LCI!$E$91)</f>
        <v>2.0219780219780219</v>
      </c>
      <c r="N89" s="70">
        <f>N$52*(LCI!$E94/LCI!$E$91)</f>
        <v>2.0219780219780219</v>
      </c>
      <c r="O89" s="70">
        <f>O$52*(LCI!$E94/LCI!$E$91)</f>
        <v>2.0219780219780219</v>
      </c>
      <c r="P89" s="70">
        <f>P$52*(LCI!$E94/LCI!$E$91)</f>
        <v>2.0219780219780219</v>
      </c>
      <c r="Q89" s="70">
        <f>Q$52*(LCI!$E94/LCI!$E$91)</f>
        <v>2.0219780219780219</v>
      </c>
    </row>
    <row r="90" spans="1:17" x14ac:dyDescent="0.25">
      <c r="A90" s="57" t="str">
        <f>I_O!A241</f>
        <v>JP-5 (kg/yr)</v>
      </c>
      <c r="B90" s="70">
        <f>B$52*(LCI!$E95/LCI!$E$91)</f>
        <v>5.8064516043956038</v>
      </c>
      <c r="C90" s="70">
        <f>C$52*(LCI!$E95/LCI!$E$91)</f>
        <v>5.2378632967032965</v>
      </c>
      <c r="D90" s="70">
        <f>D$52*(LCI!$E95/LCI!$E$91)</f>
        <v>3.8715937278230008</v>
      </c>
      <c r="E90" s="70">
        <f>E$52*(LCI!$E95/LCI!$E$91)</f>
        <v>2.0219780219780219</v>
      </c>
      <c r="F90" s="70"/>
      <c r="G90" s="70">
        <f>G$52*(LCI!$E95/LCI!$E$91)</f>
        <v>2.0219780219780219</v>
      </c>
      <c r="H90" s="70">
        <f>H$52*(LCI!$E95/LCI!$E$91)</f>
        <v>2.0219780219780219</v>
      </c>
      <c r="I90" s="70">
        <f>I$52*(LCI!$E95/LCI!$E$91)</f>
        <v>9.844364194871785</v>
      </c>
      <c r="J90" s="70">
        <f>J$52*(LCI!$E95/LCI!$E$91)</f>
        <v>2.0219780219780219</v>
      </c>
      <c r="K90" s="70">
        <f>K$52*(LCI!$E95/LCI!$E$91)</f>
        <v>2.0219780219780219</v>
      </c>
      <c r="L90" s="70">
        <f>L$52*(LCI!$E95/LCI!$E$91)</f>
        <v>2.0219780219780219</v>
      </c>
      <c r="M90" s="70">
        <f>M$52*(LCI!$E95/LCI!$E$91)</f>
        <v>2.0219780219780219</v>
      </c>
      <c r="N90" s="70">
        <f>N$52*(LCI!$E95/LCI!$E$91)</f>
        <v>2.0219780219780219</v>
      </c>
      <c r="O90" s="70">
        <f>O$52*(LCI!$E95/LCI!$E$91)</f>
        <v>2.0219780219780219</v>
      </c>
      <c r="P90" s="70">
        <f>P$52*(LCI!$E95/LCI!$E$91)</f>
        <v>2.0219780219780219</v>
      </c>
      <c r="Q90" s="70">
        <f>Q$52*(LCI!$E95/LCI!$E$91)</f>
        <v>2.0219780219780219</v>
      </c>
    </row>
    <row r="91" spans="1:17" x14ac:dyDescent="0.25">
      <c r="A91" s="57" t="str">
        <f>I_O!A242</f>
        <v>JP-8 (kg/yr)</v>
      </c>
      <c r="B91" s="70">
        <f>B$52*(LCI!$E96/LCI!$E$91)</f>
        <v>5.8064516043956038</v>
      </c>
      <c r="C91" s="70">
        <f>C$52*(LCI!$E96/LCI!$E$91)</f>
        <v>5.2378632967032965</v>
      </c>
      <c r="D91" s="70">
        <f>D$52*(LCI!$E96/LCI!$E$91)</f>
        <v>3.8715937278230008</v>
      </c>
      <c r="E91" s="70">
        <f>E$52*(LCI!$E96/LCI!$E$91)</f>
        <v>2.0219780219780219</v>
      </c>
      <c r="F91" s="70"/>
      <c r="G91" s="70">
        <f>G$52*(LCI!$E96/LCI!$E$91)</f>
        <v>2.0219780219780219</v>
      </c>
      <c r="H91" s="70">
        <f>H$52*(LCI!$E96/LCI!$E$91)</f>
        <v>2.0219780219780219</v>
      </c>
      <c r="I91" s="70">
        <f>I$52*(LCI!$E96/LCI!$E$91)</f>
        <v>9.844364194871785</v>
      </c>
      <c r="J91" s="70">
        <f>J$52*(LCI!$E96/LCI!$E$91)</f>
        <v>2.0219780219780219</v>
      </c>
      <c r="K91" s="70">
        <f>K$52*(LCI!$E96/LCI!$E$91)</f>
        <v>2.0219780219780219</v>
      </c>
      <c r="L91" s="70">
        <f>L$52*(LCI!$E96/LCI!$E$91)</f>
        <v>2.0219780219780219</v>
      </c>
      <c r="M91" s="70">
        <f>M$52*(LCI!$E96/LCI!$E$91)</f>
        <v>2.0219780219780219</v>
      </c>
      <c r="N91" s="70">
        <f>N$52*(LCI!$E96/LCI!$E$91)</f>
        <v>2.0219780219780219</v>
      </c>
      <c r="O91" s="70">
        <f>O$52*(LCI!$E96/LCI!$E$91)</f>
        <v>2.0219780219780219</v>
      </c>
      <c r="P91" s="70">
        <f>P$52*(LCI!$E96/LCI!$E$91)</f>
        <v>2.0219780219780219</v>
      </c>
      <c r="Q91" s="70">
        <f>Q$52*(LCI!$E96/LCI!$E$91)</f>
        <v>2.0219780219780219</v>
      </c>
    </row>
    <row r="92" spans="1:17" x14ac:dyDescent="0.25">
      <c r="A92" s="57" t="str">
        <f>I_O!A243</f>
        <v>LPG, Produced (kg/yr)</v>
      </c>
      <c r="B92" s="70">
        <f>B$52*(LCI!$E97/LCI!$E$91)</f>
        <v>6.1851332307692299</v>
      </c>
      <c r="C92" s="70">
        <f>C$52*(LCI!$E97/LCI!$E$91)</f>
        <v>5.5794630769230764</v>
      </c>
      <c r="D92" s="70">
        <f>D$52*(LCI!$E97/LCI!$E$91)</f>
        <v>4.1240889709418926</v>
      </c>
      <c r="E92" s="70">
        <f>E$52*(LCI!$E97/LCI!$E$91)</f>
        <v>2.1538461538461537</v>
      </c>
      <c r="F92" s="70"/>
      <c r="G92" s="70">
        <f>G$52*(LCI!$E97/LCI!$E$91)</f>
        <v>2.1538461538461537</v>
      </c>
      <c r="H92" s="70">
        <f>H$52*(LCI!$E97/LCI!$E$91)</f>
        <v>2.1538461538461537</v>
      </c>
      <c r="I92" s="70">
        <f>I$52*(LCI!$E97/LCI!$E$91)</f>
        <v>10.486387946711249</v>
      </c>
      <c r="J92" s="70">
        <f>J$52*(LCI!$E97/LCI!$E$91)</f>
        <v>2.1538461538461537</v>
      </c>
      <c r="K92" s="70">
        <f>K$52*(LCI!$E97/LCI!$E$91)</f>
        <v>2.1538461538461537</v>
      </c>
      <c r="L92" s="70">
        <f>L$52*(LCI!$E97/LCI!$E$91)</f>
        <v>2.1538461538461537</v>
      </c>
      <c r="M92" s="70">
        <f>M$52*(LCI!$E97/LCI!$E$91)</f>
        <v>2.1538461538461537</v>
      </c>
      <c r="N92" s="70">
        <f>N$52*(LCI!$E97/LCI!$E$91)</f>
        <v>2.1538461538461537</v>
      </c>
      <c r="O92" s="70">
        <f>O$52*(LCI!$E97/LCI!$E$91)</f>
        <v>2.1538461538461537</v>
      </c>
      <c r="P92" s="70">
        <f>P$52*(LCI!$E97/LCI!$E$91)</f>
        <v>2.1538461538461537</v>
      </c>
      <c r="Q92" s="70">
        <f>Q$52*(LCI!$E97/LCI!$E$91)</f>
        <v>2.1538461538461537</v>
      </c>
    </row>
    <row r="93" spans="1:17" x14ac:dyDescent="0.25">
      <c r="A93" s="57" t="str">
        <f>I_O!A244</f>
        <v>Naptha (kg/yr)</v>
      </c>
      <c r="B93" s="70">
        <f>B$52*(LCI!$E98/LCI!$E$91)</f>
        <v>6.0589060219780215</v>
      </c>
      <c r="C93" s="70">
        <f>C$52*(LCI!$E98/LCI!$E$91)</f>
        <v>5.4655964835164834</v>
      </c>
      <c r="D93" s="70">
        <f>D$52*(LCI!$E98/LCI!$E$91)</f>
        <v>4.039923889902262</v>
      </c>
      <c r="E93" s="70">
        <f>E$52*(LCI!$E98/LCI!$E$91)</f>
        <v>2.1098901098901099</v>
      </c>
      <c r="F93" s="70"/>
      <c r="G93" s="70">
        <f>G$52*(LCI!$E98/LCI!$E$91)</f>
        <v>2.1098901098901099</v>
      </c>
      <c r="H93" s="70">
        <f>H$52*(LCI!$E98/LCI!$E$91)</f>
        <v>2.1098901098901099</v>
      </c>
      <c r="I93" s="70">
        <f>I$52*(LCI!$E98/LCI!$E$91)</f>
        <v>10.272380029431428</v>
      </c>
      <c r="J93" s="70">
        <f>J$52*(LCI!$E98/LCI!$E$91)</f>
        <v>2.1098901098901099</v>
      </c>
      <c r="K93" s="70">
        <f>K$52*(LCI!$E98/LCI!$E$91)</f>
        <v>2.1098901098901099</v>
      </c>
      <c r="L93" s="70">
        <f>L$52*(LCI!$E98/LCI!$E$91)</f>
        <v>2.1098901098901099</v>
      </c>
      <c r="M93" s="70">
        <f>M$52*(LCI!$E98/LCI!$E$91)</f>
        <v>2.1098901098901099</v>
      </c>
      <c r="N93" s="70">
        <f>N$52*(LCI!$E98/LCI!$E$91)</f>
        <v>2.1098901098901099</v>
      </c>
      <c r="O93" s="70">
        <f>O$52*(LCI!$E98/LCI!$E$91)</f>
        <v>2.1098901098901099</v>
      </c>
      <c r="P93" s="70">
        <f>P$52*(LCI!$E98/LCI!$E$91)</f>
        <v>2.1098901098901099</v>
      </c>
      <c r="Q93" s="70">
        <f>Q$52*(LCI!$E98/LCI!$E$91)</f>
        <v>2.1098901098901099</v>
      </c>
    </row>
    <row r="94" spans="1:17" x14ac:dyDescent="0.25">
      <c r="A94" s="57" t="str">
        <f>I_O!A245</f>
        <v>Propane, Produced (kg/yr)</v>
      </c>
      <c r="B94" s="58">
        <f>I_O!$T245</f>
        <v>0.19768720400000001</v>
      </c>
      <c r="C94" s="58">
        <f>I_O!$T245</f>
        <v>0.19768720400000001</v>
      </c>
      <c r="D94" s="58">
        <f>I_O!$T245</f>
        <v>0.19768720400000001</v>
      </c>
      <c r="E94" s="58">
        <f>I_O!$T245</f>
        <v>0.19768720400000001</v>
      </c>
      <c r="F94" s="58"/>
      <c r="G94" s="58">
        <f>I_O!$T245</f>
        <v>0.19768720400000001</v>
      </c>
      <c r="H94" s="58">
        <f>I_O!$T245</f>
        <v>0.19768720400000001</v>
      </c>
      <c r="I94" s="58">
        <f>I_O!$T245</f>
        <v>0.19768720400000001</v>
      </c>
      <c r="J94" s="58">
        <f>I_O!$T245</f>
        <v>0.19768720400000001</v>
      </c>
      <c r="K94" s="58">
        <f>I_O!$T245</f>
        <v>0.19768720400000001</v>
      </c>
      <c r="L94" s="58">
        <f>I_O!$T245</f>
        <v>0.19768720400000001</v>
      </c>
      <c r="M94" s="58">
        <f>I_O!$T245</f>
        <v>0.19768720400000001</v>
      </c>
      <c r="N94" s="58">
        <f>I_O!$T245</f>
        <v>0.19768720400000001</v>
      </c>
      <c r="O94" s="58">
        <f>I_O!$T245</f>
        <v>0.19768720400000001</v>
      </c>
      <c r="P94" s="58">
        <f>I_O!$T245</f>
        <v>0.19768720400000001</v>
      </c>
      <c r="Q94" s="58">
        <f>I_O!$T245</f>
        <v>0.19768720400000001</v>
      </c>
    </row>
    <row r="97" spans="1:17" x14ac:dyDescent="0.25">
      <c r="A97" s="53"/>
      <c r="B97" s="140" t="s">
        <v>124</v>
      </c>
      <c r="C97" s="140" t="s">
        <v>124</v>
      </c>
      <c r="D97" s="140" t="s">
        <v>124</v>
      </c>
      <c r="E97" s="140" t="s">
        <v>124</v>
      </c>
      <c r="F97" s="140"/>
      <c r="G97" s="140" t="s">
        <v>124</v>
      </c>
      <c r="H97" s="140" t="s">
        <v>124</v>
      </c>
      <c r="I97" s="140" t="s">
        <v>124</v>
      </c>
      <c r="J97" s="140" t="s">
        <v>124</v>
      </c>
      <c r="K97" s="140" t="s">
        <v>124</v>
      </c>
      <c r="L97" s="140" t="s">
        <v>124</v>
      </c>
      <c r="M97" s="140" t="s">
        <v>124</v>
      </c>
      <c r="N97" s="140" t="s">
        <v>124</v>
      </c>
      <c r="O97" s="140" t="s">
        <v>124</v>
      </c>
      <c r="P97" s="140" t="s">
        <v>124</v>
      </c>
      <c r="Q97" s="140" t="s">
        <v>124</v>
      </c>
    </row>
    <row r="98" spans="1:17" x14ac:dyDescent="0.25">
      <c r="A98" s="54" t="str">
        <f>I_O!A204</f>
        <v>Outputs</v>
      </c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</row>
    <row r="99" spans="1:17" x14ac:dyDescent="0.25">
      <c r="A99" s="53" t="str">
        <f>I_O!A205</f>
        <v>CH4 Emissions (kg/yr)</v>
      </c>
      <c r="B99" s="142">
        <f>I_O!B205*TEA!B55</f>
        <v>0</v>
      </c>
      <c r="C99" s="142">
        <f>I_O!C205*TEA!C55</f>
        <v>0</v>
      </c>
      <c r="D99" s="142">
        <f>I_O!D205*TEA!D55</f>
        <v>0</v>
      </c>
      <c r="E99" s="142">
        <f>I_O!E205*TEA!E55</f>
        <v>0</v>
      </c>
      <c r="F99" s="142"/>
      <c r="G99" s="142">
        <f>I_O!G205*TEA!G55</f>
        <v>0</v>
      </c>
      <c r="H99" s="142">
        <f>I_O!H205*TEA!H55</f>
        <v>0</v>
      </c>
      <c r="I99" s="142">
        <f>I_O!I205*TEA!I55</f>
        <v>0</v>
      </c>
      <c r="J99" s="142">
        <f>I_O!J205*TEA!J55</f>
        <v>0</v>
      </c>
      <c r="K99" s="142">
        <f>I_O!K205*TEA!K55</f>
        <v>0</v>
      </c>
      <c r="L99" s="142">
        <f>I_O!L205*TEA!L55</f>
        <v>0</v>
      </c>
      <c r="M99" s="142">
        <f>I_O!S205*TEA!M55</f>
        <v>0</v>
      </c>
      <c r="N99" s="142">
        <f>I_O!T205*TEA!N55</f>
        <v>0</v>
      </c>
      <c r="O99" s="142">
        <f>I_O!U205*TEA!O55</f>
        <v>0</v>
      </c>
      <c r="P99" s="142">
        <f>I_O!V205*TEA!P55</f>
        <v>0</v>
      </c>
      <c r="Q99" s="142">
        <f>I_O!W205*TEA!Q55</f>
        <v>0</v>
      </c>
    </row>
    <row r="100" spans="1:17" x14ac:dyDescent="0.25">
      <c r="A100" s="53" t="str">
        <f>I_O!A206</f>
        <v>CO2 Emissions (kg/yr)</v>
      </c>
      <c r="B100" s="142">
        <f>I_O!B206*TEA!B56</f>
        <v>0</v>
      </c>
      <c r="C100" s="142">
        <f>I_O!C206*TEA!C56</f>
        <v>0</v>
      </c>
      <c r="D100" s="142">
        <f>I_O!D206*TEA!D56</f>
        <v>0</v>
      </c>
      <c r="E100" s="142">
        <f>I_O!E206*TEA!E56</f>
        <v>0</v>
      </c>
      <c r="F100" s="142"/>
      <c r="G100" s="142">
        <f>I_O!G206*TEA!G56</f>
        <v>0</v>
      </c>
      <c r="H100" s="142">
        <f>I_O!H206*TEA!H56</f>
        <v>0</v>
      </c>
      <c r="I100" s="142">
        <f>I_O!I206*TEA!I56</f>
        <v>0</v>
      </c>
      <c r="J100" s="142">
        <f>I_O!J206*TEA!J56</f>
        <v>0</v>
      </c>
      <c r="K100" s="142">
        <f>I_O!K206*TEA!K56</f>
        <v>0</v>
      </c>
      <c r="L100" s="142">
        <f>I_O!L206*TEA!L56</f>
        <v>0</v>
      </c>
      <c r="M100" s="142">
        <f>I_O!S206*TEA!M56</f>
        <v>0</v>
      </c>
      <c r="N100" s="142">
        <f>I_O!T206*TEA!N56</f>
        <v>0</v>
      </c>
      <c r="O100" s="142">
        <f>I_O!U206*TEA!O56</f>
        <v>0</v>
      </c>
      <c r="P100" s="142">
        <f>I_O!V206*TEA!P56</f>
        <v>0</v>
      </c>
      <c r="Q100" s="142">
        <f>I_O!W206*TEA!Q56</f>
        <v>0</v>
      </c>
    </row>
    <row r="101" spans="1:17" x14ac:dyDescent="0.25">
      <c r="A101" s="53" t="str">
        <f>I_O!A207</f>
        <v>CO Emissions (kg/yr)</v>
      </c>
      <c r="B101" s="142">
        <f>I_O!B207*TEA!B57</f>
        <v>0</v>
      </c>
      <c r="C101" s="142">
        <f>I_O!C207*TEA!C57</f>
        <v>0</v>
      </c>
      <c r="D101" s="142">
        <f>I_O!D207*TEA!D57</f>
        <v>0</v>
      </c>
      <c r="E101" s="142">
        <f>I_O!E207*TEA!E57</f>
        <v>0</v>
      </c>
      <c r="F101" s="142"/>
      <c r="G101" s="142">
        <f>I_O!G207*TEA!G57</f>
        <v>0</v>
      </c>
      <c r="H101" s="142">
        <f>I_O!H207*TEA!H57</f>
        <v>0</v>
      </c>
      <c r="I101" s="142">
        <f>I_O!I207*TEA!I57</f>
        <v>0</v>
      </c>
      <c r="J101" s="142">
        <f>I_O!J207*TEA!J57</f>
        <v>0</v>
      </c>
      <c r="K101" s="142">
        <f>I_O!K207*TEA!K57</f>
        <v>0</v>
      </c>
      <c r="L101" s="142">
        <f>I_O!L207*TEA!L57</f>
        <v>0</v>
      </c>
      <c r="M101" s="142">
        <f>I_O!S207*TEA!M57</f>
        <v>0</v>
      </c>
      <c r="N101" s="142">
        <f>I_O!T207*TEA!N57</f>
        <v>0</v>
      </c>
      <c r="O101" s="142">
        <f>I_O!U207*TEA!O57</f>
        <v>0</v>
      </c>
      <c r="P101" s="142">
        <f>I_O!V207*TEA!P57</f>
        <v>0</v>
      </c>
      <c r="Q101" s="142">
        <f>I_O!W207*TEA!Q57</f>
        <v>0</v>
      </c>
    </row>
    <row r="102" spans="1:17" x14ac:dyDescent="0.25">
      <c r="A102" s="53" t="str">
        <f>I_O!A208</f>
        <v>LUC Emissions (kg CO2e/yr)</v>
      </c>
      <c r="B102" s="142">
        <f>I_O!B208*TEA!B58</f>
        <v>0</v>
      </c>
      <c r="C102" s="142">
        <f>I_O!C208*TEA!C58</f>
        <v>0</v>
      </c>
      <c r="D102" s="142">
        <f>I_O!D208*TEA!D58</f>
        <v>0</v>
      </c>
      <c r="E102" s="142">
        <f>I_O!E208*TEA!E58</f>
        <v>0</v>
      </c>
      <c r="F102" s="142"/>
      <c r="G102" s="142">
        <f>I_O!G208*TEA!G58</f>
        <v>0</v>
      </c>
      <c r="H102" s="142">
        <f>I_O!H208*TEA!H58</f>
        <v>0</v>
      </c>
      <c r="I102" s="142">
        <f>I_O!I208*TEA!I58</f>
        <v>0</v>
      </c>
      <c r="J102" s="142">
        <f>I_O!J208*TEA!J58</f>
        <v>0</v>
      </c>
      <c r="K102" s="142">
        <f>I_O!K208*TEA!K58</f>
        <v>0</v>
      </c>
      <c r="L102" s="142">
        <f>I_O!L208*TEA!L58</f>
        <v>0</v>
      </c>
      <c r="M102" s="142">
        <f>I_O!S208*TEA!M58</f>
        <v>0</v>
      </c>
      <c r="N102" s="142">
        <f>I_O!T208*TEA!N58</f>
        <v>0</v>
      </c>
      <c r="O102" s="142">
        <f>I_O!U208*TEA!O58</f>
        <v>0</v>
      </c>
      <c r="P102" s="142">
        <f>I_O!V208*TEA!P58</f>
        <v>0</v>
      </c>
      <c r="Q102" s="142">
        <f>I_O!W208*TEA!Q58</f>
        <v>0</v>
      </c>
    </row>
    <row r="103" spans="1:17" x14ac:dyDescent="0.25">
      <c r="A103" s="53" t="str">
        <f>I_O!A209</f>
        <v>N2O Emissions (kg/yr)</v>
      </c>
      <c r="B103" s="142">
        <f>I_O!B209*TEA!B59</f>
        <v>0</v>
      </c>
      <c r="C103" s="142">
        <f>I_O!C209*TEA!C59</f>
        <v>0</v>
      </c>
      <c r="D103" s="142">
        <f>I_O!D209*TEA!D59</f>
        <v>0</v>
      </c>
      <c r="E103" s="142">
        <f>I_O!E209*TEA!E59</f>
        <v>0</v>
      </c>
      <c r="F103" s="142"/>
      <c r="G103" s="142">
        <f>I_O!G209*TEA!G59</f>
        <v>0</v>
      </c>
      <c r="H103" s="142">
        <f>I_O!H209*TEA!H59</f>
        <v>0</v>
      </c>
      <c r="I103" s="142">
        <f>I_O!I209*TEA!I59</f>
        <v>0</v>
      </c>
      <c r="J103" s="142">
        <f>I_O!J209*TEA!J59</f>
        <v>0</v>
      </c>
      <c r="K103" s="142">
        <f>I_O!K209*TEA!K59</f>
        <v>0</v>
      </c>
      <c r="L103" s="142">
        <f>I_O!L209*TEA!L59</f>
        <v>0</v>
      </c>
      <c r="M103" s="142">
        <f>I_O!S209*TEA!M59</f>
        <v>0</v>
      </c>
      <c r="N103" s="142">
        <f>I_O!T209*TEA!N59</f>
        <v>0</v>
      </c>
      <c r="O103" s="142">
        <f>I_O!U209*TEA!O59</f>
        <v>0</v>
      </c>
      <c r="P103" s="142">
        <f>I_O!V209*TEA!P59</f>
        <v>0</v>
      </c>
      <c r="Q103" s="142">
        <f>I_O!W209*TEA!Q59</f>
        <v>0</v>
      </c>
    </row>
    <row r="104" spans="1:17" x14ac:dyDescent="0.25">
      <c r="A104" s="53" t="str">
        <f>I_O!A210</f>
        <v>NOx Emissions (kg/yr)</v>
      </c>
      <c r="B104" s="142">
        <f>I_O!B210*TEA!B60</f>
        <v>0</v>
      </c>
      <c r="C104" s="142">
        <f>I_O!C210*TEA!C60</f>
        <v>0</v>
      </c>
      <c r="D104" s="142">
        <f>I_O!D210*TEA!D60</f>
        <v>0</v>
      </c>
      <c r="E104" s="142">
        <f>I_O!E210*TEA!E60</f>
        <v>0</v>
      </c>
      <c r="F104" s="142"/>
      <c r="G104" s="142">
        <f>I_O!G210*TEA!G60</f>
        <v>0</v>
      </c>
      <c r="H104" s="142">
        <f>I_O!H210*TEA!H60</f>
        <v>0</v>
      </c>
      <c r="I104" s="142">
        <f>I_O!I210*TEA!I60</f>
        <v>0</v>
      </c>
      <c r="J104" s="142">
        <f>I_O!J210*TEA!J60</f>
        <v>0</v>
      </c>
      <c r="K104" s="142">
        <f>I_O!K210*TEA!K60</f>
        <v>0</v>
      </c>
      <c r="L104" s="142">
        <f>I_O!L210*TEA!L60</f>
        <v>0</v>
      </c>
      <c r="M104" s="142">
        <f>I_O!S210*TEA!M60</f>
        <v>0</v>
      </c>
      <c r="N104" s="142">
        <f>I_O!T210*TEA!N60</f>
        <v>0</v>
      </c>
      <c r="O104" s="142">
        <f>I_O!U210*TEA!O60</f>
        <v>0</v>
      </c>
      <c r="P104" s="142">
        <f>I_O!V210*TEA!P60</f>
        <v>0</v>
      </c>
      <c r="Q104" s="142">
        <f>I_O!W210*TEA!Q60</f>
        <v>0</v>
      </c>
    </row>
    <row r="105" spans="1:17" x14ac:dyDescent="0.25">
      <c r="A105" s="53" t="str">
        <f>I_O!A211</f>
        <v>Algal Biomass, Whole (kg/yr)</v>
      </c>
      <c r="B105" s="142">
        <f>I_O!B211*TEA!B61</f>
        <v>0</v>
      </c>
      <c r="C105" s="142">
        <f>I_O!C211*TEA!C61</f>
        <v>0</v>
      </c>
      <c r="D105" s="142">
        <f>I_O!D211*TEA!D61</f>
        <v>0</v>
      </c>
      <c r="E105" s="142">
        <f>I_O!E211*TEA!E61</f>
        <v>0</v>
      </c>
      <c r="F105" s="142"/>
      <c r="G105" s="142">
        <f>I_O!G211*TEA!G61</f>
        <v>0</v>
      </c>
      <c r="H105" s="142">
        <f>I_O!H211*TEA!H61</f>
        <v>0</v>
      </c>
      <c r="I105" s="142">
        <f>I_O!I211*TEA!I61</f>
        <v>0</v>
      </c>
      <c r="J105" s="142">
        <f>I_O!J211*TEA!J61</f>
        <v>0</v>
      </c>
      <c r="K105" s="142">
        <f>I_O!K211*TEA!K61</f>
        <v>0</v>
      </c>
      <c r="L105" s="142">
        <f>I_O!L211*TEA!L61</f>
        <v>0</v>
      </c>
      <c r="M105" s="142">
        <f>I_O!S211*TEA!M61</f>
        <v>0</v>
      </c>
      <c r="N105" s="142">
        <f>I_O!T211*TEA!N61</f>
        <v>0.25</v>
      </c>
      <c r="O105" s="142">
        <f>I_O!U211*TEA!O61</f>
        <v>0</v>
      </c>
      <c r="P105" s="142">
        <f>I_O!V211*TEA!P61</f>
        <v>0</v>
      </c>
      <c r="Q105" s="142">
        <f>I_O!W211*TEA!Q61</f>
        <v>0</v>
      </c>
    </row>
    <row r="106" spans="1:17" x14ac:dyDescent="0.25">
      <c r="A106" s="53" t="str">
        <f>I_O!A212</f>
        <v>Algal Biomass, LEA Meal (kg/yr)</v>
      </c>
      <c r="B106" s="142">
        <f>I_O!B212*TEA!B62</f>
        <v>0</v>
      </c>
      <c r="C106" s="142">
        <f>I_O!C212*TEA!C62</f>
        <v>0</v>
      </c>
      <c r="D106" s="142">
        <f>I_O!D212*TEA!D62</f>
        <v>0</v>
      </c>
      <c r="E106" s="142">
        <f>I_O!E212*TEA!E62</f>
        <v>0</v>
      </c>
      <c r="F106" s="142"/>
      <c r="G106" s="142">
        <f>I_O!G212*TEA!G62</f>
        <v>0</v>
      </c>
      <c r="H106" s="142">
        <f>I_O!H212*TEA!H62</f>
        <v>0</v>
      </c>
      <c r="I106" s="142">
        <f>I_O!I212*TEA!I62</f>
        <v>1376595.6749999998</v>
      </c>
      <c r="J106" s="142">
        <f>I_O!J212*TEA!J62</f>
        <v>0</v>
      </c>
      <c r="K106" s="142">
        <f>I_O!K212*TEA!K62</f>
        <v>0</v>
      </c>
      <c r="L106" s="142">
        <f>I_O!L212*TEA!L62</f>
        <v>0</v>
      </c>
      <c r="M106" s="142">
        <f>I_O!S212*TEA!M62</f>
        <v>0</v>
      </c>
      <c r="N106" s="142">
        <f>I_O!T212*TEA!N62</f>
        <v>0.12249999999999998</v>
      </c>
      <c r="O106" s="142">
        <f>I_O!U212*TEA!O62</f>
        <v>0</v>
      </c>
      <c r="P106" s="142">
        <f>I_O!V212*TEA!P62</f>
        <v>0</v>
      </c>
      <c r="Q106" s="142">
        <f>I_O!W212*TEA!Q62</f>
        <v>0</v>
      </c>
    </row>
    <row r="107" spans="1:17" x14ac:dyDescent="0.25">
      <c r="A107" s="53" t="str">
        <f>I_O!A213</f>
        <v>Algal Oil (kg/yr)</v>
      </c>
      <c r="B107" s="142">
        <f>I_O!B213*TEA!B63</f>
        <v>0</v>
      </c>
      <c r="C107" s="142">
        <f>I_O!C213*TEA!C63</f>
        <v>0</v>
      </c>
      <c r="D107" s="142">
        <f>I_O!D213*TEA!D63</f>
        <v>0</v>
      </c>
      <c r="E107" s="142">
        <f>I_O!E213*TEA!E63</f>
        <v>0</v>
      </c>
      <c r="F107" s="142"/>
      <c r="G107" s="142">
        <f>I_O!G213*TEA!G63</f>
        <v>0</v>
      </c>
      <c r="H107" s="142">
        <f>I_O!H213*TEA!H63</f>
        <v>0</v>
      </c>
      <c r="I107" s="142">
        <f>I_O!I213*TEA!I63</f>
        <v>0</v>
      </c>
      <c r="J107" s="142">
        <f>I_O!J213*TEA!J63</f>
        <v>0</v>
      </c>
      <c r="K107" s="142">
        <f>I_O!K213*TEA!K63</f>
        <v>0</v>
      </c>
      <c r="L107" s="142">
        <f>I_O!L213*TEA!L63</f>
        <v>0</v>
      </c>
      <c r="M107" s="142">
        <f>I_O!S213*TEA!M63</f>
        <v>0</v>
      </c>
      <c r="N107" s="142">
        <f>I_O!T213*TEA!N63</f>
        <v>0.25</v>
      </c>
      <c r="O107" s="142">
        <f>I_O!U213*TEA!O63</f>
        <v>0</v>
      </c>
      <c r="P107" s="142">
        <f>I_O!V213*TEA!P63</f>
        <v>0</v>
      </c>
      <c r="Q107" s="142">
        <f>I_O!W213*TEA!Q63</f>
        <v>0</v>
      </c>
    </row>
    <row r="108" spans="1:17" x14ac:dyDescent="0.25">
      <c r="A108" s="53" t="str">
        <f>I_O!A215</f>
        <v>Corn Grain (kg/yr)</v>
      </c>
      <c r="B108" s="142">
        <f>I_O!B215*TEA!B64</f>
        <v>0</v>
      </c>
      <c r="C108" s="142">
        <f>I_O!C215*TEA!C64</f>
        <v>0</v>
      </c>
      <c r="D108" s="142">
        <f>I_O!D215*TEA!D64</f>
        <v>0</v>
      </c>
      <c r="E108" s="142">
        <f>I_O!E215*TEA!E64</f>
        <v>0</v>
      </c>
      <c r="F108" s="142"/>
      <c r="G108" s="142">
        <f>I_O!G215*TEA!G64</f>
        <v>0</v>
      </c>
      <c r="H108" s="142">
        <f>I_O!H215*TEA!H64</f>
        <v>0</v>
      </c>
      <c r="I108" s="142">
        <f>I_O!I215*TEA!I64</f>
        <v>0</v>
      </c>
      <c r="J108" s="142">
        <f>I_O!J215*TEA!J64</f>
        <v>0</v>
      </c>
      <c r="K108" s="142">
        <f>I_O!K215*TEA!K64</f>
        <v>0</v>
      </c>
      <c r="L108" s="142">
        <f>I_O!L215*TEA!L64</f>
        <v>0</v>
      </c>
      <c r="M108" s="142">
        <f>I_O!S215*TEA!M64</f>
        <v>0</v>
      </c>
      <c r="N108" s="142">
        <f>I_O!T215*TEA!N64</f>
        <v>0</v>
      </c>
      <c r="O108" s="142">
        <f>I_O!U215*TEA!O64</f>
        <v>0</v>
      </c>
      <c r="P108" s="142">
        <f>I_O!V215*TEA!P64</f>
        <v>0</v>
      </c>
      <c r="Q108" s="142">
        <f>I_O!W215*TEA!Q64</f>
        <v>0</v>
      </c>
    </row>
    <row r="109" spans="1:17" x14ac:dyDescent="0.25">
      <c r="A109" s="53" t="str">
        <f>I_O!A216</f>
        <v>Corn Stover, Collected (kg/yr)</v>
      </c>
      <c r="B109" s="142">
        <f>I_O!B216*TEA!B65</f>
        <v>0</v>
      </c>
      <c r="C109" s="142">
        <f>I_O!C216*TEA!C65</f>
        <v>0</v>
      </c>
      <c r="D109" s="142">
        <f>I_O!D216*TEA!D65</f>
        <v>0</v>
      </c>
      <c r="E109" s="142">
        <f>I_O!E216*TEA!E65</f>
        <v>40987.89</v>
      </c>
      <c r="F109" s="142"/>
      <c r="G109" s="142">
        <f>I_O!G216*TEA!G65</f>
        <v>0</v>
      </c>
      <c r="H109" s="142">
        <f>I_O!H216*TEA!H65</f>
        <v>0</v>
      </c>
      <c r="I109" s="142">
        <f>I_O!I216*TEA!I65</f>
        <v>0</v>
      </c>
      <c r="J109" s="142">
        <f>I_O!J216*TEA!J65</f>
        <v>0</v>
      </c>
      <c r="K109" s="142">
        <f>I_O!K216*TEA!K65</f>
        <v>0</v>
      </c>
      <c r="L109" s="142">
        <f>I_O!L216*TEA!L65</f>
        <v>0</v>
      </c>
      <c r="M109" s="142">
        <f>I_O!S216*TEA!M65</f>
        <v>0</v>
      </c>
      <c r="N109" s="142">
        <f>I_O!T216*TEA!N65</f>
        <v>6.889000000000001E-3</v>
      </c>
      <c r="O109" s="142">
        <f>I_O!U216*TEA!O65</f>
        <v>0</v>
      </c>
      <c r="P109" s="142">
        <f>I_O!V216*TEA!P65</f>
        <v>0</v>
      </c>
      <c r="Q109" s="142">
        <f>I_O!W216*TEA!Q65</f>
        <v>0</v>
      </c>
    </row>
    <row r="110" spans="1:17" x14ac:dyDescent="0.25">
      <c r="A110" s="53" t="str">
        <f>I_O!A217</f>
        <v>Corn Stover, Left (kg/yr)</v>
      </c>
      <c r="B110" s="142">
        <f>I_O!B217*TEA!B66</f>
        <v>0</v>
      </c>
      <c r="C110" s="142">
        <f>I_O!C217*TEA!C66</f>
        <v>0</v>
      </c>
      <c r="D110" s="142">
        <f>I_O!D217*TEA!D66</f>
        <v>0</v>
      </c>
      <c r="E110" s="142">
        <f>I_O!E217*TEA!E66</f>
        <v>0</v>
      </c>
      <c r="F110" s="142"/>
      <c r="G110" s="142">
        <f>I_O!G217*TEA!G66</f>
        <v>0</v>
      </c>
      <c r="H110" s="142">
        <f>I_O!H217*TEA!H66</f>
        <v>0</v>
      </c>
      <c r="I110" s="142">
        <f>I_O!I217*TEA!I66</f>
        <v>0</v>
      </c>
      <c r="J110" s="142">
        <f>I_O!J217*TEA!J66</f>
        <v>0</v>
      </c>
      <c r="K110" s="142">
        <f>I_O!K217*TEA!K66</f>
        <v>0</v>
      </c>
      <c r="L110" s="142">
        <f>I_O!L217*TEA!L66</f>
        <v>0</v>
      </c>
      <c r="M110" s="142">
        <f>I_O!S217*TEA!M66</f>
        <v>0</v>
      </c>
      <c r="N110" s="142">
        <f>I_O!T217*TEA!N66</f>
        <v>0</v>
      </c>
      <c r="O110" s="142">
        <f>I_O!U217*TEA!O66</f>
        <v>0</v>
      </c>
      <c r="P110" s="142">
        <f>I_O!V217*TEA!P66</f>
        <v>0</v>
      </c>
      <c r="Q110" s="142">
        <f>I_O!W217*TEA!Q66</f>
        <v>0</v>
      </c>
    </row>
    <row r="111" spans="1:17" x14ac:dyDescent="0.25">
      <c r="A111" s="53" t="str">
        <f>I_O!A218</f>
        <v>DDGS (kg/yr)</v>
      </c>
      <c r="B111" s="142">
        <f>I_O!B218*TEA!B67</f>
        <v>0</v>
      </c>
      <c r="C111" s="142">
        <f>I_O!C218*TEA!C67</f>
        <v>0</v>
      </c>
      <c r="D111" s="142">
        <f>I_O!D218*TEA!D67</f>
        <v>55898.434566414006</v>
      </c>
      <c r="E111" s="142">
        <f>I_O!E218*TEA!E67</f>
        <v>0</v>
      </c>
      <c r="F111" s="142"/>
      <c r="G111" s="142">
        <f>I_O!G218*TEA!G67</f>
        <v>0</v>
      </c>
      <c r="H111" s="142">
        <f>I_O!H218*TEA!H67</f>
        <v>0</v>
      </c>
      <c r="I111" s="142">
        <f>I_O!I218*TEA!I67</f>
        <v>0</v>
      </c>
      <c r="J111" s="142">
        <f>I_O!J218*TEA!J67</f>
        <v>0</v>
      </c>
      <c r="K111" s="142">
        <f>I_O!K218*TEA!K67</f>
        <v>0</v>
      </c>
      <c r="L111" s="142">
        <f>I_O!L218*TEA!L67</f>
        <v>0</v>
      </c>
      <c r="M111" s="142">
        <f>I_O!S218*TEA!M67</f>
        <v>0</v>
      </c>
      <c r="N111" s="142">
        <f>I_O!T218*TEA!N67</f>
        <v>2.3825471273070293E-2</v>
      </c>
      <c r="O111" s="142">
        <f>I_O!U218*TEA!O67</f>
        <v>0</v>
      </c>
      <c r="P111" s="142">
        <f>I_O!V218*TEA!P67</f>
        <v>0</v>
      </c>
      <c r="Q111" s="142">
        <f>I_O!W218*TEA!Q67</f>
        <v>8628.2038177722225</v>
      </c>
    </row>
    <row r="112" spans="1:17" x14ac:dyDescent="0.25">
      <c r="A112" s="53" t="str">
        <f>I_O!A219</f>
        <v>Glycerin (kg/yr)</v>
      </c>
      <c r="B112" s="142">
        <f>I_O!B219*TEA!B68</f>
        <v>782.56599665677334</v>
      </c>
      <c r="C112" s="142">
        <f>I_O!C219*TEA!C68</f>
        <v>0</v>
      </c>
      <c r="D112" s="142">
        <f>I_O!D219*TEA!D68</f>
        <v>0</v>
      </c>
      <c r="E112" s="142">
        <f>I_O!E219*TEA!E68</f>
        <v>0</v>
      </c>
      <c r="F112" s="142"/>
      <c r="G112" s="142">
        <f>I_O!G219*TEA!G68</f>
        <v>0</v>
      </c>
      <c r="H112" s="142">
        <f>I_O!H219*TEA!H68</f>
        <v>0</v>
      </c>
      <c r="I112" s="142">
        <f>I_O!I219*TEA!I68</f>
        <v>0</v>
      </c>
      <c r="J112" s="142">
        <f>I_O!J219*TEA!J68</f>
        <v>0</v>
      </c>
      <c r="K112" s="142">
        <f>I_O!K219*TEA!K68</f>
        <v>0</v>
      </c>
      <c r="L112" s="142">
        <f>I_O!L219*TEA!L68</f>
        <v>0</v>
      </c>
      <c r="M112" s="142">
        <f>I_O!S219*TEA!M68</f>
        <v>0</v>
      </c>
      <c r="N112" s="142">
        <f>I_O!T219*TEA!N68</f>
        <v>1.7424000000000002E-2</v>
      </c>
      <c r="O112" s="142">
        <f>I_O!U219*TEA!O68</f>
        <v>103.29871155869408</v>
      </c>
      <c r="P112" s="142">
        <f>I_O!V219*TEA!P68</f>
        <v>0</v>
      </c>
      <c r="Q112" s="142">
        <f>I_O!W219*TEA!Q68</f>
        <v>0</v>
      </c>
    </row>
    <row r="113" spans="1:17" x14ac:dyDescent="0.25">
      <c r="A113" s="53" t="str">
        <f>I_O!A220</f>
        <v>MSW Co-Products (kg/yr)</v>
      </c>
      <c r="B113" s="142">
        <f>I_O!B220*TEA!B69</f>
        <v>0</v>
      </c>
      <c r="C113" s="142">
        <f>I_O!C220*TEA!C69</f>
        <v>0</v>
      </c>
      <c r="D113" s="142">
        <f>I_O!D220*TEA!D69</f>
        <v>0</v>
      </c>
      <c r="E113" s="142">
        <f>I_O!E220*TEA!E69</f>
        <v>0</v>
      </c>
      <c r="F113" s="142"/>
      <c r="G113" s="142">
        <f>I_O!G220*TEA!G69</f>
        <v>0</v>
      </c>
      <c r="H113" s="142">
        <f>I_O!H220*TEA!H69</f>
        <v>0</v>
      </c>
      <c r="I113" s="142">
        <f>I_O!I220*TEA!I69</f>
        <v>0</v>
      </c>
      <c r="J113" s="142">
        <f>I_O!J220*TEA!J69</f>
        <v>0</v>
      </c>
      <c r="K113" s="142">
        <f>I_O!K220*TEA!K69</f>
        <v>0</v>
      </c>
      <c r="L113" s="142">
        <f>I_O!L220*TEA!L69</f>
        <v>0</v>
      </c>
      <c r="M113" s="142">
        <f>I_O!S220*TEA!M69</f>
        <v>0</v>
      </c>
      <c r="N113" s="142">
        <f>I_O!T220*TEA!N69</f>
        <v>0.10890000000000001</v>
      </c>
      <c r="O113" s="142">
        <f>I_O!U220*TEA!O69</f>
        <v>0</v>
      </c>
      <c r="P113" s="142">
        <f>I_O!V220*TEA!P69</f>
        <v>0</v>
      </c>
      <c r="Q113" s="142">
        <f>I_O!W220*TEA!Q69</f>
        <v>0</v>
      </c>
    </row>
    <row r="114" spans="1:17" x14ac:dyDescent="0.25">
      <c r="A114" s="53" t="str">
        <f>I_O!A221</f>
        <v>Nitrogen Gas (kg/yr)</v>
      </c>
      <c r="B114" s="142">
        <f>I_O!B221*TEA!B70</f>
        <v>0</v>
      </c>
      <c r="C114" s="142">
        <f>I_O!C221*TEA!C70</f>
        <v>0</v>
      </c>
      <c r="D114" s="142">
        <f>I_O!D221*TEA!D70</f>
        <v>0</v>
      </c>
      <c r="E114" s="142">
        <f>I_O!E221*TEA!E70</f>
        <v>0</v>
      </c>
      <c r="F114" s="142"/>
      <c r="G114" s="142">
        <f>I_O!G221*TEA!G70</f>
        <v>0</v>
      </c>
      <c r="H114" s="142">
        <f>I_O!H221*TEA!H70</f>
        <v>0</v>
      </c>
      <c r="I114" s="142">
        <f>I_O!I221*TEA!I70</f>
        <v>0</v>
      </c>
      <c r="J114" s="142">
        <f>I_O!J221*TEA!J70</f>
        <v>0</v>
      </c>
      <c r="K114" s="142">
        <f>I_O!K221*TEA!K70</f>
        <v>0</v>
      </c>
      <c r="L114" s="142">
        <f>I_O!L221*TEA!L70</f>
        <v>0</v>
      </c>
      <c r="M114" s="142">
        <f>I_O!S221*TEA!M70</f>
        <v>0</v>
      </c>
      <c r="N114" s="142">
        <f>I_O!T221*TEA!N70</f>
        <v>198.88231426692968</v>
      </c>
      <c r="O114" s="142">
        <f>I_O!U221*TEA!O70</f>
        <v>0</v>
      </c>
      <c r="P114" s="142">
        <f>I_O!V221*TEA!P70</f>
        <v>0</v>
      </c>
      <c r="Q114" s="142">
        <f>I_O!W221*TEA!Q70</f>
        <v>0</v>
      </c>
    </row>
    <row r="115" spans="1:17" x14ac:dyDescent="0.25">
      <c r="A115" s="53" t="str">
        <f>I_O!A222</f>
        <v>Refused Derived Fuel (kg/yr)</v>
      </c>
      <c r="B115" s="142">
        <f>I_O!B222*TEA!B71</f>
        <v>0</v>
      </c>
      <c r="C115" s="142">
        <f>I_O!C222*TEA!C71</f>
        <v>0</v>
      </c>
      <c r="D115" s="142">
        <f>I_O!D222*TEA!D71</f>
        <v>0</v>
      </c>
      <c r="E115" s="142">
        <f>I_O!E222*TEA!E71</f>
        <v>0</v>
      </c>
      <c r="F115" s="142"/>
      <c r="G115" s="142">
        <f>I_O!G222*TEA!G71</f>
        <v>0</v>
      </c>
      <c r="H115" s="142">
        <f>I_O!H222*TEA!H71</f>
        <v>0</v>
      </c>
      <c r="I115" s="142">
        <f>I_O!I222*TEA!I71</f>
        <v>0</v>
      </c>
      <c r="J115" s="142">
        <f>I_O!J222*TEA!J71</f>
        <v>0</v>
      </c>
      <c r="K115" s="142">
        <f>I_O!K222*TEA!K71</f>
        <v>0</v>
      </c>
      <c r="L115" s="142">
        <f>I_O!L222*TEA!L71</f>
        <v>0</v>
      </c>
      <c r="M115" s="142">
        <f>I_O!S222*TEA!M71</f>
        <v>0</v>
      </c>
      <c r="N115" s="142">
        <f>I_O!T222*TEA!N71</f>
        <v>1.0000000000000002E-2</v>
      </c>
      <c r="O115" s="142">
        <f>I_O!U222*TEA!O71</f>
        <v>0</v>
      </c>
      <c r="P115" s="142">
        <f>I_O!V222*TEA!P71</f>
        <v>0</v>
      </c>
      <c r="Q115" s="142">
        <f>I_O!W222*TEA!Q71</f>
        <v>0</v>
      </c>
    </row>
    <row r="116" spans="1:17" x14ac:dyDescent="0.25">
      <c r="A116" s="53" t="str">
        <f>I_O!A223</f>
        <v>Slag (kg/yr)</v>
      </c>
      <c r="B116" s="142">
        <f>I_O!B223*TEA!B72</f>
        <v>0</v>
      </c>
      <c r="C116" s="142">
        <f>I_O!C223*TEA!C72</f>
        <v>0</v>
      </c>
      <c r="D116" s="142">
        <f>I_O!D223*TEA!D72</f>
        <v>0</v>
      </c>
      <c r="E116" s="142">
        <f>I_O!E223*TEA!E72</f>
        <v>0</v>
      </c>
      <c r="F116" s="142"/>
      <c r="G116" s="142">
        <f>I_O!G223*TEA!G72</f>
        <v>0</v>
      </c>
      <c r="H116" s="142">
        <f>I_O!H223*TEA!H72</f>
        <v>0</v>
      </c>
      <c r="I116" s="142">
        <f>I_O!I223*TEA!I72</f>
        <v>0</v>
      </c>
      <c r="J116" s="142">
        <f>I_O!J223*TEA!J72</f>
        <v>0</v>
      </c>
      <c r="K116" s="142">
        <f>I_O!K223*TEA!K72</f>
        <v>0</v>
      </c>
      <c r="L116" s="142">
        <f>I_O!L223*TEA!L72</f>
        <v>0</v>
      </c>
      <c r="M116" s="142">
        <f>I_O!S223*TEA!M72</f>
        <v>0</v>
      </c>
      <c r="N116" s="142">
        <f>I_O!T223*TEA!N72</f>
        <v>6.7080999999999998E-4</v>
      </c>
      <c r="O116" s="142">
        <f>I_O!U223*TEA!O72</f>
        <v>0</v>
      </c>
      <c r="P116" s="142">
        <f>I_O!V223*TEA!P72</f>
        <v>0</v>
      </c>
      <c r="Q116" s="142">
        <f>I_O!W223*TEA!Q72</f>
        <v>0</v>
      </c>
    </row>
    <row r="117" spans="1:17" x14ac:dyDescent="0.25">
      <c r="A117" s="53" t="str">
        <f>I_O!A224</f>
        <v>Soybean Meal (kg/yr)</v>
      </c>
      <c r="B117" s="142">
        <f>I_O!B224*TEA!B73</f>
        <v>82133.06392200003</v>
      </c>
      <c r="C117" s="142">
        <f>I_O!C224*TEA!C73</f>
        <v>82133.06392200003</v>
      </c>
      <c r="D117" s="142">
        <f>I_O!D224*TEA!D73</f>
        <v>0</v>
      </c>
      <c r="E117" s="142">
        <f>I_O!E224*TEA!E73</f>
        <v>0</v>
      </c>
      <c r="F117" s="142"/>
      <c r="G117" s="142">
        <f>I_O!G224*TEA!G73</f>
        <v>0</v>
      </c>
      <c r="H117" s="142">
        <f>I_O!H224*TEA!H73</f>
        <v>0</v>
      </c>
      <c r="I117" s="142">
        <f>I_O!I224*TEA!I73</f>
        <v>0</v>
      </c>
      <c r="J117" s="142">
        <f>I_O!J224*TEA!J73</f>
        <v>0</v>
      </c>
      <c r="K117" s="142">
        <f>I_O!K224*TEA!K73</f>
        <v>0</v>
      </c>
      <c r="L117" s="142">
        <f>I_O!L224*TEA!L73</f>
        <v>0</v>
      </c>
      <c r="M117" s="142">
        <f>I_O!S224*TEA!M73</f>
        <v>0</v>
      </c>
      <c r="N117" s="142">
        <f>I_O!T224*TEA!N73</f>
        <v>0.12249999999999998</v>
      </c>
      <c r="O117" s="142">
        <f>I_O!U224*TEA!O73</f>
        <v>28746.572372700008</v>
      </c>
      <c r="P117" s="142">
        <f>I_O!V224*TEA!P73</f>
        <v>28746.572372700008</v>
      </c>
      <c r="Q117" s="142">
        <f>I_O!W224*TEA!Q73</f>
        <v>0</v>
      </c>
    </row>
    <row r="118" spans="1:17" x14ac:dyDescent="0.25">
      <c r="A118" s="53" t="str">
        <f>I_O!A225</f>
        <v>Soybean Oil (kg/yr)</v>
      </c>
      <c r="B118" s="142">
        <f>I_O!B225*TEA!B74</f>
        <v>0</v>
      </c>
      <c r="C118" s="142">
        <f>I_O!C225*TEA!C74</f>
        <v>0</v>
      </c>
      <c r="D118" s="142">
        <f>I_O!D225*TEA!D74</f>
        <v>0</v>
      </c>
      <c r="E118" s="142">
        <f>I_O!E225*TEA!E74</f>
        <v>0</v>
      </c>
      <c r="F118" s="142"/>
      <c r="G118" s="142">
        <f>I_O!G225*TEA!G74</f>
        <v>0</v>
      </c>
      <c r="H118" s="142">
        <f>I_O!H225*TEA!H74</f>
        <v>0</v>
      </c>
      <c r="I118" s="142">
        <f>I_O!I225*TEA!I74</f>
        <v>0</v>
      </c>
      <c r="J118" s="142">
        <f>I_O!J225*TEA!J74</f>
        <v>0</v>
      </c>
      <c r="K118" s="142">
        <f>I_O!K225*TEA!K74</f>
        <v>0</v>
      </c>
      <c r="L118" s="142">
        <f>I_O!L225*TEA!L74</f>
        <v>0</v>
      </c>
      <c r="M118" s="142">
        <f>I_O!S225*TEA!M74</f>
        <v>0</v>
      </c>
      <c r="N118" s="142">
        <f>I_O!T225*TEA!N74</f>
        <v>0.25</v>
      </c>
      <c r="O118" s="142">
        <f>I_O!U225*TEA!O74</f>
        <v>0</v>
      </c>
      <c r="P118" s="142">
        <f>I_O!V225*TEA!P74</f>
        <v>0</v>
      </c>
      <c r="Q118" s="142">
        <f>I_O!W225*TEA!Q74</f>
        <v>0</v>
      </c>
    </row>
    <row r="119" spans="1:17" x14ac:dyDescent="0.25">
      <c r="A119" s="53" t="str">
        <f>I_O!A226</f>
        <v>Soybeans (kg/yr)</v>
      </c>
      <c r="B119" s="142">
        <f>I_O!B226*TEA!B75</f>
        <v>0</v>
      </c>
      <c r="C119" s="142">
        <f>I_O!C226*TEA!C75</f>
        <v>0</v>
      </c>
      <c r="D119" s="142">
        <f>I_O!D226*TEA!D75</f>
        <v>0</v>
      </c>
      <c r="E119" s="142">
        <f>I_O!E226*TEA!E75</f>
        <v>0</v>
      </c>
      <c r="F119" s="142"/>
      <c r="G119" s="142">
        <f>I_O!G226*TEA!G75</f>
        <v>0</v>
      </c>
      <c r="H119" s="142">
        <f>I_O!H226*TEA!H75</f>
        <v>0</v>
      </c>
      <c r="I119" s="142">
        <f>I_O!I226*TEA!I75</f>
        <v>0</v>
      </c>
      <c r="J119" s="142">
        <f>I_O!J226*TEA!J75</f>
        <v>0</v>
      </c>
      <c r="K119" s="142">
        <f>I_O!K226*TEA!K75</f>
        <v>0</v>
      </c>
      <c r="L119" s="142">
        <f>I_O!L226*TEA!L75</f>
        <v>0</v>
      </c>
      <c r="M119" s="142">
        <f>I_O!S226*TEA!M75</f>
        <v>0</v>
      </c>
      <c r="N119" s="142">
        <f>I_O!T226*TEA!N75</f>
        <v>0.30250000000000005</v>
      </c>
      <c r="O119" s="142">
        <f>I_O!U226*TEA!O75</f>
        <v>0</v>
      </c>
      <c r="P119" s="142">
        <f>I_O!V226*TEA!P75</f>
        <v>0</v>
      </c>
      <c r="Q119" s="142">
        <f>I_O!W226*TEA!Q75</f>
        <v>0</v>
      </c>
    </row>
    <row r="120" spans="1:17" x14ac:dyDescent="0.25">
      <c r="A120" s="53" t="str">
        <f>I_O!A227</f>
        <v>Syncrude (kg/yr)</v>
      </c>
      <c r="B120" s="142">
        <f>I_O!B227*TEA!B76</f>
        <v>0</v>
      </c>
      <c r="C120" s="142">
        <f>I_O!C227*TEA!C76</f>
        <v>0</v>
      </c>
      <c r="D120" s="142">
        <f>I_O!D227*TEA!D76</f>
        <v>0</v>
      </c>
      <c r="E120" s="142">
        <f>I_O!E227*TEA!E76</f>
        <v>0</v>
      </c>
      <c r="F120" s="142"/>
      <c r="G120" s="142">
        <f>I_O!G227*TEA!G76</f>
        <v>0</v>
      </c>
      <c r="H120" s="142">
        <f>I_O!H227*TEA!H76</f>
        <v>0</v>
      </c>
      <c r="I120" s="142">
        <f>I_O!I227*TEA!I76</f>
        <v>0</v>
      </c>
      <c r="J120" s="142">
        <f>I_O!J227*TEA!J76</f>
        <v>0</v>
      </c>
      <c r="K120" s="142">
        <f>I_O!K227*TEA!K76</f>
        <v>0</v>
      </c>
      <c r="L120" s="142">
        <f>I_O!L227*TEA!L76</f>
        <v>0</v>
      </c>
      <c r="M120" s="142">
        <f>I_O!S227*TEA!M76</f>
        <v>0</v>
      </c>
      <c r="N120" s="142">
        <f>I_O!T227*TEA!N76</f>
        <v>0.25</v>
      </c>
      <c r="O120" s="142">
        <f>I_O!U227*TEA!O76</f>
        <v>0</v>
      </c>
      <c r="P120" s="142">
        <f>I_O!V227*TEA!P76</f>
        <v>0</v>
      </c>
      <c r="Q120" s="142">
        <f>I_O!W227*TEA!Q76</f>
        <v>0</v>
      </c>
    </row>
    <row r="121" spans="1:17" x14ac:dyDescent="0.25">
      <c r="A121" s="53" t="str">
        <f>I_O!A228</f>
        <v>Wastewater, Gasification (kg/yr)</v>
      </c>
      <c r="B121" s="142">
        <f>I_O!B228*TEA!B77</f>
        <v>0</v>
      </c>
      <c r="C121" s="142">
        <f>I_O!C228*TEA!C77</f>
        <v>0</v>
      </c>
      <c r="D121" s="142">
        <f>I_O!D228*TEA!D77</f>
        <v>0</v>
      </c>
      <c r="E121" s="142">
        <f>I_O!E228*TEA!E77</f>
        <v>0</v>
      </c>
      <c r="F121" s="142"/>
      <c r="G121" s="142">
        <f>I_O!G228*TEA!G77</f>
        <v>0</v>
      </c>
      <c r="H121" s="142">
        <f>I_O!H228*TEA!H77</f>
        <v>0</v>
      </c>
      <c r="I121" s="142">
        <f>I_O!I228*TEA!I77</f>
        <v>0</v>
      </c>
      <c r="J121" s="142">
        <f>I_O!J228*TEA!J77</f>
        <v>0</v>
      </c>
      <c r="K121" s="142">
        <f>I_O!K228*TEA!K77</f>
        <v>0</v>
      </c>
      <c r="L121" s="142">
        <f>I_O!L228*TEA!L77</f>
        <v>0</v>
      </c>
      <c r="M121" s="142">
        <f>I_O!S228*TEA!M77</f>
        <v>0</v>
      </c>
      <c r="N121" s="142">
        <f>I_O!T228*TEA!N77</f>
        <v>1.3689000000000001E-6</v>
      </c>
      <c r="O121" s="142">
        <f>I_O!U228*TEA!O77</f>
        <v>0</v>
      </c>
      <c r="P121" s="142">
        <f>I_O!V228*TEA!P77</f>
        <v>0</v>
      </c>
      <c r="Q121" s="142">
        <f>I_O!W228*TEA!Q77</f>
        <v>0</v>
      </c>
    </row>
    <row r="122" spans="1:17" x14ac:dyDescent="0.25">
      <c r="A122" s="53" t="str">
        <f>I_O!A229</f>
        <v>Water, Output (kg/yr)</v>
      </c>
      <c r="B122" s="142">
        <f>I_O!B229*TEA!B78</f>
        <v>0</v>
      </c>
      <c r="C122" s="142">
        <f>I_O!C229*TEA!C78</f>
        <v>0</v>
      </c>
      <c r="D122" s="142">
        <f>I_O!D229*TEA!D78</f>
        <v>0</v>
      </c>
      <c r="E122" s="142">
        <f>I_O!E229*TEA!E78</f>
        <v>0</v>
      </c>
      <c r="F122" s="142"/>
      <c r="G122" s="142">
        <f>I_O!G229*TEA!G78</f>
        <v>0</v>
      </c>
      <c r="H122" s="142">
        <f>I_O!H229*TEA!H78</f>
        <v>0</v>
      </c>
      <c r="I122" s="142">
        <f>I_O!I229*TEA!I78</f>
        <v>0</v>
      </c>
      <c r="J122" s="142">
        <f>I_O!J229*TEA!J78</f>
        <v>0</v>
      </c>
      <c r="K122" s="142">
        <f>I_O!K229*TEA!K78</f>
        <v>0</v>
      </c>
      <c r="L122" s="142">
        <f>I_O!L229*TEA!L78</f>
        <v>0</v>
      </c>
      <c r="M122" s="142">
        <f>I_O!S229*TEA!M78</f>
        <v>0</v>
      </c>
      <c r="N122" s="142">
        <f>I_O!T229*TEA!N78</f>
        <v>0</v>
      </c>
      <c r="O122" s="142">
        <f>I_O!U229*TEA!O78</f>
        <v>0</v>
      </c>
      <c r="P122" s="142">
        <f>I_O!V229*TEA!P78</f>
        <v>0</v>
      </c>
      <c r="Q122" s="142">
        <f>I_O!W229*TEA!Q78</f>
        <v>0</v>
      </c>
    </row>
    <row r="123" spans="1:17" x14ac:dyDescent="0.25">
      <c r="A123" s="53" t="str">
        <f>I_O!A230</f>
        <v>WDGS (kg/yr)</v>
      </c>
      <c r="B123" s="142">
        <f>I_O!B230*TEA!B79</f>
        <v>0</v>
      </c>
      <c r="C123" s="142">
        <f>I_O!C230*TEA!C79</f>
        <v>0</v>
      </c>
      <c r="D123" s="142">
        <f>I_O!D230*TEA!D79</f>
        <v>0</v>
      </c>
      <c r="E123" s="142">
        <f>I_O!E230*TEA!E79</f>
        <v>0</v>
      </c>
      <c r="F123" s="142"/>
      <c r="G123" s="142">
        <f>I_O!G230*TEA!G79</f>
        <v>0</v>
      </c>
      <c r="H123" s="142">
        <f>I_O!H230*TEA!H79</f>
        <v>0</v>
      </c>
      <c r="I123" s="142">
        <f>I_O!I230*TEA!I79</f>
        <v>0</v>
      </c>
      <c r="J123" s="142">
        <f>I_O!J230*TEA!J79</f>
        <v>0</v>
      </c>
      <c r="K123" s="142">
        <f>I_O!K230*TEA!K79</f>
        <v>0</v>
      </c>
      <c r="L123" s="142">
        <f>I_O!L230*TEA!L79</f>
        <v>0</v>
      </c>
      <c r="M123" s="142">
        <f>I_O!S230*TEA!M79</f>
        <v>0</v>
      </c>
      <c r="N123" s="142">
        <f>I_O!T230*TEA!N79</f>
        <v>0.09</v>
      </c>
      <c r="O123" s="142">
        <f>I_O!U230*TEA!O79</f>
        <v>0</v>
      </c>
      <c r="P123" s="142">
        <f>I_O!V230*TEA!P79</f>
        <v>0</v>
      </c>
      <c r="Q123" s="142">
        <f>I_O!W230*TEA!Q79</f>
        <v>0</v>
      </c>
    </row>
    <row r="124" spans="1:17" x14ac:dyDescent="0.25">
      <c r="A124" s="53" t="str">
        <f>I_O!A231</f>
        <v>WOG, Delivered (kg/yr)</v>
      </c>
      <c r="B124" s="142">
        <f>I_O!B231*TEA!B80</f>
        <v>0</v>
      </c>
      <c r="C124" s="142">
        <f>I_O!C231*TEA!C80</f>
        <v>0</v>
      </c>
      <c r="D124" s="142">
        <f>I_O!D231*TEA!D80</f>
        <v>0</v>
      </c>
      <c r="E124" s="142">
        <f>I_O!E231*TEA!E80</f>
        <v>0</v>
      </c>
      <c r="F124" s="142"/>
      <c r="G124" s="142">
        <f>I_O!G231*TEA!G80</f>
        <v>0</v>
      </c>
      <c r="H124" s="142">
        <f>I_O!H231*TEA!H80</f>
        <v>0</v>
      </c>
      <c r="I124" s="142">
        <f>I_O!I231*TEA!I80</f>
        <v>0</v>
      </c>
      <c r="J124" s="142">
        <f>I_O!J231*TEA!J80</f>
        <v>0</v>
      </c>
      <c r="K124" s="142">
        <f>I_O!K231*TEA!K80</f>
        <v>0</v>
      </c>
      <c r="L124" s="142">
        <f>I_O!L231*TEA!L80</f>
        <v>0</v>
      </c>
      <c r="M124" s="142">
        <f>I_O!S231*TEA!M80</f>
        <v>0</v>
      </c>
      <c r="N124" s="142">
        <f>I_O!T231*TEA!N80</f>
        <v>0.30250000000000005</v>
      </c>
      <c r="O124" s="142">
        <f>I_O!U231*TEA!O80</f>
        <v>0</v>
      </c>
      <c r="P124" s="142">
        <f>I_O!V231*TEA!P80</f>
        <v>0</v>
      </c>
      <c r="Q124" s="142">
        <f>I_O!W231*TEA!Q80</f>
        <v>0</v>
      </c>
    </row>
    <row r="125" spans="1:17" x14ac:dyDescent="0.25">
      <c r="A125" s="53" t="str">
        <f>I_O!A232</f>
        <v>Woody Biomass (kg/yr)</v>
      </c>
      <c r="B125" s="142">
        <f>I_O!B232*TEA!B81</f>
        <v>0</v>
      </c>
      <c r="C125" s="142">
        <f>I_O!C232*TEA!C81</f>
        <v>0</v>
      </c>
      <c r="D125" s="142">
        <f>I_O!D232*TEA!D81</f>
        <v>0</v>
      </c>
      <c r="E125" s="142">
        <f>I_O!E232*TEA!E81</f>
        <v>0</v>
      </c>
      <c r="F125" s="142"/>
      <c r="G125" s="142">
        <f>I_O!G232*TEA!G81</f>
        <v>0</v>
      </c>
      <c r="H125" s="142">
        <f>I_O!H232*TEA!H81</f>
        <v>0</v>
      </c>
      <c r="I125" s="142">
        <f>I_O!I232*TEA!I81</f>
        <v>0</v>
      </c>
      <c r="J125" s="142">
        <f>I_O!J232*TEA!J81</f>
        <v>0</v>
      </c>
      <c r="K125" s="142">
        <f>I_O!K232*TEA!K81</f>
        <v>0</v>
      </c>
      <c r="L125" s="142">
        <f>I_O!L232*TEA!L81</f>
        <v>0</v>
      </c>
      <c r="M125" s="142">
        <f>I_O!S232*TEA!M81</f>
        <v>0</v>
      </c>
      <c r="N125" s="142">
        <f>I_O!T232*TEA!N81</f>
        <v>3.5999999999999999E-3</v>
      </c>
      <c r="O125" s="142">
        <f>I_O!U232*TEA!O81</f>
        <v>0</v>
      </c>
      <c r="P125" s="142">
        <f>I_O!V232*TEA!P81</f>
        <v>0</v>
      </c>
      <c r="Q125" s="142">
        <f>I_O!W232*TEA!Q81</f>
        <v>0</v>
      </c>
    </row>
    <row r="126" spans="1:17" x14ac:dyDescent="0.25">
      <c r="A126" s="53" t="str">
        <f>I_O!A233</f>
        <v>Biodiesel, Produced (kg/yr)</v>
      </c>
      <c r="B126" s="142">
        <f>I_O!B233*TEA!B82</f>
        <v>291236.12424607802</v>
      </c>
      <c r="C126" s="142">
        <f>I_O!C233*TEA!C82</f>
        <v>0</v>
      </c>
      <c r="D126" s="142">
        <f>I_O!D233*TEA!D82</f>
        <v>0</v>
      </c>
      <c r="E126" s="142">
        <f>I_O!E233*TEA!E82</f>
        <v>0</v>
      </c>
      <c r="F126" s="142"/>
      <c r="G126" s="142">
        <f>I_O!G233*TEA!G82</f>
        <v>0</v>
      </c>
      <c r="H126" s="142">
        <f>I_O!H233*TEA!H82</f>
        <v>0</v>
      </c>
      <c r="I126" s="142">
        <f>I_O!I233*TEA!I82</f>
        <v>0</v>
      </c>
      <c r="J126" s="142">
        <f>I_O!J233*TEA!J82</f>
        <v>0</v>
      </c>
      <c r="K126" s="142">
        <f>I_O!K233*TEA!K82</f>
        <v>0</v>
      </c>
      <c r="L126" s="142">
        <f>I_O!L233*TEA!L82</f>
        <v>0</v>
      </c>
      <c r="M126" s="142">
        <f>I_O!S233*TEA!M82</f>
        <v>0</v>
      </c>
      <c r="N126" s="142">
        <f>I_O!T233*TEA!N82</f>
        <v>0.82967032967032972</v>
      </c>
      <c r="O126" s="142">
        <f>I_O!U233*TEA!O82</f>
        <v>50708.512061466354</v>
      </c>
      <c r="P126" s="142">
        <f>I_O!V233*TEA!P82</f>
        <v>0</v>
      </c>
      <c r="Q126" s="142">
        <f>I_O!W233*TEA!Q82</f>
        <v>0</v>
      </c>
    </row>
    <row r="127" spans="1:17" x14ac:dyDescent="0.25">
      <c r="A127" s="53" t="str">
        <f>I_O!A234</f>
        <v>Diesel, Produced (kg/yr)</v>
      </c>
      <c r="B127" s="142">
        <f>I_O!B234*TEA!B83</f>
        <v>0</v>
      </c>
      <c r="C127" s="142">
        <f>I_O!C234*TEA!C83</f>
        <v>76445.17334212923</v>
      </c>
      <c r="D127" s="142">
        <f>I_O!D234*TEA!D83</f>
        <v>0</v>
      </c>
      <c r="E127" s="142">
        <f>I_O!E234*TEA!E83</f>
        <v>0</v>
      </c>
      <c r="F127" s="142"/>
      <c r="G127" s="142">
        <f>I_O!G234*TEA!G83</f>
        <v>0</v>
      </c>
      <c r="H127" s="142">
        <f>I_O!H234*TEA!H83</f>
        <v>0</v>
      </c>
      <c r="I127" s="142">
        <f>I_O!I234*TEA!I83</f>
        <v>2132241.0202891026</v>
      </c>
      <c r="J127" s="142">
        <f>I_O!J234*TEA!J83</f>
        <v>0</v>
      </c>
      <c r="K127" s="142">
        <f>I_O!K234*TEA!K83</f>
        <v>0</v>
      </c>
      <c r="L127" s="142">
        <f>I_O!L234*TEA!L83</f>
        <v>0</v>
      </c>
      <c r="M127" s="142">
        <f>I_O!S234*TEA!M83</f>
        <v>0</v>
      </c>
      <c r="N127" s="142">
        <f>I_O!T234*TEA!N83</f>
        <v>1.1090626669978023</v>
      </c>
      <c r="O127" s="142">
        <f>I_O!U234*TEA!O83</f>
        <v>0</v>
      </c>
      <c r="P127" s="142">
        <f>I_O!V234*TEA!P83</f>
        <v>17325.825777007343</v>
      </c>
      <c r="Q127" s="142">
        <f>I_O!W234*TEA!Q83</f>
        <v>0</v>
      </c>
    </row>
    <row r="128" spans="1:17" x14ac:dyDescent="0.25">
      <c r="A128" s="53" t="str">
        <f>I_O!A235</f>
        <v>Electricity, Generated (MJ/yr)</v>
      </c>
      <c r="B128" s="142">
        <f>I_O!B235*TEA!B84</f>
        <v>0</v>
      </c>
      <c r="C128" s="142">
        <f>I_O!C235*TEA!C84</f>
        <v>0</v>
      </c>
      <c r="D128" s="142">
        <f>I_O!D235*TEA!D84</f>
        <v>0</v>
      </c>
      <c r="E128" s="142">
        <f>I_O!E235*TEA!E84</f>
        <v>0</v>
      </c>
      <c r="F128" s="142"/>
      <c r="G128" s="142">
        <f>I_O!G235*TEA!G84</f>
        <v>0</v>
      </c>
      <c r="H128" s="142">
        <f>I_O!H235*TEA!H84</f>
        <v>0</v>
      </c>
      <c r="I128" s="142">
        <f>I_O!I235*TEA!I84</f>
        <v>0</v>
      </c>
      <c r="J128" s="142">
        <f>I_O!J235*TEA!J84</f>
        <v>0</v>
      </c>
      <c r="K128" s="142">
        <f>I_O!K235*TEA!K84</f>
        <v>0</v>
      </c>
      <c r="L128" s="142">
        <f>I_O!L235*TEA!L84</f>
        <v>0</v>
      </c>
      <c r="M128" s="142">
        <f>I_O!S235*TEA!M84</f>
        <v>0</v>
      </c>
      <c r="N128" s="142">
        <f>I_O!T235*TEA!N84</f>
        <v>3.5052159661728402E-4</v>
      </c>
      <c r="O128" s="142">
        <f>I_O!U235*TEA!O84</f>
        <v>0</v>
      </c>
      <c r="P128" s="142">
        <f>I_O!V235*TEA!P84</f>
        <v>0</v>
      </c>
      <c r="Q128" s="142">
        <f>I_O!W235*TEA!Q84</f>
        <v>0</v>
      </c>
    </row>
    <row r="129" spans="1:17" x14ac:dyDescent="0.25">
      <c r="A129" s="53" t="str">
        <f>I_O!A236</f>
        <v>Ethanol (kg/yr)</v>
      </c>
      <c r="B129" s="142">
        <f>I_O!B236*TEA!B85</f>
        <v>0</v>
      </c>
      <c r="C129" s="142">
        <f>I_O!C236*TEA!C85</f>
        <v>0</v>
      </c>
      <c r="D129" s="142">
        <f>I_O!D236*TEA!D85</f>
        <v>825343.74539111624</v>
      </c>
      <c r="E129" s="142">
        <f>I_O!E236*TEA!E85</f>
        <v>0</v>
      </c>
      <c r="F129" s="142"/>
      <c r="G129" s="142">
        <f>I_O!G236*TEA!G85</f>
        <v>0</v>
      </c>
      <c r="H129" s="142">
        <f>I_O!H236*TEA!H85</f>
        <v>0</v>
      </c>
      <c r="I129" s="142">
        <f>I_O!I236*TEA!I85</f>
        <v>0</v>
      </c>
      <c r="J129" s="142">
        <f>I_O!J236*TEA!J85</f>
        <v>0</v>
      </c>
      <c r="K129" s="142">
        <f>I_O!K236*TEA!K85</f>
        <v>0</v>
      </c>
      <c r="L129" s="142">
        <f>I_O!L236*TEA!L85</f>
        <v>0</v>
      </c>
      <c r="M129" s="142">
        <f>I_O!S236*TEA!M85</f>
        <v>0</v>
      </c>
      <c r="N129" s="142">
        <f>I_O!T236*TEA!N85</f>
        <v>0.49753846153846154</v>
      </c>
      <c r="O129" s="142">
        <f>I_O!U236*TEA!O85</f>
        <v>0</v>
      </c>
      <c r="P129" s="142">
        <f>I_O!V236*TEA!P85</f>
        <v>0</v>
      </c>
      <c r="Q129" s="142">
        <f>I_O!W236*TEA!Q85</f>
        <v>181038.44386906325</v>
      </c>
    </row>
    <row r="130" spans="1:17" x14ac:dyDescent="0.25">
      <c r="A130" s="53" t="str">
        <f>I_O!A237</f>
        <v>Gasoline, Produced (kg/yr)</v>
      </c>
      <c r="B130" s="142">
        <f>I_O!B237*TEA!B86</f>
        <v>0</v>
      </c>
      <c r="C130" s="142">
        <f>I_O!C237*TEA!C86</f>
        <v>24315.751706594718</v>
      </c>
      <c r="D130" s="142">
        <f>I_O!D237*TEA!D86</f>
        <v>0</v>
      </c>
      <c r="E130" s="142">
        <f>I_O!E237*TEA!E86</f>
        <v>0</v>
      </c>
      <c r="F130" s="142"/>
      <c r="G130" s="142">
        <f>I_O!G237*TEA!G86</f>
        <v>0</v>
      </c>
      <c r="H130" s="142">
        <f>I_O!H237*TEA!H86</f>
        <v>0</v>
      </c>
      <c r="I130" s="142">
        <f>I_O!I237*TEA!I86</f>
        <v>556144.66667056642</v>
      </c>
      <c r="J130" s="142">
        <f>I_O!J237*TEA!J86</f>
        <v>0</v>
      </c>
      <c r="K130" s="142">
        <f>I_O!K237*TEA!K86</f>
        <v>0</v>
      </c>
      <c r="L130" s="142">
        <f>I_O!L237*TEA!L86</f>
        <v>0</v>
      </c>
      <c r="M130" s="142">
        <f>I_O!S237*TEA!M86</f>
        <v>0</v>
      </c>
      <c r="N130" s="142">
        <f>I_O!T237*TEA!N86</f>
        <v>1.1742257439999999</v>
      </c>
      <c r="O130" s="142">
        <f>I_O!U237*TEA!O86</f>
        <v>0</v>
      </c>
      <c r="P130" s="142">
        <f>I_O!V237*TEA!P86</f>
        <v>5511.0147480462874</v>
      </c>
      <c r="Q130" s="142">
        <f>I_O!W237*TEA!Q86</f>
        <v>0</v>
      </c>
    </row>
    <row r="131" spans="1:17" x14ac:dyDescent="0.25">
      <c r="A131" s="53" t="str">
        <f>I_O!A238</f>
        <v>Hydrogen, Produced (kg/yr)</v>
      </c>
      <c r="B131" s="142">
        <f>I_O!B238*TEA!B87</f>
        <v>0</v>
      </c>
      <c r="C131" s="142">
        <f>I_O!C238*TEA!C87</f>
        <v>0</v>
      </c>
      <c r="D131" s="142">
        <f>I_O!D238*TEA!D87</f>
        <v>0</v>
      </c>
      <c r="E131" s="142">
        <f>I_O!E238*TEA!E87</f>
        <v>0</v>
      </c>
      <c r="F131" s="142"/>
      <c r="G131" s="142">
        <f>I_O!G238*TEA!G87</f>
        <v>0</v>
      </c>
      <c r="H131" s="142">
        <f>I_O!H238*TEA!H87</f>
        <v>0</v>
      </c>
      <c r="I131" s="142">
        <f>I_O!I238*TEA!I87</f>
        <v>0</v>
      </c>
      <c r="J131" s="142">
        <f>I_O!J238*TEA!J87</f>
        <v>0</v>
      </c>
      <c r="K131" s="142">
        <f>I_O!K238*TEA!K87</f>
        <v>0</v>
      </c>
      <c r="L131" s="142">
        <f>I_O!L238*TEA!L87</f>
        <v>0</v>
      </c>
      <c r="M131" s="142">
        <f>I_O!S238*TEA!M87</f>
        <v>0</v>
      </c>
      <c r="N131" s="142">
        <f>I_O!T238*TEA!N87</f>
        <v>10.342656000000002</v>
      </c>
      <c r="O131" s="142">
        <f>I_O!U238*TEA!O87</f>
        <v>0</v>
      </c>
      <c r="P131" s="142">
        <f>I_O!V238*TEA!P87</f>
        <v>0</v>
      </c>
      <c r="Q131" s="142">
        <f>I_O!W238*TEA!Q87</f>
        <v>0</v>
      </c>
    </row>
    <row r="132" spans="1:17" x14ac:dyDescent="0.25">
      <c r="A132" s="53" t="str">
        <f>I_O!A239</f>
        <v>Jet A-1 (kg/yr)</v>
      </c>
      <c r="B132" s="142">
        <f>I_O!B239*TEA!B88</f>
        <v>0</v>
      </c>
      <c r="C132" s="142">
        <f>I_O!C239*TEA!C88</f>
        <v>0</v>
      </c>
      <c r="D132" s="142">
        <f>I_O!D239*TEA!D88</f>
        <v>0</v>
      </c>
      <c r="E132" s="142">
        <f>I_O!E239*TEA!E88</f>
        <v>0</v>
      </c>
      <c r="F132" s="142"/>
      <c r="G132" s="142">
        <f>I_O!G239*TEA!G88</f>
        <v>0</v>
      </c>
      <c r="H132" s="142">
        <f>I_O!H239*TEA!H88</f>
        <v>0</v>
      </c>
      <c r="I132" s="142">
        <f>I_O!I239*TEA!I88</f>
        <v>0</v>
      </c>
      <c r="J132" s="142">
        <f>I_O!J239*TEA!J88</f>
        <v>0</v>
      </c>
      <c r="K132" s="142">
        <f>I_O!K239*TEA!K88</f>
        <v>0</v>
      </c>
      <c r="L132" s="142">
        <f>I_O!L239*TEA!L88</f>
        <v>0</v>
      </c>
      <c r="M132" s="142">
        <f>I_O!S239*TEA!M88</f>
        <v>0</v>
      </c>
      <c r="N132" s="142">
        <f>I_O!T239*TEA!N88</f>
        <v>1.2280648184624861</v>
      </c>
      <c r="O132" s="142">
        <f>I_O!U239*TEA!O88</f>
        <v>0</v>
      </c>
      <c r="P132" s="142">
        <f>I_O!V239*TEA!P88</f>
        <v>0</v>
      </c>
      <c r="Q132" s="142">
        <f>I_O!W239*TEA!Q88</f>
        <v>0</v>
      </c>
    </row>
    <row r="133" spans="1:17" x14ac:dyDescent="0.25">
      <c r="A133" s="53" t="str">
        <f>I_O!A240</f>
        <v>Jet-A (kg/yr)</v>
      </c>
      <c r="B133" s="142">
        <f>I_O!B240*TEA!B89</f>
        <v>0</v>
      </c>
      <c r="C133" s="142">
        <f>I_O!C240*TEA!C89</f>
        <v>173485.4448290921</v>
      </c>
      <c r="D133" s="142">
        <f>I_O!D240*TEA!D89</f>
        <v>0</v>
      </c>
      <c r="E133" s="142">
        <f>I_O!E240*TEA!E89</f>
        <v>0</v>
      </c>
      <c r="F133" s="142"/>
      <c r="G133" s="142">
        <f>I_O!G240*TEA!G89</f>
        <v>0</v>
      </c>
      <c r="H133" s="142">
        <f>I_O!H240*TEA!H89</f>
        <v>0</v>
      </c>
      <c r="I133" s="142">
        <f>I_O!I240*TEA!I89</f>
        <v>4838929.2052770033</v>
      </c>
      <c r="J133" s="142">
        <f>I_O!J240*TEA!J89</f>
        <v>0</v>
      </c>
      <c r="K133" s="142">
        <f>I_O!K240*TEA!K89</f>
        <v>0</v>
      </c>
      <c r="L133" s="142">
        <f>I_O!L240*TEA!L89</f>
        <v>0</v>
      </c>
      <c r="M133" s="142">
        <f>I_O!S240*TEA!M89</f>
        <v>0</v>
      </c>
      <c r="N133" s="142">
        <f>I_O!T240*TEA!N89</f>
        <v>1.2280648184624861</v>
      </c>
      <c r="O133" s="142">
        <f>I_O!U240*TEA!O89</f>
        <v>0</v>
      </c>
      <c r="P133" s="142">
        <f>I_O!V240*TEA!P89</f>
        <v>40675.244702170225</v>
      </c>
      <c r="Q133" s="142">
        <f>I_O!W240*TEA!Q89</f>
        <v>0</v>
      </c>
    </row>
    <row r="134" spans="1:17" x14ac:dyDescent="0.25">
      <c r="A134" s="53" t="str">
        <f>I_O!A241</f>
        <v>JP-5 (kg/yr)</v>
      </c>
      <c r="B134" s="142">
        <f>I_O!B241*TEA!B90</f>
        <v>0</v>
      </c>
      <c r="C134" s="142">
        <f>I_O!C241*TEA!C90</f>
        <v>0</v>
      </c>
      <c r="D134" s="142">
        <f>I_O!D241*TEA!D90</f>
        <v>0</v>
      </c>
      <c r="E134" s="142">
        <f>I_O!E241*TEA!E90</f>
        <v>0</v>
      </c>
      <c r="F134" s="142"/>
      <c r="G134" s="142">
        <f>I_O!G241*TEA!G90</f>
        <v>0</v>
      </c>
      <c r="H134" s="142">
        <f>I_O!H241*TEA!H90</f>
        <v>0</v>
      </c>
      <c r="I134" s="142">
        <f>I_O!I241*TEA!I90</f>
        <v>0</v>
      </c>
      <c r="J134" s="142">
        <f>I_O!J241*TEA!J90</f>
        <v>0</v>
      </c>
      <c r="K134" s="142">
        <f>I_O!K241*TEA!K90</f>
        <v>0</v>
      </c>
      <c r="L134" s="142">
        <f>I_O!L241*TEA!L90</f>
        <v>0</v>
      </c>
      <c r="M134" s="142">
        <f>I_O!S241*TEA!M90</f>
        <v>0</v>
      </c>
      <c r="N134" s="142">
        <f>I_O!T241*TEA!N90</f>
        <v>1.2280648184624861</v>
      </c>
      <c r="O134" s="142">
        <f>I_O!U241*TEA!O90</f>
        <v>0</v>
      </c>
      <c r="P134" s="142">
        <f>I_O!V241*TEA!P90</f>
        <v>0</v>
      </c>
      <c r="Q134" s="142">
        <f>I_O!W241*TEA!Q90</f>
        <v>0</v>
      </c>
    </row>
    <row r="135" spans="1:17" x14ac:dyDescent="0.25">
      <c r="A135" s="53" t="str">
        <f>I_O!A242</f>
        <v>JP-8 (kg/yr)</v>
      </c>
      <c r="B135" s="142">
        <f>I_O!B242*TEA!B91</f>
        <v>0</v>
      </c>
      <c r="C135" s="142">
        <f>I_O!C242*TEA!C91</f>
        <v>0</v>
      </c>
      <c r="D135" s="142">
        <f>I_O!D242*TEA!D91</f>
        <v>0</v>
      </c>
      <c r="E135" s="142">
        <f>I_O!E242*TEA!E91</f>
        <v>0</v>
      </c>
      <c r="F135" s="142"/>
      <c r="G135" s="142">
        <f>I_O!G242*TEA!G91</f>
        <v>0</v>
      </c>
      <c r="H135" s="142">
        <f>I_O!H242*TEA!H91</f>
        <v>0</v>
      </c>
      <c r="I135" s="142">
        <f>I_O!I242*TEA!I91</f>
        <v>0</v>
      </c>
      <c r="J135" s="142">
        <f>I_O!J242*TEA!J91</f>
        <v>0</v>
      </c>
      <c r="K135" s="142">
        <f>I_O!K242*TEA!K91</f>
        <v>0</v>
      </c>
      <c r="L135" s="142">
        <f>I_O!L242*TEA!L91</f>
        <v>0</v>
      </c>
      <c r="M135" s="142">
        <f>I_O!S242*TEA!M91</f>
        <v>0</v>
      </c>
      <c r="N135" s="142">
        <f>I_O!T242*TEA!N91</f>
        <v>1.2280648184624861</v>
      </c>
      <c r="O135" s="142">
        <f>I_O!U242*TEA!O91</f>
        <v>0</v>
      </c>
      <c r="P135" s="142">
        <f>I_O!V242*TEA!P91</f>
        <v>0</v>
      </c>
      <c r="Q135" s="142">
        <f>I_O!W242*TEA!Q91</f>
        <v>0</v>
      </c>
    </row>
    <row r="136" spans="1:17" x14ac:dyDescent="0.25">
      <c r="A136" s="53" t="str">
        <f>I_O!A243</f>
        <v>LPG, Produced (kg/yr)</v>
      </c>
      <c r="B136" s="142">
        <f>I_O!B243*TEA!B92</f>
        <v>0</v>
      </c>
      <c r="C136" s="142">
        <f>I_O!C243*TEA!C92</f>
        <v>22445.309267625889</v>
      </c>
      <c r="D136" s="142">
        <f>I_O!D243*TEA!D92</f>
        <v>0</v>
      </c>
      <c r="E136" s="142">
        <f>I_O!E243*TEA!E92</f>
        <v>0</v>
      </c>
      <c r="F136" s="142"/>
      <c r="G136" s="142">
        <f>I_O!G243*TEA!G92</f>
        <v>0</v>
      </c>
      <c r="H136" s="142">
        <f>I_O!H243*TEA!H92</f>
        <v>0</v>
      </c>
      <c r="I136" s="142">
        <f>I_O!I243*TEA!I92</f>
        <v>626054.03377549676</v>
      </c>
      <c r="J136" s="142">
        <f>I_O!J243*TEA!J92</f>
        <v>0</v>
      </c>
      <c r="K136" s="142">
        <f>I_O!K243*TEA!K92</f>
        <v>0</v>
      </c>
      <c r="L136" s="142">
        <f>I_O!L243*TEA!L92</f>
        <v>0</v>
      </c>
      <c r="M136" s="142">
        <f>I_O!S243*TEA!M92</f>
        <v>0</v>
      </c>
      <c r="N136" s="142">
        <f>I_O!T243*TEA!N92</f>
        <v>1.3870769230769231</v>
      </c>
      <c r="O136" s="142">
        <f>I_O!U243*TEA!O92</f>
        <v>0</v>
      </c>
      <c r="P136" s="142">
        <f>I_O!V243*TEA!P92</f>
        <v>5579.994004300801</v>
      </c>
      <c r="Q136" s="142">
        <f>I_O!W243*TEA!Q92</f>
        <v>0</v>
      </c>
    </row>
    <row r="137" spans="1:17" x14ac:dyDescent="0.25">
      <c r="A137" s="53" t="str">
        <f>I_O!A244</f>
        <v>Naptha (kg/yr)</v>
      </c>
      <c r="B137" s="142">
        <f>I_O!B244*TEA!B93</f>
        <v>0</v>
      </c>
      <c r="C137" s="142">
        <f>I_O!C244*TEA!C93</f>
        <v>0</v>
      </c>
      <c r="D137" s="142">
        <f>I_O!D244*TEA!D93</f>
        <v>0</v>
      </c>
      <c r="E137" s="142">
        <f>I_O!E244*TEA!E93</f>
        <v>0</v>
      </c>
      <c r="F137" s="142"/>
      <c r="G137" s="142">
        <f>I_O!G244*TEA!G93</f>
        <v>0</v>
      </c>
      <c r="H137" s="142">
        <f>I_O!H244*TEA!H93</f>
        <v>0</v>
      </c>
      <c r="I137" s="142">
        <f>I_O!I244*TEA!I93</f>
        <v>0</v>
      </c>
      <c r="J137" s="142">
        <f>I_O!J244*TEA!J93</f>
        <v>0</v>
      </c>
      <c r="K137" s="142">
        <f>I_O!K244*TEA!K93</f>
        <v>0</v>
      </c>
      <c r="L137" s="142">
        <f>I_O!L244*TEA!L93</f>
        <v>0</v>
      </c>
      <c r="M137" s="142">
        <f>I_O!S244*TEA!M93</f>
        <v>0</v>
      </c>
      <c r="N137" s="142">
        <f>I_O!T244*TEA!N93</f>
        <v>1.1604395604395605</v>
      </c>
      <c r="O137" s="142">
        <f>I_O!U244*TEA!O93</f>
        <v>0</v>
      </c>
      <c r="P137" s="142">
        <f>I_O!V244*TEA!P93</f>
        <v>0</v>
      </c>
      <c r="Q137" s="142">
        <f>I_O!W244*TEA!Q93</f>
        <v>0</v>
      </c>
    </row>
    <row r="138" spans="1:17" x14ac:dyDescent="0.25">
      <c r="A138" s="53" t="str">
        <f>I_O!A245</f>
        <v>Propane, Produced (kg/yr)</v>
      </c>
      <c r="B138" s="142">
        <f>I_O!B245*TEA!B94</f>
        <v>0</v>
      </c>
      <c r="C138" s="142">
        <f>I_O!C245*TEA!C94</f>
        <v>556.68534043520435</v>
      </c>
      <c r="D138" s="142">
        <f>I_O!D245*TEA!D94</f>
        <v>0</v>
      </c>
      <c r="E138" s="142">
        <f>I_O!E245*TEA!E94</f>
        <v>0</v>
      </c>
      <c r="F138" s="142"/>
      <c r="G138" s="142">
        <f>I_O!G245*TEA!G94</f>
        <v>0</v>
      </c>
      <c r="H138" s="142">
        <f>I_O!H245*TEA!H94</f>
        <v>0</v>
      </c>
      <c r="I138" s="142">
        <f>I_O!I245*TEA!I94</f>
        <v>8261.5682810180533</v>
      </c>
      <c r="J138" s="142">
        <f>I_O!J245*TEA!J94</f>
        <v>0</v>
      </c>
      <c r="K138" s="142">
        <f>I_O!K245*TEA!K94</f>
        <v>0</v>
      </c>
      <c r="L138" s="142">
        <f>I_O!L245*TEA!L94</f>
        <v>0</v>
      </c>
      <c r="M138" s="142">
        <f>I_O!S245*TEA!M94</f>
        <v>0</v>
      </c>
      <c r="N138" s="142">
        <f>I_O!T245*TEA!N94</f>
        <v>3.9080230625337616E-2</v>
      </c>
      <c r="O138" s="142">
        <f>I_O!U245*TEA!O94</f>
        <v>0</v>
      </c>
      <c r="P138" s="142">
        <f>I_O!V245*TEA!P94</f>
        <v>110.04956845842369</v>
      </c>
      <c r="Q138" s="142">
        <f>I_O!W245*TEA!Q94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CL3" sqref="CL3:CV33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125</v>
      </c>
      <c r="B1" s="33" t="s">
        <v>126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127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128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129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130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131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132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133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134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135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136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74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IF(CA3&gt;0,CA3*(TEA!B$17+TEA!B$18)-TEA!B$25,0)</f>
        <v>0</v>
      </c>
      <c r="CM3" s="21">
        <f>IF(CB3&gt;0,CB3*(TEA!C$17+TEA!C$18)-TEA!C$25,0)</f>
        <v>0</v>
      </c>
      <c r="CN3" s="21">
        <f>IF(CC3&gt;0,CC3*(TEA!D$17+TEA!D$18)-TEA!D$25,0)</f>
        <v>0</v>
      </c>
      <c r="CO3" s="21">
        <f>IF(CD3&gt;0,CD3*(TEA!E$17+TEA!E$18)-TEA!E$25,0)</f>
        <v>0</v>
      </c>
      <c r="CP3" s="21">
        <f>IF(CE3&gt;0,CE3*(TEA!F$17+TEA!F$18)-TEA!F$25,0)</f>
        <v>0</v>
      </c>
      <c r="CQ3" s="21">
        <f>IF(CF3&gt;0,CF3*(TEA!G$17+TEA!G$18)-TEA!G$25,0)</f>
        <v>0</v>
      </c>
      <c r="CR3" s="21">
        <f>IF(CG3&gt;0,CG3*(TEA!H$17+TEA!H$18)-TEA!H$25,0)</f>
        <v>0</v>
      </c>
      <c r="CS3" s="21">
        <f>IF(CH3&gt;0,CH3*(TEA!I$17+TEA!I$18)-TEA!I$25,0)</f>
        <v>0</v>
      </c>
      <c r="CT3" s="21">
        <f>IF(CI3&gt;0,CI3*(TEA!J$17+TEA!J$18)-TEA!J$25,0)</f>
        <v>0</v>
      </c>
      <c r="CU3" s="21">
        <f>IF(CJ3&gt;0,CJ3*(TEA!K$17+TEA!K$18)-TEA!K$25,0)</f>
        <v>0</v>
      </c>
      <c r="CV3" s="21">
        <f>IF(CK3&gt;0,CK3*(TEA!L$17+TEA!L$18)-TEA!L$25,0)</f>
        <v>0</v>
      </c>
      <c r="CW3" s="21">
        <f>-TEA!B43</f>
        <v>-1018904.1256997506</v>
      </c>
      <c r="CX3" s="21">
        <f>-TEA!C43</f>
        <v>-1009132.1152247288</v>
      </c>
      <c r="CY3" s="21">
        <f>-TEA!D43</f>
        <v>-2072640.24</v>
      </c>
      <c r="CZ3" s="21">
        <f>-TEA!E43</f>
        <v>-901056</v>
      </c>
      <c r="DA3" s="21"/>
      <c r="DB3" s="21">
        <f>-TEA!G43</f>
        <v>0</v>
      </c>
      <c r="DC3" s="21">
        <f>-TEA!H43</f>
        <v>0</v>
      </c>
      <c r="DD3" s="21">
        <f>-TEA!I43</f>
        <v>-17721866.619541999</v>
      </c>
      <c r="DE3" s="21">
        <f>-TEA!J43</f>
        <v>0</v>
      </c>
      <c r="DF3" s="21">
        <f>-TEA!K43</f>
        <v>0</v>
      </c>
      <c r="DG3" s="21">
        <f>-TEA!L43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2" si="2">B3+DH4</f>
        <v>-960456.13458855788</v>
      </c>
      <c r="C4" s="21">
        <f t="shared" ref="C4:C33" si="3">C3+DI4</f>
        <v>-951454.97039215534</v>
      </c>
      <c r="D4" s="21">
        <f t="shared" ref="D4:D33" si="4">D3+DJ4</f>
        <v>-1953729.0839141773</v>
      </c>
      <c r="E4" s="21">
        <f t="shared" ref="E4:E33" si="5">E3+DK4</f>
        <v>-1105273.2635722184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-16920177.69647428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TEA!B$40*TEA!B31</f>
        <v>114846.77244389473</v>
      </c>
      <c r="N4" s="31">
        <f>TEA!C$40*TEA!C31</f>
        <v>111702.62807355644</v>
      </c>
      <c r="O4" s="31">
        <f>TEA!D$40*TEA!D31</f>
        <v>453886.36721999996</v>
      </c>
      <c r="P4" s="31">
        <f>TEA!E$40*TEA!E31</f>
        <v>76929.137999999992</v>
      </c>
      <c r="Q4" s="31"/>
      <c r="R4" s="31">
        <f>TEA!G$40*TEA!G31</f>
        <v>0</v>
      </c>
      <c r="S4" s="31">
        <f>TEA!H$40*TEA!H31</f>
        <v>0</v>
      </c>
      <c r="T4" s="31">
        <f>TEA!I$40*TEA!I31</f>
        <v>5636620.8175376374</v>
      </c>
      <c r="U4" s="31">
        <f>TEA!J$40*TEA!J31</f>
        <v>0</v>
      </c>
      <c r="V4" s="31">
        <f>TEA!K$40*TEA!K31</f>
        <v>0</v>
      </c>
      <c r="W4" s="31">
        <f>TEA!L$40*TEA!L31</f>
        <v>0</v>
      </c>
      <c r="X4" s="20">
        <f>TEA!B$42</f>
        <v>227770.14132656169</v>
      </c>
      <c r="Y4" s="20">
        <f>TEA!C$42</f>
        <v>225585.66473960926</v>
      </c>
      <c r="Z4" s="20">
        <f>TEA!D$42</f>
        <v>463326.77283027547</v>
      </c>
      <c r="AA4" s="20">
        <f>TEA!E$42</f>
        <v>201425.87245114797</v>
      </c>
      <c r="AB4" s="20"/>
      <c r="AC4" s="20">
        <f>TEA!G$42</f>
        <v>0</v>
      </c>
      <c r="AD4" s="20">
        <f>TEA!H$42</f>
        <v>0</v>
      </c>
      <c r="AE4" s="20">
        <f>TEA!I$42</f>
        <v>3961621.0816021687</v>
      </c>
      <c r="AF4" s="20">
        <f>TEA!J$42</f>
        <v>0</v>
      </c>
      <c r="AG4" s="20">
        <f>TEA!K$42</f>
        <v>0</v>
      </c>
      <c r="AH4" s="20">
        <f>TEA!L$42</f>
        <v>0</v>
      </c>
      <c r="AI4" s="21">
        <f>TEA!B$41*TEA!B20</f>
        <v>122268.49508397006</v>
      </c>
      <c r="AJ4" s="21">
        <f>TEA!C$41*TEA!C20</f>
        <v>121095.85382696745</v>
      </c>
      <c r="AK4" s="21">
        <f>TEA!D$41*TEA!D20</f>
        <v>248716.82879999999</v>
      </c>
      <c r="AL4" s="21">
        <f>TEA!E$41*TEA!E20</f>
        <v>108126.72</v>
      </c>
      <c r="AM4" s="21"/>
      <c r="AN4" s="21">
        <f>TEA!G$41*TEA!G20</f>
        <v>0</v>
      </c>
      <c r="AO4" s="21">
        <f>TEA!H$41*TEA!H20</f>
        <v>0</v>
      </c>
      <c r="AP4" s="21">
        <f>TEA!I$41*TEA!I20</f>
        <v>2126623.9943450401</v>
      </c>
      <c r="AQ4" s="21">
        <f>TEA!J$41*TEA!J20</f>
        <v>0</v>
      </c>
      <c r="AR4" s="21">
        <f>TEA!K$41*TEA!K20</f>
        <v>0</v>
      </c>
      <c r="AS4" s="21">
        <f>TEA!L$41*TEA!L20</f>
        <v>0</v>
      </c>
      <c r="AT4" s="20">
        <f>TEA!B$41-X4+AI4</f>
        <v>1422854.5423070341</v>
      </c>
      <c r="AU4" s="20">
        <f>TEA!C$41-Y4+AJ4</f>
        <v>1409208.3619244513</v>
      </c>
      <c r="AV4" s="20">
        <f>TEA!D$41-Z4+AK4</f>
        <v>2894350.4159697243</v>
      </c>
      <c r="AW4" s="20">
        <f>TEA!E$41-AA4+AL4</f>
        <v>1258284.847548852</v>
      </c>
      <c r="AX4" s="20"/>
      <c r="AY4" s="20">
        <f>TEA!G$41-AC4+AN4</f>
        <v>0</v>
      </c>
      <c r="AZ4" s="20">
        <f>TEA!H$41-AD4+AO4</f>
        <v>0</v>
      </c>
      <c r="BA4" s="20">
        <f>TEA!I$41-AE4+AP4</f>
        <v>24747802.842055872</v>
      </c>
      <c r="BB4" s="20">
        <f>TEA!J$41-AF4+AQ4</f>
        <v>0</v>
      </c>
      <c r="BC4" s="20">
        <f>TEA!K$41-AG4+AR4</f>
        <v>0</v>
      </c>
      <c r="BD4" s="20">
        <f>TEA!L$41-AH4+AS4</f>
        <v>0</v>
      </c>
      <c r="BE4" s="21">
        <f>TEA!B$50-TEA!B$46-M4-AI4</f>
        <v>75374.024720176865</v>
      </c>
      <c r="BF4" s="21">
        <f>TEA!C$50-TEA!C$46-N4-AJ4</f>
        <v>77135.860294809623</v>
      </c>
      <c r="BG4" s="21">
        <f>TEA!D$50-TEA!D$46-O4-AK4</f>
        <v>-108474.15149531935</v>
      </c>
      <c r="BH4" s="21">
        <f>TEA!E$50-TEA!E$46-P4-AL4</f>
        <v>-208268.97547829215</v>
      </c>
      <c r="BI4" s="21"/>
      <c r="BJ4" s="21">
        <f>TEA!G$50-TEA!G$46-R4-AN4</f>
        <v>0</v>
      </c>
      <c r="BK4" s="21">
        <f>TEA!H$50-TEA!H$46-S4-AO4</f>
        <v>0</v>
      </c>
      <c r="BL4" s="21">
        <f>TEA!I$50-TEA!I$46-T4-AP4</f>
        <v>-2919765.9149060166</v>
      </c>
      <c r="BM4" s="21">
        <f>TEA!J$50-TEA!J$46-U4-AQ4</f>
        <v>0</v>
      </c>
      <c r="BN4" s="21">
        <f>TEA!K$50-TEA!K$46-V4-AR4</f>
        <v>0</v>
      </c>
      <c r="BO4" s="21">
        <f>TEA!L$50-TEA!L$46-W4-AS4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U33" si="16">IF(CF3&lt;0,CF3,0)</f>
        <v>0</v>
      </c>
      <c r="BV4" s="21">
        <f t="shared" ref="BV4:BV33" si="17">IF(CG3&lt;0,CG3,0)</f>
        <v>0</v>
      </c>
      <c r="BW4" s="21">
        <f t="shared" ref="BW4:BW33" si="18">IF(CH3&lt;0,CH3,0)</f>
        <v>0</v>
      </c>
      <c r="BX4" s="21">
        <f t="shared" ref="BX4:BX33" si="19">IF(CI3&lt;0,CI3,0)</f>
        <v>0</v>
      </c>
      <c r="BY4" s="21">
        <f t="shared" ref="BY4:BY33" si="20">IF(CJ3&lt;0,CJ3,0)</f>
        <v>0</v>
      </c>
      <c r="BZ4" s="21">
        <f t="shared" ref="BZ4:BZ33" si="21">IF(CK3&lt;0,CK3,0)</f>
        <v>0</v>
      </c>
      <c r="CA4" s="21">
        <f t="shared" ref="CA4:CA33" si="22">BE4+BP4</f>
        <v>75374.024720176865</v>
      </c>
      <c r="CB4" s="21">
        <f t="shared" ref="CB4:CB33" si="23">BF4+BQ4</f>
        <v>77135.860294809623</v>
      </c>
      <c r="CC4" s="21">
        <f t="shared" ref="CC4:CC33" si="24">BG4+BR4</f>
        <v>-108474.15149531935</v>
      </c>
      <c r="CD4" s="21">
        <f t="shared" ref="CD4:CD33" si="25">BH4+BS4</f>
        <v>-208268.97547829215</v>
      </c>
      <c r="CE4" s="21"/>
      <c r="CF4" s="21">
        <f t="shared" ref="CF4:CF33" si="26">BJ4+BU4</f>
        <v>0</v>
      </c>
      <c r="CG4" s="21">
        <f t="shared" ref="CG4:CG33" si="27">BK4+BV4</f>
        <v>0</v>
      </c>
      <c r="CH4" s="21">
        <f t="shared" ref="CH4:CH33" si="28">BL4+BW4</f>
        <v>-2919765.9149060166</v>
      </c>
      <c r="CI4" s="21">
        <f t="shared" ref="CI4:CI33" si="29">BM4+BX4</f>
        <v>0</v>
      </c>
      <c r="CJ4" s="21">
        <f t="shared" ref="CJ4:CJ33" si="30">BN4+BY4</f>
        <v>0</v>
      </c>
      <c r="CK4" s="21">
        <f t="shared" ref="CK4:CK33" si="31">BO4+BZ4</f>
        <v>0</v>
      </c>
      <c r="CL4" s="21">
        <f>IF(CA4&gt;0,CA4*(TEA!B$17+TEA!B$18)-TEA!B$25,0)</f>
        <v>20426.360699167933</v>
      </c>
      <c r="CM4" s="21">
        <f>IF(CB4&gt;0,CB4*(TEA!C$17+TEA!C$18)-TEA!C$25,0)</f>
        <v>20903.81813989341</v>
      </c>
      <c r="CN4" s="21">
        <f>IF(CC4&gt;0,CC4*(TEA!D$17+TEA!D$18)-TEA!D$25,0)</f>
        <v>0</v>
      </c>
      <c r="CO4" s="21">
        <f>IF(CD4&gt;0,CD4*(TEA!E$17+TEA!E$18)-TEA!E$25,0)</f>
        <v>0</v>
      </c>
      <c r="CP4" s="21">
        <f>IF(CE4&gt;0,CE4*(TEA!F$17+TEA!F$18)-TEA!F$25,0)</f>
        <v>0</v>
      </c>
      <c r="CQ4" s="21">
        <f>IF(CF4&gt;0,CF4*(TEA!G$17+TEA!G$18)-TEA!G$25,0)</f>
        <v>0</v>
      </c>
      <c r="CR4" s="21">
        <f>IF(CG4&gt;0,CG4*(TEA!H$17+TEA!H$18)-TEA!H$25,0)</f>
        <v>0</v>
      </c>
      <c r="CS4" s="21">
        <f>IF(CH4&gt;0,CH4*(TEA!I$17+TEA!I$18)-TEA!I$25,0)</f>
        <v>0</v>
      </c>
      <c r="CT4" s="21">
        <f>IF(CI4&gt;0,CI4*(TEA!J$17+TEA!J$18)-TEA!J$25,0)</f>
        <v>0</v>
      </c>
      <c r="CU4" s="21">
        <f>IF(CJ4&gt;0,CJ4*(TEA!K$17+TEA!K$18)-TEA!K$25,0)</f>
        <v>0</v>
      </c>
      <c r="CV4" s="21">
        <f>IF(CK4&gt;0,CK4*(TEA!L$17+TEA!L$18)-TEA!L$25,0)</f>
        <v>0</v>
      </c>
      <c r="CW4" s="21">
        <f>TEA!B$50-TEA!B$46-X4-CL4</f>
        <v>64292.79022231204</v>
      </c>
      <c r="CX4" s="21">
        <f>TEA!C$50-TEA!C$46-Y4-CM4</f>
        <v>63444.859315830836</v>
      </c>
      <c r="CY4" s="21">
        <f>TEA!D$50-TEA!D$46-Z4-CN4</f>
        <v>130802.27169440512</v>
      </c>
      <c r="CZ4" s="21">
        <f>TEA!E$50-TEA!E$46-AA4-CO4</f>
        <v>-224638.98992944014</v>
      </c>
      <c r="DA4" s="21"/>
      <c r="DB4" s="21">
        <f>TEA!G$50-TEA!G$46-AC4-CQ4</f>
        <v>0</v>
      </c>
      <c r="DC4" s="21">
        <f>TEA!H$50-TEA!H$46-AD4-CR4</f>
        <v>0</v>
      </c>
      <c r="DD4" s="21">
        <f>TEA!I$50-TEA!I$46-AE4-CS4</f>
        <v>881857.8153744922</v>
      </c>
      <c r="DE4" s="21">
        <f>TEA!J$50-TEA!J$46-AF4-CT4</f>
        <v>0</v>
      </c>
      <c r="DF4" s="21">
        <f>TEA!K$50-TEA!K$46-AG4-CU4</f>
        <v>0</v>
      </c>
      <c r="DG4" s="21">
        <f>TEA!L$50-TEA!L$46-AH4-CV4</f>
        <v>0</v>
      </c>
      <c r="DH4" s="21">
        <f>CW4/(1+TEA!B$16)^$A4</f>
        <v>58447.991111192758</v>
      </c>
      <c r="DI4" s="21">
        <f>CX4/(1+TEA!C$16)^$A4</f>
        <v>57677.144832573482</v>
      </c>
      <c r="DJ4" s="21">
        <f>CY4/(1+TEA!D$16)^$A4</f>
        <v>118911.15608582283</v>
      </c>
      <c r="DK4" s="21">
        <f>CZ4/(1+TEA!E$16)^$A4</f>
        <v>-204217.2635722183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801688.92306772014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-890864.83214425552</v>
      </c>
      <c r="C5" s="21">
        <f t="shared" si="3"/>
        <v>-883048.59325530485</v>
      </c>
      <c r="D5" s="21">
        <f t="shared" si="4"/>
        <v>-1845628.0329270656</v>
      </c>
      <c r="E5" s="21">
        <f t="shared" si="5"/>
        <v>-1290925.3213651441</v>
      </c>
      <c r="F5" s="21"/>
      <c r="G5" s="21">
        <f t="shared" si="6"/>
        <v>0</v>
      </c>
      <c r="H5" s="21">
        <f t="shared" si="7"/>
        <v>0</v>
      </c>
      <c r="I5" s="21">
        <f t="shared" si="8"/>
        <v>-16191369.584594535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TEA!B$40*TEA!B32</f>
        <v>196765.44929198749</v>
      </c>
      <c r="N5" s="31">
        <f>TEA!C$40*TEA!C32</f>
        <v>191378.62851763167</v>
      </c>
      <c r="O5" s="31">
        <f>TEA!D$40*TEA!D32</f>
        <v>777637.48230000003</v>
      </c>
      <c r="P5" s="31">
        <f>TEA!E$40*TEA!E32</f>
        <v>131801.66999999998</v>
      </c>
      <c r="Q5" s="31"/>
      <c r="R5" s="31">
        <f>TEA!G$40*TEA!G32</f>
        <v>0</v>
      </c>
      <c r="S5" s="31">
        <f>TEA!H$40*TEA!H32</f>
        <v>0</v>
      </c>
      <c r="T5" s="31">
        <f>TEA!I$40*TEA!I32</f>
        <v>9657147.5545225274</v>
      </c>
      <c r="U5" s="31">
        <f>TEA!J$40*TEA!J32</f>
        <v>0</v>
      </c>
      <c r="V5" s="31">
        <f>TEA!K$40*TEA!K32</f>
        <v>0</v>
      </c>
      <c r="W5" s="31">
        <f>TEA!L$40*TEA!L32</f>
        <v>0</v>
      </c>
      <c r="X5" s="20">
        <f>TEA!B$42</f>
        <v>227770.14132656169</v>
      </c>
      <c r="Y5" s="20">
        <f>TEA!C$42</f>
        <v>225585.66473960926</v>
      </c>
      <c r="Z5" s="20">
        <f>TEA!D$42</f>
        <v>463326.77283027547</v>
      </c>
      <c r="AA5" s="20">
        <f>TEA!E$42</f>
        <v>201425.87245114797</v>
      </c>
      <c r="AB5" s="20"/>
      <c r="AC5" s="20">
        <f>TEA!G$42</f>
        <v>0</v>
      </c>
      <c r="AD5" s="20">
        <f>TEA!H$42</f>
        <v>0</v>
      </c>
      <c r="AE5" s="20">
        <f>TEA!I$42</f>
        <v>3961621.0816021687</v>
      </c>
      <c r="AF5" s="20">
        <f>TEA!J$42</f>
        <v>0</v>
      </c>
      <c r="AG5" s="20">
        <f>TEA!K$42</f>
        <v>0</v>
      </c>
      <c r="AH5" s="20">
        <f>TEA!L$42</f>
        <v>0</v>
      </c>
      <c r="AI5" s="21">
        <f>AT4*TEA!$B$20</f>
        <v>113828.36338456273</v>
      </c>
      <c r="AJ5" s="21">
        <f>AU4*TEA!$B$20</f>
        <v>112736.6689539561</v>
      </c>
      <c r="AK5" s="21">
        <f>AV4*TEA!$B$20</f>
        <v>231548.03327757795</v>
      </c>
      <c r="AL5" s="21">
        <f>AW4*TEA!$B$20</f>
        <v>100662.78780390816</v>
      </c>
      <c r="AM5" s="21"/>
      <c r="AN5" s="21">
        <f>AY4*TEA!$B$20</f>
        <v>0</v>
      </c>
      <c r="AO5" s="21">
        <f>AZ4*TEA!$B$20</f>
        <v>0</v>
      </c>
      <c r="AP5" s="21">
        <f>BA4*TEA!$B$20</f>
        <v>1979824.2273644698</v>
      </c>
      <c r="AQ5" s="21">
        <f>BB4*TEA!$B$20</f>
        <v>0</v>
      </c>
      <c r="AR5" s="21">
        <f>BC4*TEA!$B$20</f>
        <v>0</v>
      </c>
      <c r="AS5" s="21">
        <f>BD4*TEA!$B$20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TEA!B$50-TEA!B$46-M5-AI5</f>
        <v>1895.4795714914362</v>
      </c>
      <c r="BF5" s="21">
        <f>TEA!C$50-TEA!C$46-N5-AJ5</f>
        <v>5819.0447237457265</v>
      </c>
      <c r="BG5" s="21">
        <f>TEA!D$50-TEA!D$46-O5-AK5</f>
        <v>-415056.4710528974</v>
      </c>
      <c r="BH5" s="21">
        <f>TEA!E$50-TEA!E$46-P5-AL5</f>
        <v>-255677.5752822003</v>
      </c>
      <c r="BI5" s="21"/>
      <c r="BJ5" s="21">
        <f>TEA!G$50-TEA!G$46-R5-AN5</f>
        <v>0</v>
      </c>
      <c r="BK5" s="21">
        <f>TEA!H$50-TEA!H$46-S5-AO5</f>
        <v>0</v>
      </c>
      <c r="BL5" s="21">
        <f>TEA!I$50-TEA!I$46-T5-AP5</f>
        <v>-6793492.8849103358</v>
      </c>
      <c r="BM5" s="21">
        <f>TEA!J$50-TEA!J$46-U5-AQ5</f>
        <v>0</v>
      </c>
      <c r="BN5" s="21">
        <f>TEA!K$50-TEA!K$46-V5-AR5</f>
        <v>0</v>
      </c>
      <c r="BO5" s="21">
        <f>TEA!L$50-TEA!L$46-W5-AS5</f>
        <v>0</v>
      </c>
      <c r="BP5" s="21">
        <f t="shared" si="12"/>
        <v>0</v>
      </c>
      <c r="BQ5" s="21">
        <f t="shared" si="13"/>
        <v>0</v>
      </c>
      <c r="BR5" s="21">
        <f t="shared" si="14"/>
        <v>-108474.15149531935</v>
      </c>
      <c r="BS5" s="21">
        <f t="shared" si="15"/>
        <v>-208268.97547829215</v>
      </c>
      <c r="BT5" s="21"/>
      <c r="BU5" s="21">
        <f t="shared" si="16"/>
        <v>0</v>
      </c>
      <c r="BV5" s="21">
        <f t="shared" si="17"/>
        <v>0</v>
      </c>
      <c r="BW5" s="21">
        <f t="shared" si="18"/>
        <v>-2919765.9149060166</v>
      </c>
      <c r="BX5" s="21">
        <f t="shared" si="19"/>
        <v>0</v>
      </c>
      <c r="BY5" s="21">
        <f t="shared" si="20"/>
        <v>0</v>
      </c>
      <c r="BZ5" s="21">
        <f t="shared" si="21"/>
        <v>0</v>
      </c>
      <c r="CA5" s="21">
        <f t="shared" si="22"/>
        <v>1895.4795714914362</v>
      </c>
      <c r="CB5" s="21">
        <f t="shared" si="23"/>
        <v>5819.0447237457265</v>
      </c>
      <c r="CC5" s="21">
        <f t="shared" si="24"/>
        <v>-523530.62254821672</v>
      </c>
      <c r="CD5" s="21">
        <f t="shared" si="25"/>
        <v>-463946.55076049245</v>
      </c>
      <c r="CE5" s="21"/>
      <c r="CF5" s="21">
        <f t="shared" si="26"/>
        <v>0</v>
      </c>
      <c r="CG5" s="21">
        <f t="shared" si="27"/>
        <v>0</v>
      </c>
      <c r="CH5" s="21">
        <f t="shared" si="28"/>
        <v>-9713258.7998163514</v>
      </c>
      <c r="CI5" s="21">
        <f t="shared" si="29"/>
        <v>0</v>
      </c>
      <c r="CJ5" s="21">
        <f t="shared" si="30"/>
        <v>0</v>
      </c>
      <c r="CK5" s="21">
        <f t="shared" si="31"/>
        <v>0</v>
      </c>
      <c r="CL5" s="21">
        <f>IF(CA5&gt;0,CA5*(TEA!B$17+TEA!B$18)-TEA!B$25,0)</f>
        <v>513.6749638741793</v>
      </c>
      <c r="CM5" s="21">
        <f>IF(CB5&gt;0,CB5*(TEA!C$17+TEA!C$18)-TEA!C$25,0)</f>
        <v>1576.961120135092</v>
      </c>
      <c r="CN5" s="21">
        <f>IF(CC5&gt;0,CC5*(TEA!D$17+TEA!D$18)-TEA!D$25,0)</f>
        <v>0</v>
      </c>
      <c r="CO5" s="21">
        <f>IF(CD5&gt;0,CD5*(TEA!E$17+TEA!E$18)-TEA!E$25,0)</f>
        <v>0</v>
      </c>
      <c r="CP5" s="21">
        <f>IF(CE5&gt;0,CE5*(TEA!F$17+TEA!F$18)-TEA!F$25,0)</f>
        <v>0</v>
      </c>
      <c r="CQ5" s="21">
        <f>IF(CF5&gt;0,CF5*(TEA!G$17+TEA!G$18)-TEA!G$25,0)</f>
        <v>0</v>
      </c>
      <c r="CR5" s="21">
        <f>IF(CG5&gt;0,CG5*(TEA!H$17+TEA!H$18)-TEA!H$25,0)</f>
        <v>0</v>
      </c>
      <c r="CS5" s="21">
        <f>IF(CH5&gt;0,CH5*(TEA!I$17+TEA!I$18)-TEA!I$25,0)</f>
        <v>0</v>
      </c>
      <c r="CT5" s="21">
        <f>IF(CI5&gt;0,CI5*(TEA!J$17+TEA!J$18)-TEA!J$25,0)</f>
        <v>0</v>
      </c>
      <c r="CU5" s="21">
        <f>IF(CJ5&gt;0,CJ5*(TEA!K$17+TEA!K$18)-TEA!K$25,0)</f>
        <v>0</v>
      </c>
      <c r="CV5" s="21">
        <f>IF(CK5&gt;0,CK5*(TEA!L$17+TEA!L$18)-TEA!L$25,0)</f>
        <v>0</v>
      </c>
      <c r="CW5" s="21">
        <f>TEA!B$50-TEA!B$46-X5-CL5</f>
        <v>84205.475957605799</v>
      </c>
      <c r="CX5" s="21">
        <f>TEA!C$50-TEA!C$46-Y5-CM5</f>
        <v>82771.716335589153</v>
      </c>
      <c r="CY5" s="21">
        <f>TEA!D$50-TEA!D$46-Z5-CN5</f>
        <v>130802.27169440512</v>
      </c>
      <c r="CZ5" s="21">
        <f>TEA!E$50-TEA!E$46-AA5-CO5</f>
        <v>-224638.98992944014</v>
      </c>
      <c r="DA5" s="21"/>
      <c r="DB5" s="21">
        <f>TEA!G$50-TEA!G$46-AC5-CQ5</f>
        <v>0</v>
      </c>
      <c r="DC5" s="21">
        <f>TEA!H$50-TEA!H$46-AD5-CR5</f>
        <v>0</v>
      </c>
      <c r="DD5" s="21">
        <f>TEA!I$50-TEA!I$46-AE5-CS5</f>
        <v>881857.8153744922</v>
      </c>
      <c r="DE5" s="21">
        <f>TEA!J$50-TEA!J$46-AF5-CT5</f>
        <v>0</v>
      </c>
      <c r="DF5" s="21">
        <f>TEA!K$50-TEA!K$46-AG5-CU5</f>
        <v>0</v>
      </c>
      <c r="DG5" s="21">
        <f>TEA!L$50-TEA!L$46-AH5-CV5</f>
        <v>0</v>
      </c>
      <c r="DH5" s="21">
        <f>CW5/(1+TEA!B$16)^$A5</f>
        <v>69591.302444302302</v>
      </c>
      <c r="DI5" s="21">
        <f>CX5/(1+TEA!C$16)^$A5</f>
        <v>68406.377136850526</v>
      </c>
      <c r="DJ5" s="21">
        <f>CY5/(1+TEA!D$16)^$A5</f>
        <v>108101.05098711165</v>
      </c>
      <c r="DK5" s="21">
        <f>CZ5/(1+TEA!E$16)^$A5</f>
        <v>-185652.05779292571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728808.1118797455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-840902.43502431293</v>
      </c>
      <c r="C6" s="21">
        <f t="shared" si="3"/>
        <v>-833832.23239964992</v>
      </c>
      <c r="D6" s="21">
        <f t="shared" si="4"/>
        <v>-1747354.3502115095</v>
      </c>
      <c r="E6" s="21">
        <f t="shared" si="5"/>
        <v>-1459699.9193587129</v>
      </c>
      <c r="F6" s="21"/>
      <c r="G6" s="21">
        <f t="shared" si="6"/>
        <v>0</v>
      </c>
      <c r="H6" s="21">
        <f t="shared" si="7"/>
        <v>0</v>
      </c>
      <c r="I6" s="21">
        <f t="shared" si="8"/>
        <v>-15528816.755612947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TEA!B$40*TEA!B33</f>
        <v>140546.74949427677</v>
      </c>
      <c r="N6" s="31">
        <f>TEA!C$40*TEA!C33</f>
        <v>136699.02036973691</v>
      </c>
      <c r="O6" s="31">
        <f>TEA!D$40*TEA!D33</f>
        <v>555455.34450000001</v>
      </c>
      <c r="P6" s="31">
        <f>TEA!E$40*TEA!E33</f>
        <v>94144.049999999988</v>
      </c>
      <c r="Q6" s="31"/>
      <c r="R6" s="31">
        <f>TEA!G$40*TEA!G33</f>
        <v>0</v>
      </c>
      <c r="S6" s="31">
        <f>TEA!H$40*TEA!H33</f>
        <v>0</v>
      </c>
      <c r="T6" s="31">
        <f>TEA!I$40*TEA!I33</f>
        <v>6897962.5389446616</v>
      </c>
      <c r="U6" s="31">
        <f>TEA!J$40*TEA!J33</f>
        <v>0</v>
      </c>
      <c r="V6" s="31">
        <f>TEA!K$40*TEA!K33</f>
        <v>0</v>
      </c>
      <c r="W6" s="31">
        <f>TEA!L$40*TEA!L33</f>
        <v>0</v>
      </c>
      <c r="X6" s="20">
        <f>TEA!B$42</f>
        <v>227770.14132656169</v>
      </c>
      <c r="Y6" s="20">
        <f>TEA!C$42</f>
        <v>225585.66473960926</v>
      </c>
      <c r="Z6" s="20">
        <f>TEA!D$42</f>
        <v>463326.77283027547</v>
      </c>
      <c r="AA6" s="20">
        <f>TEA!E$42</f>
        <v>201425.87245114797</v>
      </c>
      <c r="AB6" s="20"/>
      <c r="AC6" s="20">
        <f>TEA!G$42</f>
        <v>0</v>
      </c>
      <c r="AD6" s="20">
        <f>TEA!H$42</f>
        <v>0</v>
      </c>
      <c r="AE6" s="20">
        <f>TEA!I$42</f>
        <v>3961621.0816021687</v>
      </c>
      <c r="AF6" s="20">
        <f>TEA!J$42</f>
        <v>0</v>
      </c>
      <c r="AG6" s="20">
        <f>TEA!K$42</f>
        <v>0</v>
      </c>
      <c r="AH6" s="20">
        <f>TEA!L$42</f>
        <v>0</v>
      </c>
      <c r="AI6" s="21">
        <f>AT5*TEA!$B$20</f>
        <v>104713.02114920283</v>
      </c>
      <c r="AJ6" s="21">
        <f>AU5*TEA!$B$20</f>
        <v>103708.74929110386</v>
      </c>
      <c r="AK6" s="21">
        <f>AV5*TEA!$B$20</f>
        <v>213005.73411336215</v>
      </c>
      <c r="AL6" s="21">
        <f>AW5*TEA!$B$20</f>
        <v>92601.741032128964</v>
      </c>
      <c r="AM6" s="21"/>
      <c r="AN6" s="21">
        <f>AY5*TEA!$B$20</f>
        <v>0</v>
      </c>
      <c r="AO6" s="21">
        <f>AZ5*TEA!$B$20</f>
        <v>0</v>
      </c>
      <c r="AP6" s="21">
        <f>BA5*TEA!$B$20</f>
        <v>1821280.479025454</v>
      </c>
      <c r="AQ6" s="21">
        <f>BB5*TEA!$B$20</f>
        <v>0</v>
      </c>
      <c r="AR6" s="21">
        <f>BC5*TEA!$B$20</f>
        <v>0</v>
      </c>
      <c r="AS6" s="21">
        <f>BD5*TEA!$B$20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TEA!B$50-TEA!B$46-M6-AI6</f>
        <v>67229.521604562062</v>
      </c>
      <c r="BF6" s="21">
        <f>TEA!C$50-TEA!C$46-N6-AJ6</f>
        <v>69526.572534492734</v>
      </c>
      <c r="BG6" s="21">
        <f>TEA!D$50-TEA!D$46-O6-AK6</f>
        <v>-174332.03408868157</v>
      </c>
      <c r="BH6" s="21">
        <f>TEA!E$50-TEA!E$46-P6-AL6</f>
        <v>-209958.90851042111</v>
      </c>
      <c r="BI6" s="21"/>
      <c r="BJ6" s="21">
        <f>TEA!G$50-TEA!G$46-R6-AN6</f>
        <v>0</v>
      </c>
      <c r="BK6" s="21">
        <f>TEA!H$50-TEA!H$46-S6-AO6</f>
        <v>0</v>
      </c>
      <c r="BL6" s="21">
        <f>TEA!I$50-TEA!I$46-T6-AP6</f>
        <v>-3875764.1209934549</v>
      </c>
      <c r="BM6" s="21">
        <f>TEA!J$50-TEA!J$46-U6-AQ6</f>
        <v>0</v>
      </c>
      <c r="BN6" s="21">
        <f>TEA!K$50-TEA!K$46-V6-AR6</f>
        <v>0</v>
      </c>
      <c r="BO6" s="21">
        <f>TEA!L$50-TEA!L$46-W6-AS6</f>
        <v>0</v>
      </c>
      <c r="BP6" s="21">
        <f t="shared" si="12"/>
        <v>0</v>
      </c>
      <c r="BQ6" s="21">
        <f t="shared" si="13"/>
        <v>0</v>
      </c>
      <c r="BR6" s="21">
        <f t="shared" si="14"/>
        <v>-523530.62254821672</v>
      </c>
      <c r="BS6" s="21">
        <f t="shared" si="15"/>
        <v>-463946.55076049245</v>
      </c>
      <c r="BT6" s="21"/>
      <c r="BU6" s="21">
        <f t="shared" si="16"/>
        <v>0</v>
      </c>
      <c r="BV6" s="21">
        <f t="shared" si="17"/>
        <v>0</v>
      </c>
      <c r="BW6" s="21">
        <f t="shared" si="18"/>
        <v>-9713258.7998163514</v>
      </c>
      <c r="BX6" s="21">
        <f t="shared" si="19"/>
        <v>0</v>
      </c>
      <c r="BY6" s="21">
        <f t="shared" si="20"/>
        <v>0</v>
      </c>
      <c r="BZ6" s="21">
        <f t="shared" si="21"/>
        <v>0</v>
      </c>
      <c r="CA6" s="21">
        <f t="shared" si="22"/>
        <v>67229.521604562062</v>
      </c>
      <c r="CB6" s="21">
        <f t="shared" si="23"/>
        <v>69526.572534492734</v>
      </c>
      <c r="CC6" s="21">
        <f t="shared" si="24"/>
        <v>-697862.65663689829</v>
      </c>
      <c r="CD6" s="21">
        <f t="shared" si="25"/>
        <v>-673905.45927091362</v>
      </c>
      <c r="CE6" s="21"/>
      <c r="CF6" s="21">
        <f t="shared" si="26"/>
        <v>0</v>
      </c>
      <c r="CG6" s="21">
        <f t="shared" si="27"/>
        <v>0</v>
      </c>
      <c r="CH6" s="21">
        <f t="shared" si="28"/>
        <v>-13589022.920809805</v>
      </c>
      <c r="CI6" s="21">
        <f t="shared" si="29"/>
        <v>0</v>
      </c>
      <c r="CJ6" s="21">
        <f t="shared" si="30"/>
        <v>0</v>
      </c>
      <c r="CK6" s="21">
        <f t="shared" si="31"/>
        <v>0</v>
      </c>
      <c r="CL6" s="21">
        <f>IF(CA6&gt;0,CA6*(TEA!B$17+TEA!B$18)-TEA!B$25,0)</f>
        <v>18219.200354836321</v>
      </c>
      <c r="CM6" s="21">
        <f>IF(CB6&gt;0,CB6*(TEA!C$17+TEA!C$18)-TEA!C$25,0)</f>
        <v>18841.701156847532</v>
      </c>
      <c r="CN6" s="21">
        <f>IF(CC6&gt;0,CC6*(TEA!D$17+TEA!D$18)-TEA!D$25,0)</f>
        <v>0</v>
      </c>
      <c r="CO6" s="21">
        <f>IF(CD6&gt;0,CD6*(TEA!E$17+TEA!E$18)-TEA!E$25,0)</f>
        <v>0</v>
      </c>
      <c r="CP6" s="21">
        <f>IF(CE6&gt;0,CE6*(TEA!F$17+TEA!F$18)-TEA!F$25,0)</f>
        <v>0</v>
      </c>
      <c r="CQ6" s="21">
        <f>IF(CF6&gt;0,CF6*(TEA!G$17+TEA!G$18)-TEA!G$25,0)</f>
        <v>0</v>
      </c>
      <c r="CR6" s="21">
        <f>IF(CG6&gt;0,CG6*(TEA!H$17+TEA!H$18)-TEA!H$25,0)</f>
        <v>0</v>
      </c>
      <c r="CS6" s="21">
        <f>IF(CH6&gt;0,CH6*(TEA!I$17+TEA!I$18)-TEA!I$25,0)</f>
        <v>0</v>
      </c>
      <c r="CT6" s="21">
        <f>IF(CI6&gt;0,CI6*(TEA!J$17+TEA!J$18)-TEA!J$25,0)</f>
        <v>0</v>
      </c>
      <c r="CU6" s="21">
        <f>IF(CJ6&gt;0,CJ6*(TEA!K$17+TEA!K$18)-TEA!K$25,0)</f>
        <v>0</v>
      </c>
      <c r="CV6" s="21">
        <f>IF(CK6&gt;0,CK6*(TEA!L$17+TEA!L$18)-TEA!L$25,0)</f>
        <v>0</v>
      </c>
      <c r="CW6" s="21">
        <f>TEA!B$50-TEA!B$46-X6-CL6</f>
        <v>66499.950566643645</v>
      </c>
      <c r="CX6" s="21">
        <f>TEA!C$50-TEA!C$46-Y6-CM6</f>
        <v>65506.976298876718</v>
      </c>
      <c r="CY6" s="21">
        <f>TEA!D$50-TEA!D$46-Z6-CN6</f>
        <v>130802.27169440512</v>
      </c>
      <c r="CZ6" s="21">
        <f>TEA!E$50-TEA!E$46-AA6-CO6</f>
        <v>-224638.98992944014</v>
      </c>
      <c r="DA6" s="21"/>
      <c r="DB6" s="21">
        <f>TEA!G$50-TEA!G$46-AC6-CQ6</f>
        <v>0</v>
      </c>
      <c r="DC6" s="21">
        <f>TEA!H$50-TEA!H$46-AD6-CR6</f>
        <v>0</v>
      </c>
      <c r="DD6" s="21">
        <f>TEA!I$50-TEA!I$46-AE6-CS6</f>
        <v>881857.8153744922</v>
      </c>
      <c r="DE6" s="21">
        <f>TEA!J$50-TEA!J$46-AF6-CT6</f>
        <v>0</v>
      </c>
      <c r="DF6" s="21">
        <f>TEA!K$50-TEA!K$46-AG6-CU6</f>
        <v>0</v>
      </c>
      <c r="DG6" s="21">
        <f>TEA!L$50-TEA!L$46-AH6-CV6</f>
        <v>0</v>
      </c>
      <c r="DH6" s="21">
        <f>CW6/(1+TEA!B$16)^$A6</f>
        <v>49962.397119942616</v>
      </c>
      <c r="DI6" s="21">
        <f>CX6/(1+TEA!C$16)^$A6</f>
        <v>49216.360855654922</v>
      </c>
      <c r="DJ6" s="21">
        <f>CY6/(1+TEA!D$16)^$A6</f>
        <v>98273.682715556031</v>
      </c>
      <c r="DK6" s="21">
        <f>CZ6/(1+TEA!E$16)^$A6</f>
        <v>-168774.59799356881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662552.82898158673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-804737.05139687809</v>
      </c>
      <c r="C7" s="21">
        <f t="shared" si="3"/>
        <v>-798124.1011865912</v>
      </c>
      <c r="D7" s="21">
        <f t="shared" si="4"/>
        <v>-1658014.638651913</v>
      </c>
      <c r="E7" s="21">
        <f t="shared" si="5"/>
        <v>-1613131.3720801391</v>
      </c>
      <c r="F7" s="21"/>
      <c r="G7" s="21">
        <f t="shared" si="6"/>
        <v>0</v>
      </c>
      <c r="H7" s="21">
        <f t="shared" si="7"/>
        <v>0</v>
      </c>
      <c r="I7" s="21">
        <f t="shared" si="8"/>
        <v>-14926496.001993323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TEA!B$40*TEA!B34</f>
        <v>100390.53535305485</v>
      </c>
      <c r="N7" s="31">
        <f>TEA!C$40*TEA!C34</f>
        <v>97642.157406954939</v>
      </c>
      <c r="O7" s="31">
        <f>TEA!D$40*TEA!D34</f>
        <v>396753.8175</v>
      </c>
      <c r="P7" s="31">
        <f>TEA!E$40*TEA!E34</f>
        <v>67245.75</v>
      </c>
      <c r="Q7" s="31"/>
      <c r="R7" s="31">
        <f>TEA!G$40*TEA!G34</f>
        <v>0</v>
      </c>
      <c r="S7" s="31">
        <f>TEA!H$40*TEA!H34</f>
        <v>0</v>
      </c>
      <c r="T7" s="31">
        <f>TEA!I$40*TEA!I34</f>
        <v>4927116.0992461871</v>
      </c>
      <c r="U7" s="31">
        <f>TEA!J$40*TEA!J34</f>
        <v>0</v>
      </c>
      <c r="V7" s="31">
        <f>TEA!K$40*TEA!K34</f>
        <v>0</v>
      </c>
      <c r="W7" s="31">
        <f>TEA!L$40*TEA!L34</f>
        <v>0</v>
      </c>
      <c r="X7" s="20">
        <f>TEA!B$42</f>
        <v>227770.14132656169</v>
      </c>
      <c r="Y7" s="20">
        <f>TEA!C$42</f>
        <v>225585.66473960926</v>
      </c>
      <c r="Z7" s="20">
        <f>TEA!D$42</f>
        <v>463326.77283027547</v>
      </c>
      <c r="AA7" s="20">
        <f>TEA!E$42</f>
        <v>201425.87245114797</v>
      </c>
      <c r="AB7" s="20"/>
      <c r="AC7" s="20">
        <f>TEA!G$42</f>
        <v>0</v>
      </c>
      <c r="AD7" s="20">
        <f>TEA!H$42</f>
        <v>0</v>
      </c>
      <c r="AE7" s="20">
        <f>TEA!I$42</f>
        <v>3961621.0816021687</v>
      </c>
      <c r="AF7" s="20">
        <f>TEA!J$42</f>
        <v>0</v>
      </c>
      <c r="AG7" s="20">
        <f>TEA!K$42</f>
        <v>0</v>
      </c>
      <c r="AH7" s="20">
        <f>TEA!L$42</f>
        <v>0</v>
      </c>
      <c r="AI7" s="21">
        <f>AT6*TEA!$B$20</f>
        <v>94868.451535014101</v>
      </c>
      <c r="AJ7" s="21">
        <f>AU6*TEA!$B$20</f>
        <v>93958.596055223417</v>
      </c>
      <c r="AK7" s="21">
        <f>AV6*TEA!$B$20</f>
        <v>192980.05101600909</v>
      </c>
      <c r="AL7" s="21">
        <f>AW6*TEA!$B$20</f>
        <v>83895.810518607439</v>
      </c>
      <c r="AM7" s="21"/>
      <c r="AN7" s="21">
        <f>AY6*TEA!$B$20</f>
        <v>0</v>
      </c>
      <c r="AO7" s="21">
        <f>AZ6*TEA!$B$20</f>
        <v>0</v>
      </c>
      <c r="AP7" s="21">
        <f>BA6*TEA!$B$20</f>
        <v>1650053.2308193168</v>
      </c>
      <c r="AQ7" s="21">
        <f>BB6*TEA!$B$20</f>
        <v>0</v>
      </c>
      <c r="AR7" s="21">
        <f>BC6*TEA!$B$20</f>
        <v>0</v>
      </c>
      <c r="AS7" s="21">
        <f>BD6*TEA!$B$20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TEA!B$50-TEA!B$46-M7-AI7</f>
        <v>117230.30535997271</v>
      </c>
      <c r="BF7" s="21">
        <f>TEA!C$50-TEA!C$46-N7-AJ7</f>
        <v>118333.58873315515</v>
      </c>
      <c r="BG7" s="21">
        <f>TEA!D$50-TEA!D$46-O7-AK7</f>
        <v>4395.176008671493</v>
      </c>
      <c r="BH7" s="21">
        <f>TEA!E$50-TEA!E$46-P7-AL7</f>
        <v>-174354.67799689961</v>
      </c>
      <c r="BI7" s="21"/>
      <c r="BJ7" s="21">
        <f>TEA!G$50-TEA!G$46-R7-AN7</f>
        <v>0</v>
      </c>
      <c r="BK7" s="21">
        <f>TEA!H$50-TEA!H$46-S7-AO7</f>
        <v>0</v>
      </c>
      <c r="BL7" s="21">
        <f>TEA!I$50-TEA!I$46-T7-AP7</f>
        <v>-1733690.433088843</v>
      </c>
      <c r="BM7" s="21">
        <f>TEA!J$50-TEA!J$46-U7-AQ7</f>
        <v>0</v>
      </c>
      <c r="BN7" s="21">
        <f>TEA!K$50-TEA!K$46-V7-AR7</f>
        <v>0</v>
      </c>
      <c r="BO7" s="21">
        <f>TEA!L$50-TEA!L$46-W7-AS7</f>
        <v>0</v>
      </c>
      <c r="BP7" s="21">
        <f t="shared" si="12"/>
        <v>0</v>
      </c>
      <c r="BQ7" s="21">
        <f t="shared" si="13"/>
        <v>0</v>
      </c>
      <c r="BR7" s="21">
        <f t="shared" si="14"/>
        <v>-697862.65663689829</v>
      </c>
      <c r="BS7" s="21">
        <f t="shared" si="15"/>
        <v>-673905.45927091362</v>
      </c>
      <c r="BT7" s="21"/>
      <c r="BU7" s="21">
        <f t="shared" si="16"/>
        <v>0</v>
      </c>
      <c r="BV7" s="21">
        <f t="shared" si="17"/>
        <v>0</v>
      </c>
      <c r="BW7" s="21">
        <f t="shared" si="18"/>
        <v>-13589022.920809805</v>
      </c>
      <c r="BX7" s="21">
        <f t="shared" si="19"/>
        <v>0</v>
      </c>
      <c r="BY7" s="21">
        <f t="shared" si="20"/>
        <v>0</v>
      </c>
      <c r="BZ7" s="21">
        <f t="shared" si="21"/>
        <v>0</v>
      </c>
      <c r="CA7" s="21">
        <f t="shared" si="22"/>
        <v>117230.30535997271</v>
      </c>
      <c r="CB7" s="21">
        <f t="shared" si="23"/>
        <v>118333.58873315515</v>
      </c>
      <c r="CC7" s="21">
        <f t="shared" si="24"/>
        <v>-693467.48062822677</v>
      </c>
      <c r="CD7" s="21">
        <f t="shared" si="25"/>
        <v>-848260.1372678132</v>
      </c>
      <c r="CE7" s="21"/>
      <c r="CF7" s="21">
        <f t="shared" si="26"/>
        <v>0</v>
      </c>
      <c r="CG7" s="21">
        <f t="shared" si="27"/>
        <v>0</v>
      </c>
      <c r="CH7" s="21">
        <f t="shared" si="28"/>
        <v>-15322713.353898648</v>
      </c>
      <c r="CI7" s="21">
        <f t="shared" si="29"/>
        <v>0</v>
      </c>
      <c r="CJ7" s="21">
        <f t="shared" si="30"/>
        <v>0</v>
      </c>
      <c r="CK7" s="21">
        <f t="shared" si="31"/>
        <v>0</v>
      </c>
      <c r="CL7" s="21">
        <f>IF(CA7&gt;0,CA7*(TEA!B$17+TEA!B$18)-TEA!B$25,0)</f>
        <v>31769.412752552609</v>
      </c>
      <c r="CM7" s="21">
        <f>IF(CB7&gt;0,CB7*(TEA!C$17+TEA!C$18)-TEA!C$25,0)</f>
        <v>32068.402546685047</v>
      </c>
      <c r="CN7" s="21">
        <f>IF(CC7&gt;0,CC7*(TEA!D$17+TEA!D$18)-TEA!D$25,0)</f>
        <v>0</v>
      </c>
      <c r="CO7" s="21">
        <f>IF(CD7&gt;0,CD7*(TEA!E$17+TEA!E$18)-TEA!E$25,0)</f>
        <v>0</v>
      </c>
      <c r="CP7" s="21">
        <f>IF(CE7&gt;0,CE7*(TEA!F$17+TEA!F$18)-TEA!F$25,0)</f>
        <v>0</v>
      </c>
      <c r="CQ7" s="21">
        <f>IF(CF7&gt;0,CF7*(TEA!G$17+TEA!G$18)-TEA!G$25,0)</f>
        <v>0</v>
      </c>
      <c r="CR7" s="21">
        <f>IF(CG7&gt;0,CG7*(TEA!H$17+TEA!H$18)-TEA!H$25,0)</f>
        <v>0</v>
      </c>
      <c r="CS7" s="21">
        <f>IF(CH7&gt;0,CH7*(TEA!I$17+TEA!I$18)-TEA!I$25,0)</f>
        <v>0</v>
      </c>
      <c r="CT7" s="21">
        <f>IF(CI7&gt;0,CI7*(TEA!J$17+TEA!J$18)-TEA!J$25,0)</f>
        <v>0</v>
      </c>
      <c r="CU7" s="21">
        <f>IF(CJ7&gt;0,CJ7*(TEA!K$17+TEA!K$18)-TEA!K$25,0)</f>
        <v>0</v>
      </c>
      <c r="CV7" s="21">
        <f>IF(CK7&gt;0,CK7*(TEA!L$17+TEA!L$18)-TEA!L$25,0)</f>
        <v>0</v>
      </c>
      <c r="CW7" s="21">
        <f>TEA!B$50-TEA!B$46-X7-CL7</f>
        <v>52949.738168927361</v>
      </c>
      <c r="CX7" s="21">
        <f>TEA!C$50-TEA!C$46-Y7-CM7</f>
        <v>52280.274909039203</v>
      </c>
      <c r="CY7" s="21">
        <f>TEA!D$50-TEA!D$46-Z7-CN7</f>
        <v>130802.27169440512</v>
      </c>
      <c r="CZ7" s="21">
        <f>TEA!E$50-TEA!E$46-AA7-CO7</f>
        <v>-224638.98992944014</v>
      </c>
      <c r="DA7" s="21"/>
      <c r="DB7" s="21">
        <f>TEA!G$50-TEA!G$46-AC7-CQ7</f>
        <v>0</v>
      </c>
      <c r="DC7" s="21">
        <f>TEA!H$50-TEA!H$46-AD7-CR7</f>
        <v>0</v>
      </c>
      <c r="DD7" s="21">
        <f>TEA!I$50-TEA!I$46-AE7-CS7</f>
        <v>881857.8153744922</v>
      </c>
      <c r="DE7" s="21">
        <f>TEA!J$50-TEA!J$46-AF7-CT7</f>
        <v>0</v>
      </c>
      <c r="DF7" s="21">
        <f>TEA!K$50-TEA!K$46-AG7-CU7</f>
        <v>0</v>
      </c>
      <c r="DG7" s="21">
        <f>TEA!L$50-TEA!L$46-AH7-CV7</f>
        <v>0</v>
      </c>
      <c r="DH7" s="21">
        <f>CW7/(1+TEA!B$16)^$A7</f>
        <v>36165.383627434836</v>
      </c>
      <c r="DI7" s="21">
        <f>CX7/(1+TEA!C$16)^$A7</f>
        <v>35708.131213058659</v>
      </c>
      <c r="DJ7" s="21">
        <f>CY7/(1+TEA!D$16)^$A7</f>
        <v>89339.711559596399</v>
      </c>
      <c r="DK7" s="21">
        <f>CZ7/(1+TEA!E$16)^$A7</f>
        <v>-153431.45272142618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602320.7536196243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-778513.58862358797</v>
      </c>
      <c r="C8" s="21">
        <f t="shared" si="3"/>
        <v>-772165.97304167831</v>
      </c>
      <c r="D8" s="21">
        <f t="shared" si="4"/>
        <v>-1576796.7190522798</v>
      </c>
      <c r="E8" s="21">
        <f t="shared" si="5"/>
        <v>-1752614.5109177993</v>
      </c>
      <c r="F8" s="21"/>
      <c r="G8" s="21">
        <f t="shared" si="6"/>
        <v>0</v>
      </c>
      <c r="H8" s="21">
        <f t="shared" si="7"/>
        <v>0</v>
      </c>
      <c r="I8" s="21">
        <f t="shared" si="8"/>
        <v>-14378931.680520937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TEA!B$40*TEA!B35</f>
        <v>71478.06117137504</v>
      </c>
      <c r="N8" s="31">
        <f>TEA!C$40*TEA!C35</f>
        <v>69521.216073751915</v>
      </c>
      <c r="O8" s="31">
        <f>TEA!D$40*TEA!D35</f>
        <v>282488.71805999998</v>
      </c>
      <c r="P8" s="31">
        <f>TEA!E$40*TEA!E35</f>
        <v>47878.973999999995</v>
      </c>
      <c r="Q8" s="31"/>
      <c r="R8" s="31">
        <f>TEA!G$40*TEA!G35</f>
        <v>0</v>
      </c>
      <c r="S8" s="31">
        <f>TEA!H$40*TEA!H35</f>
        <v>0</v>
      </c>
      <c r="T8" s="31">
        <f>TEA!I$40*TEA!I35</f>
        <v>3508106.6626632852</v>
      </c>
      <c r="U8" s="31">
        <f>TEA!J$40*TEA!J35</f>
        <v>0</v>
      </c>
      <c r="V8" s="31">
        <f>TEA!K$40*TEA!K35</f>
        <v>0</v>
      </c>
      <c r="W8" s="31">
        <f>TEA!L$40*TEA!L35</f>
        <v>0</v>
      </c>
      <c r="X8" s="20">
        <f>TEA!B$42</f>
        <v>227770.14132656169</v>
      </c>
      <c r="Y8" s="20">
        <f>TEA!C$42</f>
        <v>225585.66473960926</v>
      </c>
      <c r="Z8" s="20">
        <f>TEA!D$42</f>
        <v>463326.77283027547</v>
      </c>
      <c r="AA8" s="20">
        <f>TEA!E$42</f>
        <v>201425.87245114797</v>
      </c>
      <c r="AB8" s="20"/>
      <c r="AC8" s="20">
        <f>TEA!G$42</f>
        <v>0</v>
      </c>
      <c r="AD8" s="20">
        <f>TEA!H$42</f>
        <v>0</v>
      </c>
      <c r="AE8" s="20">
        <f>TEA!I$42</f>
        <v>3961621.0816021687</v>
      </c>
      <c r="AF8" s="20">
        <f>TEA!J$42</f>
        <v>0</v>
      </c>
      <c r="AG8" s="20">
        <f>TEA!K$42</f>
        <v>0</v>
      </c>
      <c r="AH8" s="20">
        <f>TEA!L$42</f>
        <v>0</v>
      </c>
      <c r="AI8" s="21">
        <f>AT7*TEA!$B$20</f>
        <v>84236.316351690301</v>
      </c>
      <c r="AJ8" s="21">
        <f>AU7*TEA!$B$20</f>
        <v>83428.430560472552</v>
      </c>
      <c r="AK8" s="21">
        <f>AV7*TEA!$B$20</f>
        <v>171352.31327086777</v>
      </c>
      <c r="AL8" s="21">
        <f>AW7*TEA!$B$20</f>
        <v>74493.405564004206</v>
      </c>
      <c r="AM8" s="21"/>
      <c r="AN8" s="21">
        <f>AY7*TEA!$B$20</f>
        <v>0</v>
      </c>
      <c r="AO8" s="21">
        <f>AZ7*TEA!$B$20</f>
        <v>0</v>
      </c>
      <c r="AP8" s="21">
        <f>BA7*TEA!$B$20</f>
        <v>1465127.8027566886</v>
      </c>
      <c r="AQ8" s="21">
        <f>BB7*TEA!$B$20</f>
        <v>0</v>
      </c>
      <c r="AR8" s="21">
        <f>BC7*TEA!$B$20</f>
        <v>0</v>
      </c>
      <c r="AS8" s="21">
        <f>BD7*TEA!$B$20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TEA!B$50-TEA!B$46-M8-AI8</f>
        <v>156774.91472497632</v>
      </c>
      <c r="BF8" s="21">
        <f>TEA!C$50-TEA!C$46-N8-AJ8</f>
        <v>156984.69556110905</v>
      </c>
      <c r="BG8" s="21">
        <f>TEA!D$50-TEA!D$46-O8-AK8</f>
        <v>140288.01319381283</v>
      </c>
      <c r="BH8" s="21">
        <f>TEA!E$50-TEA!E$46-P8-AL8</f>
        <v>-145585.49704229637</v>
      </c>
      <c r="BI8" s="21"/>
      <c r="BJ8" s="21">
        <f>TEA!G$50-TEA!G$46-R8-AN8</f>
        <v>0</v>
      </c>
      <c r="BK8" s="21">
        <f>TEA!H$50-TEA!H$46-S8-AO8</f>
        <v>0</v>
      </c>
      <c r="BL8" s="21">
        <f>TEA!I$50-TEA!I$46-T8-AP8</f>
        <v>-129755.56844331278</v>
      </c>
      <c r="BM8" s="21">
        <f>TEA!J$50-TEA!J$46-U8-AQ8</f>
        <v>0</v>
      </c>
      <c r="BN8" s="21">
        <f>TEA!K$50-TEA!K$46-V8-AR8</f>
        <v>0</v>
      </c>
      <c r="BO8" s="21">
        <f>TEA!L$50-TEA!L$46-W8-AS8</f>
        <v>0</v>
      </c>
      <c r="BP8" s="21">
        <f t="shared" si="12"/>
        <v>0</v>
      </c>
      <c r="BQ8" s="21">
        <f t="shared" si="13"/>
        <v>0</v>
      </c>
      <c r="BR8" s="21">
        <f t="shared" si="14"/>
        <v>-693467.48062822677</v>
      </c>
      <c r="BS8" s="21">
        <f t="shared" si="15"/>
        <v>-848260.1372678132</v>
      </c>
      <c r="BT8" s="21"/>
      <c r="BU8" s="21">
        <f t="shared" si="16"/>
        <v>0</v>
      </c>
      <c r="BV8" s="21">
        <f t="shared" si="17"/>
        <v>0</v>
      </c>
      <c r="BW8" s="21">
        <f t="shared" si="18"/>
        <v>-15322713.353898648</v>
      </c>
      <c r="BX8" s="21">
        <f t="shared" si="19"/>
        <v>0</v>
      </c>
      <c r="BY8" s="21">
        <f t="shared" si="20"/>
        <v>0</v>
      </c>
      <c r="BZ8" s="21">
        <f t="shared" si="21"/>
        <v>0</v>
      </c>
      <c r="CA8" s="21">
        <f t="shared" si="22"/>
        <v>156774.91472497632</v>
      </c>
      <c r="CB8" s="21">
        <f t="shared" si="23"/>
        <v>156984.69556110905</v>
      </c>
      <c r="CC8" s="21">
        <f t="shared" si="24"/>
        <v>-553179.46743441396</v>
      </c>
      <c r="CD8" s="21">
        <f t="shared" si="25"/>
        <v>-993845.63431010954</v>
      </c>
      <c r="CE8" s="21"/>
      <c r="CF8" s="21">
        <f t="shared" si="26"/>
        <v>0</v>
      </c>
      <c r="CG8" s="21">
        <f t="shared" si="27"/>
        <v>0</v>
      </c>
      <c r="CH8" s="21">
        <f t="shared" si="28"/>
        <v>-15452468.922341961</v>
      </c>
      <c r="CI8" s="21">
        <f t="shared" si="29"/>
        <v>0</v>
      </c>
      <c r="CJ8" s="21">
        <f t="shared" si="30"/>
        <v>0</v>
      </c>
      <c r="CK8" s="21">
        <f t="shared" si="31"/>
        <v>0</v>
      </c>
      <c r="CL8" s="21">
        <f>IF(CA8&gt;0,CA8*(TEA!B$17+TEA!B$18)-TEA!B$25,0)</f>
        <v>42486.001890468586</v>
      </c>
      <c r="CM8" s="21">
        <f>IF(CB8&gt;0,CB8*(TEA!C$17+TEA!C$18)-TEA!C$25,0)</f>
        <v>42542.852497060558</v>
      </c>
      <c r="CN8" s="21">
        <f>IF(CC8&gt;0,CC8*(TEA!D$17+TEA!D$18)-TEA!D$25,0)</f>
        <v>0</v>
      </c>
      <c r="CO8" s="21">
        <f>IF(CD8&gt;0,CD8*(TEA!E$17+TEA!E$18)-TEA!E$25,0)</f>
        <v>0</v>
      </c>
      <c r="CP8" s="21">
        <f>IF(CE8&gt;0,CE8*(TEA!F$17+TEA!F$18)-TEA!F$25,0)</f>
        <v>0</v>
      </c>
      <c r="CQ8" s="21">
        <f>IF(CF8&gt;0,CF8*(TEA!G$17+TEA!G$18)-TEA!G$25,0)</f>
        <v>0</v>
      </c>
      <c r="CR8" s="21">
        <f>IF(CG8&gt;0,CG8*(TEA!H$17+TEA!H$18)-TEA!H$25,0)</f>
        <v>0</v>
      </c>
      <c r="CS8" s="21">
        <f>IF(CH8&gt;0,CH8*(TEA!I$17+TEA!I$18)-TEA!I$25,0)</f>
        <v>0</v>
      </c>
      <c r="CT8" s="21">
        <f>IF(CI8&gt;0,CI8*(TEA!J$17+TEA!J$18)-TEA!J$25,0)</f>
        <v>0</v>
      </c>
      <c r="CU8" s="21">
        <f>IF(CJ8&gt;0,CJ8*(TEA!K$17+TEA!K$18)-TEA!K$25,0)</f>
        <v>0</v>
      </c>
      <c r="CV8" s="21">
        <f>IF(CK8&gt;0,CK8*(TEA!L$17+TEA!L$18)-TEA!L$25,0)</f>
        <v>0</v>
      </c>
      <c r="CW8" s="21">
        <f>TEA!B$50-TEA!B$46-X8-CL8</f>
        <v>42233.149031011388</v>
      </c>
      <c r="CX8" s="21">
        <f>TEA!C$50-TEA!C$46-Y8-CM8</f>
        <v>41805.824958663688</v>
      </c>
      <c r="CY8" s="21">
        <f>TEA!D$50-TEA!D$46-Z8-CN8</f>
        <v>130802.27169440512</v>
      </c>
      <c r="CZ8" s="21">
        <f>TEA!E$50-TEA!E$46-AA8-CO8</f>
        <v>-224638.98992944014</v>
      </c>
      <c r="DA8" s="21"/>
      <c r="DB8" s="21">
        <f>TEA!G$50-TEA!G$46-AC8-CQ8</f>
        <v>0</v>
      </c>
      <c r="DC8" s="21">
        <f>TEA!H$50-TEA!H$46-AD8-CR8</f>
        <v>0</v>
      </c>
      <c r="DD8" s="21">
        <f>TEA!I$50-TEA!I$46-AE8-CS8</f>
        <v>881857.8153744922</v>
      </c>
      <c r="DE8" s="21">
        <f>TEA!J$50-TEA!J$46-AF8-CT8</f>
        <v>0</v>
      </c>
      <c r="DF8" s="21">
        <f>TEA!K$50-TEA!K$46-AG8-CU8</f>
        <v>0</v>
      </c>
      <c r="DG8" s="21">
        <f>TEA!L$50-TEA!L$46-AH8-CV8</f>
        <v>0</v>
      </c>
      <c r="DH8" s="21">
        <f>CW8/(1+TEA!B$16)^$A8</f>
        <v>26223.462773290059</v>
      </c>
      <c r="DI8" s="21">
        <f>CX8/(1+TEA!C$16)^$A8</f>
        <v>25958.128144912898</v>
      </c>
      <c r="DJ8" s="21">
        <f>CY8/(1+TEA!D$16)^$A8</f>
        <v>81217.919599633082</v>
      </c>
      <c r="DK8" s="21">
        <f>CZ8/(1+TEA!E$16)^$A8</f>
        <v>-139483.13883766017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547564.32147238567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-756430.61450891953</v>
      </c>
      <c r="C9" s="21">
        <f t="shared" si="3"/>
        <v>-750307.36578984791</v>
      </c>
      <c r="D9" s="21">
        <f t="shared" si="4"/>
        <v>-1502962.2466889771</v>
      </c>
      <c r="E9" s="21">
        <f t="shared" si="5"/>
        <v>-1879417.3644065813</v>
      </c>
      <c r="F9" s="21"/>
      <c r="G9" s="21">
        <f t="shared" si="6"/>
        <v>0</v>
      </c>
      <c r="H9" s="21">
        <f t="shared" si="7"/>
        <v>0</v>
      </c>
      <c r="I9" s="21">
        <f t="shared" si="8"/>
        <v>-13881145.933727859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TEA!B$40*TEA!B36</f>
        <v>71478.06117137504</v>
      </c>
      <c r="N9" s="31">
        <f>TEA!C$40*TEA!C36</f>
        <v>69521.216073751915</v>
      </c>
      <c r="O9" s="31">
        <f>TEA!D$40*TEA!D36</f>
        <v>282488.71805999998</v>
      </c>
      <c r="P9" s="31">
        <f>TEA!E$40*TEA!E36</f>
        <v>47878.973999999995</v>
      </c>
      <c r="Q9" s="31"/>
      <c r="R9" s="31">
        <f>TEA!G$40*TEA!G36</f>
        <v>0</v>
      </c>
      <c r="S9" s="31">
        <f>TEA!H$40*TEA!H36</f>
        <v>0</v>
      </c>
      <c r="T9" s="31">
        <f>TEA!I$40*TEA!I36</f>
        <v>3508106.6626632852</v>
      </c>
      <c r="U9" s="31">
        <f>TEA!J$40*TEA!J36</f>
        <v>0</v>
      </c>
      <c r="V9" s="31">
        <f>TEA!K$40*TEA!K36</f>
        <v>0</v>
      </c>
      <c r="W9" s="31">
        <f>TEA!L$40*TEA!L36</f>
        <v>0</v>
      </c>
      <c r="X9" s="20">
        <f>TEA!B$42</f>
        <v>227770.14132656169</v>
      </c>
      <c r="Y9" s="20">
        <f>TEA!C$42</f>
        <v>225585.66473960926</v>
      </c>
      <c r="Z9" s="20">
        <f>TEA!D$42</f>
        <v>463326.77283027547</v>
      </c>
      <c r="AA9" s="20">
        <f>TEA!E$42</f>
        <v>201425.87245114797</v>
      </c>
      <c r="AB9" s="20"/>
      <c r="AC9" s="20">
        <f>TEA!G$42</f>
        <v>0</v>
      </c>
      <c r="AD9" s="20">
        <f>TEA!H$42</f>
        <v>0</v>
      </c>
      <c r="AE9" s="20">
        <f>TEA!I$42</f>
        <v>3961621.0816021687</v>
      </c>
      <c r="AF9" s="20">
        <f>TEA!J$42</f>
        <v>0</v>
      </c>
      <c r="AG9" s="20">
        <f>TEA!K$42</f>
        <v>0</v>
      </c>
      <c r="AH9" s="20">
        <f>TEA!L$42</f>
        <v>0</v>
      </c>
      <c r="AI9" s="21">
        <f>AT8*TEA!$B$20</f>
        <v>72753.610353700584</v>
      </c>
      <c r="AJ9" s="21">
        <f>AU8*TEA!$B$20</f>
        <v>72055.851826141617</v>
      </c>
      <c r="AK9" s="21">
        <f>AV8*TEA!$B$20</f>
        <v>147994.35650611517</v>
      </c>
      <c r="AL9" s="21">
        <f>AW8*TEA!$B$20</f>
        <v>64338.808213032702</v>
      </c>
      <c r="AM9" s="21"/>
      <c r="AN9" s="21">
        <f>AY8*TEA!$B$20</f>
        <v>0</v>
      </c>
      <c r="AO9" s="21">
        <f>AZ8*TEA!$B$20</f>
        <v>0</v>
      </c>
      <c r="AP9" s="21">
        <f>BA8*TEA!$B$20</f>
        <v>1265408.3404490501</v>
      </c>
      <c r="AQ9" s="21">
        <f>BB8*TEA!$B$20</f>
        <v>0</v>
      </c>
      <c r="AR9" s="21">
        <f>BC8*TEA!$B$20</f>
        <v>0</v>
      </c>
      <c r="AS9" s="21">
        <f>BD8*TEA!$B$20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TEA!B$50-TEA!B$46-M9-AI9</f>
        <v>168257.62072296604</v>
      </c>
      <c r="BF9" s="21">
        <f>TEA!C$50-TEA!C$46-N9-AJ9</f>
        <v>168357.27429543997</v>
      </c>
      <c r="BG9" s="21">
        <f>TEA!D$50-TEA!D$46-O9-AK9</f>
        <v>163645.96995856543</v>
      </c>
      <c r="BH9" s="21">
        <f>TEA!E$50-TEA!E$46-P9-AL9</f>
        <v>-135430.89969132486</v>
      </c>
      <c r="BI9" s="21"/>
      <c r="BJ9" s="21">
        <f>TEA!G$50-TEA!G$46-R9-AN9</f>
        <v>0</v>
      </c>
      <c r="BK9" s="21">
        <f>TEA!H$50-TEA!H$46-S9-AO9</f>
        <v>0</v>
      </c>
      <c r="BL9" s="21">
        <f>TEA!I$50-TEA!I$46-T9-AP9</f>
        <v>69963.893864325713</v>
      </c>
      <c r="BM9" s="21">
        <f>TEA!J$50-TEA!J$46-U9-AQ9</f>
        <v>0</v>
      </c>
      <c r="BN9" s="21">
        <f>TEA!K$50-TEA!K$46-V9-AR9</f>
        <v>0</v>
      </c>
      <c r="BO9" s="21">
        <f>TEA!L$50-TEA!L$46-W9-AS9</f>
        <v>0</v>
      </c>
      <c r="BP9" s="21">
        <f t="shared" si="12"/>
        <v>0</v>
      </c>
      <c r="BQ9" s="21">
        <f t="shared" si="13"/>
        <v>0</v>
      </c>
      <c r="BR9" s="21">
        <f t="shared" si="14"/>
        <v>-553179.46743441396</v>
      </c>
      <c r="BS9" s="21">
        <f t="shared" si="15"/>
        <v>-993845.63431010954</v>
      </c>
      <c r="BT9" s="21"/>
      <c r="BU9" s="21">
        <f t="shared" si="16"/>
        <v>0</v>
      </c>
      <c r="BV9" s="21">
        <f t="shared" si="17"/>
        <v>0</v>
      </c>
      <c r="BW9" s="21">
        <f t="shared" si="18"/>
        <v>-15452468.922341961</v>
      </c>
      <c r="BX9" s="21">
        <f t="shared" si="19"/>
        <v>0</v>
      </c>
      <c r="BY9" s="21">
        <f t="shared" si="20"/>
        <v>0</v>
      </c>
      <c r="BZ9" s="21">
        <f t="shared" si="21"/>
        <v>0</v>
      </c>
      <c r="CA9" s="21">
        <f t="shared" si="22"/>
        <v>168257.62072296604</v>
      </c>
      <c r="CB9" s="21">
        <f t="shared" si="23"/>
        <v>168357.27429543997</v>
      </c>
      <c r="CC9" s="21">
        <f t="shared" si="24"/>
        <v>-389533.49747584853</v>
      </c>
      <c r="CD9" s="21">
        <f t="shared" si="25"/>
        <v>-1129276.5340014345</v>
      </c>
      <c r="CE9" s="21"/>
      <c r="CF9" s="21">
        <f t="shared" si="26"/>
        <v>0</v>
      </c>
      <c r="CG9" s="21">
        <f t="shared" si="27"/>
        <v>0</v>
      </c>
      <c r="CH9" s="21">
        <f t="shared" si="28"/>
        <v>-15382505.028477635</v>
      </c>
      <c r="CI9" s="21">
        <f t="shared" si="29"/>
        <v>0</v>
      </c>
      <c r="CJ9" s="21">
        <f t="shared" si="30"/>
        <v>0</v>
      </c>
      <c r="CK9" s="21">
        <f t="shared" si="31"/>
        <v>0</v>
      </c>
      <c r="CL9" s="21">
        <f>IF(CA9&gt;0,CA9*(TEA!B$17+TEA!B$18)-TEA!B$25,0)</f>
        <v>45597.815215923802</v>
      </c>
      <c r="CM9" s="21">
        <f>IF(CB9&gt;0,CB9*(TEA!C$17+TEA!C$18)-TEA!C$25,0)</f>
        <v>45624.821334064232</v>
      </c>
      <c r="CN9" s="21">
        <f>IF(CC9&gt;0,CC9*(TEA!D$17+TEA!D$18)-TEA!D$25,0)</f>
        <v>0</v>
      </c>
      <c r="CO9" s="21">
        <f>IF(CD9&gt;0,CD9*(TEA!E$17+TEA!E$18)-TEA!E$25,0)</f>
        <v>0</v>
      </c>
      <c r="CP9" s="21">
        <f>IF(CE9&gt;0,CE9*(TEA!F$17+TEA!F$18)-TEA!F$25,0)</f>
        <v>0</v>
      </c>
      <c r="CQ9" s="21">
        <f>IF(CF9&gt;0,CF9*(TEA!G$17+TEA!G$18)-TEA!G$25,0)</f>
        <v>0</v>
      </c>
      <c r="CR9" s="21">
        <f>IF(CG9&gt;0,CG9*(TEA!H$17+TEA!H$18)-TEA!H$25,0)</f>
        <v>0</v>
      </c>
      <c r="CS9" s="21">
        <f>IF(CH9&gt;0,CH9*(TEA!I$17+TEA!I$18)-TEA!I$25,0)</f>
        <v>0</v>
      </c>
      <c r="CT9" s="21">
        <f>IF(CI9&gt;0,CI9*(TEA!J$17+TEA!J$18)-TEA!J$25,0)</f>
        <v>0</v>
      </c>
      <c r="CU9" s="21">
        <f>IF(CJ9&gt;0,CJ9*(TEA!K$17+TEA!K$18)-TEA!K$25,0)</f>
        <v>0</v>
      </c>
      <c r="CV9" s="21">
        <f>IF(CK9&gt;0,CK9*(TEA!L$17+TEA!L$18)-TEA!L$25,0)</f>
        <v>0</v>
      </c>
      <c r="CW9" s="21">
        <f>TEA!B$50-TEA!B$46-X9-CL9</f>
        <v>39121.335705556172</v>
      </c>
      <c r="CX9" s="21">
        <f>TEA!C$50-TEA!C$46-Y9-CM9</f>
        <v>38723.856121660014</v>
      </c>
      <c r="CY9" s="21">
        <f>TEA!D$50-TEA!D$46-Z9-CN9</f>
        <v>130802.27169440512</v>
      </c>
      <c r="CZ9" s="21">
        <f>TEA!E$50-TEA!E$46-AA9-CO9</f>
        <v>-224638.98992944014</v>
      </c>
      <c r="DA9" s="21"/>
      <c r="DB9" s="21">
        <f>TEA!G$50-TEA!G$46-AC9-CQ9</f>
        <v>0</v>
      </c>
      <c r="DC9" s="21">
        <f>TEA!H$50-TEA!H$46-AD9-CR9</f>
        <v>0</v>
      </c>
      <c r="DD9" s="21">
        <f>TEA!I$50-TEA!I$46-AE9-CS9</f>
        <v>881857.8153744922</v>
      </c>
      <c r="DE9" s="21">
        <f>TEA!J$50-TEA!J$46-AF9-CT9</f>
        <v>0</v>
      </c>
      <c r="DF9" s="21">
        <f>TEA!K$50-TEA!K$46-AG9-CU9</f>
        <v>0</v>
      </c>
      <c r="DG9" s="21">
        <f>TEA!L$50-TEA!L$46-AH9-CV9</f>
        <v>0</v>
      </c>
      <c r="DH9" s="21">
        <f>CW9/(1+TEA!B$16)^$A9</f>
        <v>22082.97411466845</v>
      </c>
      <c r="DI9" s="21">
        <f>CX9/(1+TEA!C$16)^$A9</f>
        <v>21858.607251830446</v>
      </c>
      <c r="DJ9" s="21">
        <f>CY9/(1+TEA!D$16)^$A9</f>
        <v>73834.47236330279</v>
      </c>
      <c r="DK9" s="21">
        <f>CZ9/(1+TEA!E$16)^$A9</f>
        <v>-126802.85348878194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497785.74679307785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-738079.78394759051</v>
      </c>
      <c r="C10" s="21">
        <f t="shared" si="3"/>
        <v>-732143.96496697015</v>
      </c>
      <c r="D10" s="21">
        <f t="shared" si="4"/>
        <v>-1435839.9990859746</v>
      </c>
      <c r="E10" s="21">
        <f t="shared" si="5"/>
        <v>-1994692.6857600193</v>
      </c>
      <c r="F10" s="21"/>
      <c r="G10" s="21">
        <f t="shared" si="6"/>
        <v>0</v>
      </c>
      <c r="H10" s="21">
        <f t="shared" si="7"/>
        <v>0</v>
      </c>
      <c r="I10" s="21">
        <f t="shared" si="8"/>
        <v>-13428613.436643243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TEA!B$40*TEA!B37</f>
        <v>71478.06117137504</v>
      </c>
      <c r="N10" s="31">
        <f>TEA!C$40*TEA!C37</f>
        <v>69521.216073751915</v>
      </c>
      <c r="O10" s="31">
        <f>TEA!D$40*TEA!D37</f>
        <v>282488.71805999998</v>
      </c>
      <c r="P10" s="31">
        <f>TEA!E$40*TEA!E37</f>
        <v>47878.973999999995</v>
      </c>
      <c r="Q10" s="31"/>
      <c r="R10" s="31">
        <f>TEA!G$40*TEA!G37</f>
        <v>0</v>
      </c>
      <c r="S10" s="31">
        <f>TEA!H$40*TEA!H37</f>
        <v>0</v>
      </c>
      <c r="T10" s="31">
        <f>TEA!I$40*TEA!I37</f>
        <v>3508106.6626632852</v>
      </c>
      <c r="U10" s="31">
        <f>TEA!J$40*TEA!J37</f>
        <v>0</v>
      </c>
      <c r="V10" s="31">
        <f>TEA!K$40*TEA!K37</f>
        <v>0</v>
      </c>
      <c r="W10" s="31">
        <f>TEA!L$40*TEA!L37</f>
        <v>0</v>
      </c>
      <c r="X10" s="20">
        <f>TEA!B$42</f>
        <v>227770.14132656169</v>
      </c>
      <c r="Y10" s="20">
        <f>TEA!C$42</f>
        <v>225585.66473960926</v>
      </c>
      <c r="Z10" s="20">
        <f>TEA!D$42</f>
        <v>463326.77283027547</v>
      </c>
      <c r="AA10" s="20">
        <f>TEA!E$42</f>
        <v>201425.87245114797</v>
      </c>
      <c r="AB10" s="20"/>
      <c r="AC10" s="20">
        <f>TEA!G$42</f>
        <v>0</v>
      </c>
      <c r="AD10" s="20">
        <f>TEA!H$42</f>
        <v>0</v>
      </c>
      <c r="AE10" s="20">
        <f>TEA!I$42</f>
        <v>3961621.0816021687</v>
      </c>
      <c r="AF10" s="20">
        <f>TEA!J$42</f>
        <v>0</v>
      </c>
      <c r="AG10" s="20">
        <f>TEA!K$42</f>
        <v>0</v>
      </c>
      <c r="AH10" s="20">
        <f>TEA!L$42</f>
        <v>0</v>
      </c>
      <c r="AI10" s="21">
        <f>AT9*TEA!$B$20</f>
        <v>60352.287875871698</v>
      </c>
      <c r="AJ10" s="21">
        <f>AU9*TEA!$B$20</f>
        <v>59773.466793064203</v>
      </c>
      <c r="AK10" s="21">
        <f>AV9*TEA!$B$20</f>
        <v>122767.76320018235</v>
      </c>
      <c r="AL10" s="21">
        <f>AW9*TEA!$B$20</f>
        <v>53371.843073983473</v>
      </c>
      <c r="AM10" s="21"/>
      <c r="AN10" s="21">
        <f>AY9*TEA!$B$20</f>
        <v>0</v>
      </c>
      <c r="AO10" s="21">
        <f>AZ9*TEA!$B$20</f>
        <v>0</v>
      </c>
      <c r="AP10" s="21">
        <f>BA9*TEA!$B$20</f>
        <v>1049711.3211568005</v>
      </c>
      <c r="AQ10" s="21">
        <f>BB9*TEA!$B$20</f>
        <v>0</v>
      </c>
      <c r="AR10" s="21">
        <f>BC9*TEA!$B$20</f>
        <v>0</v>
      </c>
      <c r="AS10" s="21">
        <f>BD9*TEA!$B$20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TEA!B$50-TEA!B$46-M10-AI10</f>
        <v>180658.94320079492</v>
      </c>
      <c r="BF10" s="21">
        <f>TEA!C$50-TEA!C$46-N10-AJ10</f>
        <v>180639.65932851739</v>
      </c>
      <c r="BG10" s="21">
        <f>TEA!D$50-TEA!D$46-O10-AK10</f>
        <v>188872.56326449825</v>
      </c>
      <c r="BH10" s="21">
        <f>TEA!E$50-TEA!E$46-P10-AL10</f>
        <v>-124463.93455227563</v>
      </c>
      <c r="BI10" s="21"/>
      <c r="BJ10" s="21">
        <f>TEA!G$50-TEA!G$46-R10-AN10</f>
        <v>0</v>
      </c>
      <c r="BK10" s="21">
        <f>TEA!H$50-TEA!H$46-S10-AO10</f>
        <v>0</v>
      </c>
      <c r="BL10" s="21">
        <f>TEA!I$50-TEA!I$46-T10-AP10</f>
        <v>285660.91315657529</v>
      </c>
      <c r="BM10" s="21">
        <f>TEA!J$50-TEA!J$46-U10-AQ10</f>
        <v>0</v>
      </c>
      <c r="BN10" s="21">
        <f>TEA!K$50-TEA!K$46-V10-AR10</f>
        <v>0</v>
      </c>
      <c r="BO10" s="21">
        <f>TEA!L$50-TEA!L$46-W10-AS10</f>
        <v>0</v>
      </c>
      <c r="BP10" s="21">
        <f t="shared" si="12"/>
        <v>0</v>
      </c>
      <c r="BQ10" s="21">
        <f t="shared" si="13"/>
        <v>0</v>
      </c>
      <c r="BR10" s="21">
        <f t="shared" si="14"/>
        <v>-389533.49747584853</v>
      </c>
      <c r="BS10" s="21">
        <f t="shared" si="15"/>
        <v>-1129276.5340014345</v>
      </c>
      <c r="BT10" s="21"/>
      <c r="BU10" s="21">
        <f t="shared" si="16"/>
        <v>0</v>
      </c>
      <c r="BV10" s="21">
        <f t="shared" si="17"/>
        <v>0</v>
      </c>
      <c r="BW10" s="21">
        <f t="shared" si="18"/>
        <v>-15382505.028477635</v>
      </c>
      <c r="BX10" s="21">
        <f t="shared" si="19"/>
        <v>0</v>
      </c>
      <c r="BY10" s="21">
        <f t="shared" si="20"/>
        <v>0</v>
      </c>
      <c r="BZ10" s="21">
        <f t="shared" si="21"/>
        <v>0</v>
      </c>
      <c r="CA10" s="21">
        <f t="shared" si="22"/>
        <v>180658.94320079492</v>
      </c>
      <c r="CB10" s="21">
        <f t="shared" si="23"/>
        <v>180639.65932851739</v>
      </c>
      <c r="CC10" s="21">
        <f t="shared" si="24"/>
        <v>-200660.93421135028</v>
      </c>
      <c r="CD10" s="21">
        <f t="shared" si="25"/>
        <v>-1253740.46855371</v>
      </c>
      <c r="CE10" s="21"/>
      <c r="CF10" s="21">
        <f t="shared" si="26"/>
        <v>0</v>
      </c>
      <c r="CG10" s="21">
        <f t="shared" si="27"/>
        <v>0</v>
      </c>
      <c r="CH10" s="21">
        <f t="shared" si="28"/>
        <v>-15096844.115321061</v>
      </c>
      <c r="CI10" s="21">
        <f t="shared" si="29"/>
        <v>0</v>
      </c>
      <c r="CJ10" s="21">
        <f t="shared" si="30"/>
        <v>0</v>
      </c>
      <c r="CK10" s="21">
        <f t="shared" si="31"/>
        <v>0</v>
      </c>
      <c r="CL10" s="21">
        <f>IF(CA10&gt;0,CA10*(TEA!B$17+TEA!B$18)-TEA!B$25,0)</f>
        <v>48958.573607415427</v>
      </c>
      <c r="CM10" s="21">
        <f>IF(CB10&gt;0,CB10*(TEA!C$17+TEA!C$18)-TEA!C$25,0)</f>
        <v>48953.347678028214</v>
      </c>
      <c r="CN10" s="21">
        <f>IF(CC10&gt;0,CC10*(TEA!D$17+TEA!D$18)-TEA!D$25,0)</f>
        <v>0</v>
      </c>
      <c r="CO10" s="21">
        <f>IF(CD10&gt;0,CD10*(TEA!E$17+TEA!E$18)-TEA!E$25,0)</f>
        <v>0</v>
      </c>
      <c r="CP10" s="21">
        <f>IF(CE10&gt;0,CE10*(TEA!F$17+TEA!F$18)-TEA!F$25,0)</f>
        <v>0</v>
      </c>
      <c r="CQ10" s="21">
        <f>IF(CF10&gt;0,CF10*(TEA!G$17+TEA!G$18)-TEA!G$25,0)</f>
        <v>0</v>
      </c>
      <c r="CR10" s="21">
        <f>IF(CG10&gt;0,CG10*(TEA!H$17+TEA!H$18)-TEA!H$25,0)</f>
        <v>0</v>
      </c>
      <c r="CS10" s="21">
        <f>IF(CH10&gt;0,CH10*(TEA!I$17+TEA!I$18)-TEA!I$25,0)</f>
        <v>0</v>
      </c>
      <c r="CT10" s="21">
        <f>IF(CI10&gt;0,CI10*(TEA!J$17+TEA!J$18)-TEA!J$25,0)</f>
        <v>0</v>
      </c>
      <c r="CU10" s="21">
        <f>IF(CJ10&gt;0,CJ10*(TEA!K$17+TEA!K$18)-TEA!K$25,0)</f>
        <v>0</v>
      </c>
      <c r="CV10" s="21">
        <f>IF(CK10&gt;0,CK10*(TEA!L$17+TEA!L$18)-TEA!L$25,0)</f>
        <v>0</v>
      </c>
      <c r="CW10" s="21">
        <f>TEA!B$50-TEA!B$46-X10-CL10</f>
        <v>35760.577314064547</v>
      </c>
      <c r="CX10" s="21">
        <f>TEA!C$50-TEA!C$46-Y10-CM10</f>
        <v>35395.329777696032</v>
      </c>
      <c r="CY10" s="21">
        <f>TEA!D$50-TEA!D$46-Z10-CN10</f>
        <v>130802.27169440512</v>
      </c>
      <c r="CZ10" s="21">
        <f>TEA!E$50-TEA!E$46-AA10-CO10</f>
        <v>-224638.98992944014</v>
      </c>
      <c r="DA10" s="21"/>
      <c r="DB10" s="21">
        <f>TEA!G$50-TEA!G$46-AC10-CQ10</f>
        <v>0</v>
      </c>
      <c r="DC10" s="21">
        <f>TEA!H$50-TEA!H$46-AD10-CR10</f>
        <v>0</v>
      </c>
      <c r="DD10" s="21">
        <f>TEA!I$50-TEA!I$46-AE10-CS10</f>
        <v>881857.8153744922</v>
      </c>
      <c r="DE10" s="21">
        <f>TEA!J$50-TEA!J$46-AF10-CT10</f>
        <v>0</v>
      </c>
      <c r="DF10" s="21">
        <f>TEA!K$50-TEA!K$46-AG10-CU10</f>
        <v>0</v>
      </c>
      <c r="DG10" s="21">
        <f>TEA!L$50-TEA!L$46-AH10-CV10</f>
        <v>0</v>
      </c>
      <c r="DH10" s="21">
        <f>CW10/(1+TEA!B$16)^$A10</f>
        <v>18350.830561329054</v>
      </c>
      <c r="DI10" s="21">
        <f>CX10/(1+TEA!C$16)^$A10</f>
        <v>18163.400822877786</v>
      </c>
      <c r="DJ10" s="21">
        <f>CY10/(1+TEA!D$16)^$A10</f>
        <v>67122.247603002528</v>
      </c>
      <c r="DK10" s="21">
        <f>CZ10/(1+TEA!E$16)^$A10</f>
        <v>-115275.32135343812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452532.49708461616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-727557.94123333646</v>
      </c>
      <c r="C11" s="21">
        <f t="shared" si="3"/>
        <v>-721653.96775204223</v>
      </c>
      <c r="D11" s="21">
        <f t="shared" si="4"/>
        <v>-1394429.7900388106</v>
      </c>
      <c r="E11" s="21">
        <f t="shared" si="5"/>
        <v>-2099488.4324449631</v>
      </c>
      <c r="F11" s="21"/>
      <c r="G11" s="21">
        <f t="shared" si="6"/>
        <v>0</v>
      </c>
      <c r="H11" s="21">
        <f t="shared" si="7"/>
        <v>0</v>
      </c>
      <c r="I11" s="21">
        <f t="shared" si="8"/>
        <v>-13017220.25747541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TEA!B$40*TEA!B38</f>
        <v>36140.592727099742</v>
      </c>
      <c r="N11" s="31">
        <f>TEA!C$40*TEA!C38</f>
        <v>35151.176666503779</v>
      </c>
      <c r="O11" s="31">
        <f>TEA!D$40*TEA!D38</f>
        <v>142831.3743</v>
      </c>
      <c r="P11" s="31">
        <f>TEA!E$40*TEA!E38</f>
        <v>24208.469999999998</v>
      </c>
      <c r="Q11" s="31"/>
      <c r="R11" s="31">
        <f>TEA!G$40*TEA!G38</f>
        <v>0</v>
      </c>
      <c r="S11" s="31">
        <f>TEA!H$40*TEA!H38</f>
        <v>0</v>
      </c>
      <c r="T11" s="31">
        <f>TEA!I$40*TEA!I38</f>
        <v>1773761.7957286274</v>
      </c>
      <c r="U11" s="31">
        <f>TEA!J$40*TEA!J38</f>
        <v>0</v>
      </c>
      <c r="V11" s="31">
        <f>TEA!K$40*TEA!K38</f>
        <v>0</v>
      </c>
      <c r="W11" s="31">
        <f>TEA!L$40*TEA!L38</f>
        <v>0</v>
      </c>
      <c r="X11" s="20">
        <f>TEA!B$42</f>
        <v>227770.14132656169</v>
      </c>
      <c r="Y11" s="20">
        <f>TEA!C$42</f>
        <v>225585.66473960926</v>
      </c>
      <c r="Z11" s="20">
        <f>TEA!D$42</f>
        <v>463326.77283027547</v>
      </c>
      <c r="AA11" s="20">
        <f>TEA!E$42</f>
        <v>201425.87245114797</v>
      </c>
      <c r="AB11" s="20"/>
      <c r="AC11" s="20">
        <f>TEA!G$42</f>
        <v>0</v>
      </c>
      <c r="AD11" s="20">
        <f>TEA!H$42</f>
        <v>0</v>
      </c>
      <c r="AE11" s="20">
        <f>TEA!I$42</f>
        <v>3961621.0816021687</v>
      </c>
      <c r="AF11" s="20">
        <f>TEA!J$42</f>
        <v>0</v>
      </c>
      <c r="AG11" s="20">
        <f>TEA!K$42</f>
        <v>0</v>
      </c>
      <c r="AH11" s="20">
        <f>TEA!L$42</f>
        <v>0</v>
      </c>
      <c r="AI11" s="21">
        <f>AT10*TEA!$B$20</f>
        <v>46958.859599816504</v>
      </c>
      <c r="AJ11" s="21">
        <f>AU10*TEA!$B$20</f>
        <v>46508.490957340597</v>
      </c>
      <c r="AK11" s="21">
        <f>AV10*TEA!$B$20</f>
        <v>95523.042429774927</v>
      </c>
      <c r="AL11" s="21">
        <f>AW10*TEA!$B$20</f>
        <v>41527.52072381031</v>
      </c>
      <c r="AM11" s="21"/>
      <c r="AN11" s="21">
        <f>AY10*TEA!$B$20</f>
        <v>0</v>
      </c>
      <c r="AO11" s="21">
        <f>AZ10*TEA!$B$20</f>
        <v>0</v>
      </c>
      <c r="AP11" s="21">
        <f>BA10*TEA!$B$20</f>
        <v>816758.54032117105</v>
      </c>
      <c r="AQ11" s="21">
        <f>BB10*TEA!$B$20</f>
        <v>0</v>
      </c>
      <c r="AR11" s="21">
        <f>BC10*TEA!$B$20</f>
        <v>0</v>
      </c>
      <c r="AS11" s="21">
        <f>BD10*TEA!$B$20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TEA!B$50-TEA!B$46-M11-AI11</f>
        <v>229389.83992112544</v>
      </c>
      <c r="BF11" s="21">
        <f>TEA!C$50-TEA!C$46-N11-AJ11</f>
        <v>228274.67457148913</v>
      </c>
      <c r="BG11" s="21">
        <f>TEA!D$50-TEA!D$46-O11-AK11</f>
        <v>355774.62779490562</v>
      </c>
      <c r="BH11" s="21">
        <f>TEA!E$50-TEA!E$46-P11-AL11</f>
        <v>-88949.108202102478</v>
      </c>
      <c r="BI11" s="21"/>
      <c r="BJ11" s="21">
        <f>TEA!G$50-TEA!G$46-R11-AN11</f>
        <v>0</v>
      </c>
      <c r="BK11" s="21">
        <f>TEA!H$50-TEA!H$46-S11-AO11</f>
        <v>0</v>
      </c>
      <c r="BL11" s="21">
        <f>TEA!I$50-TEA!I$46-T11-AP11</f>
        <v>2252958.5609268621</v>
      </c>
      <c r="BM11" s="21">
        <f>TEA!J$50-TEA!J$46-U11-AQ11</f>
        <v>0</v>
      </c>
      <c r="BN11" s="21">
        <f>TEA!K$50-TEA!K$46-V11-AR11</f>
        <v>0</v>
      </c>
      <c r="BO11" s="21">
        <f>TEA!L$50-TEA!L$46-W11-AS11</f>
        <v>0</v>
      </c>
      <c r="BP11" s="21">
        <f t="shared" si="12"/>
        <v>0</v>
      </c>
      <c r="BQ11" s="21">
        <f t="shared" si="13"/>
        <v>0</v>
      </c>
      <c r="BR11" s="21">
        <f t="shared" si="14"/>
        <v>-200660.93421135028</v>
      </c>
      <c r="BS11" s="21">
        <f t="shared" si="15"/>
        <v>-1253740.46855371</v>
      </c>
      <c r="BT11" s="21"/>
      <c r="BU11" s="21">
        <f t="shared" si="16"/>
        <v>0</v>
      </c>
      <c r="BV11" s="21">
        <f t="shared" si="17"/>
        <v>0</v>
      </c>
      <c r="BW11" s="21">
        <f t="shared" si="18"/>
        <v>-15096844.115321061</v>
      </c>
      <c r="BX11" s="21">
        <f t="shared" si="19"/>
        <v>0</v>
      </c>
      <c r="BY11" s="21">
        <f t="shared" si="20"/>
        <v>0</v>
      </c>
      <c r="BZ11" s="21">
        <f t="shared" si="21"/>
        <v>0</v>
      </c>
      <c r="CA11" s="21">
        <f t="shared" si="22"/>
        <v>229389.83992112544</v>
      </c>
      <c r="CB11" s="21">
        <f t="shared" si="23"/>
        <v>228274.67457148913</v>
      </c>
      <c r="CC11" s="21">
        <f t="shared" si="24"/>
        <v>155113.69358355534</v>
      </c>
      <c r="CD11" s="21">
        <f t="shared" si="25"/>
        <v>-1342689.5767558124</v>
      </c>
      <c r="CE11" s="21"/>
      <c r="CF11" s="21">
        <f t="shared" si="26"/>
        <v>0</v>
      </c>
      <c r="CG11" s="21">
        <f t="shared" si="27"/>
        <v>0</v>
      </c>
      <c r="CH11" s="21">
        <f t="shared" si="28"/>
        <v>-12843885.554394199</v>
      </c>
      <c r="CI11" s="21">
        <f t="shared" si="29"/>
        <v>0</v>
      </c>
      <c r="CJ11" s="21">
        <f t="shared" si="30"/>
        <v>0</v>
      </c>
      <c r="CK11" s="21">
        <f t="shared" si="31"/>
        <v>0</v>
      </c>
      <c r="CL11" s="21">
        <f>IF(CA11&gt;0,CA11*(TEA!B$17+TEA!B$18)-TEA!B$25,0)</f>
        <v>62164.646618624996</v>
      </c>
      <c r="CM11" s="21">
        <f>IF(CB11&gt;0,CB11*(TEA!C$17+TEA!C$18)-TEA!C$25,0)</f>
        <v>61862.436808873557</v>
      </c>
      <c r="CN11" s="21">
        <f>IF(CC11&gt;0,CC11*(TEA!D$17+TEA!D$18)-TEA!D$25,0)</f>
        <v>42035.810961143499</v>
      </c>
      <c r="CO11" s="21">
        <f>IF(CD11&gt;0,CD11*(TEA!E$17+TEA!E$18)-TEA!E$25,0)</f>
        <v>0</v>
      </c>
      <c r="CP11" s="21">
        <f>IF(CE11&gt;0,CE11*(TEA!F$17+TEA!F$18)-TEA!F$25,0)</f>
        <v>0</v>
      </c>
      <c r="CQ11" s="21">
        <f>IF(CF11&gt;0,CF11*(TEA!G$17+TEA!G$18)-TEA!G$25,0)</f>
        <v>0</v>
      </c>
      <c r="CR11" s="21">
        <f>IF(CG11&gt;0,CG11*(TEA!H$17+TEA!H$18)-TEA!H$25,0)</f>
        <v>0</v>
      </c>
      <c r="CS11" s="21">
        <f>IF(CH11&gt;0,CH11*(TEA!I$17+TEA!I$18)-TEA!I$25,0)</f>
        <v>0</v>
      </c>
      <c r="CT11" s="21">
        <f>IF(CI11&gt;0,CI11*(TEA!J$17+TEA!J$18)-TEA!J$25,0)</f>
        <v>0</v>
      </c>
      <c r="CU11" s="21">
        <f>IF(CJ11&gt;0,CJ11*(TEA!K$17+TEA!K$18)-TEA!K$25,0)</f>
        <v>0</v>
      </c>
      <c r="CV11" s="21">
        <f>IF(CK11&gt;0,CK11*(TEA!L$17+TEA!L$18)-TEA!L$25,0)</f>
        <v>0</v>
      </c>
      <c r="CW11" s="21">
        <f>TEA!B$50-TEA!B$46-X11-CL11</f>
        <v>22554.504302854977</v>
      </c>
      <c r="CX11" s="21">
        <f>TEA!C$50-TEA!C$46-Y11-CM11</f>
        <v>22486.240646850689</v>
      </c>
      <c r="CY11" s="21">
        <f>TEA!D$50-TEA!D$46-Z11-CN11</f>
        <v>88766.460733261629</v>
      </c>
      <c r="CZ11" s="21">
        <f>TEA!E$50-TEA!E$46-AA11-CO11</f>
        <v>-224638.98992944014</v>
      </c>
      <c r="DA11" s="21"/>
      <c r="DB11" s="21">
        <f>TEA!G$50-TEA!G$46-AC11-CQ11</f>
        <v>0</v>
      </c>
      <c r="DC11" s="21">
        <f>TEA!H$50-TEA!H$46-AD11-CR11</f>
        <v>0</v>
      </c>
      <c r="DD11" s="21">
        <f>TEA!I$50-TEA!I$46-AE11-CS11</f>
        <v>881857.8153744922</v>
      </c>
      <c r="DE11" s="21">
        <f>TEA!J$50-TEA!J$46-AF11-CT11</f>
        <v>0</v>
      </c>
      <c r="DF11" s="21">
        <f>TEA!K$50-TEA!K$46-AG11-CU11</f>
        <v>0</v>
      </c>
      <c r="DG11" s="21">
        <f>TEA!L$50-TEA!L$46-AH11-CV11</f>
        <v>0</v>
      </c>
      <c r="DH11" s="21">
        <f>CW11/(1+TEA!B$16)^$A11</f>
        <v>10521.842714254029</v>
      </c>
      <c r="DI11" s="21">
        <f>CX11/(1+TEA!C$16)^$A11</f>
        <v>10489.997214927931</v>
      </c>
      <c r="DJ11" s="21">
        <f>CY11/(1+TEA!D$16)^$A11</f>
        <v>41410.209047164033</v>
      </c>
      <c r="DK11" s="21">
        <f>CZ11/(1+TEA!E$16)^$A11</f>
        <v>-104795.74668494375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411393.17916783289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-723808.74224995018</v>
      </c>
      <c r="C12" s="21">
        <f t="shared" si="3"/>
        <v>-717804.06103982904</v>
      </c>
      <c r="D12" s="21">
        <f t="shared" si="4"/>
        <v>-1399643.6206065207</v>
      </c>
      <c r="E12" s="21">
        <f t="shared" si="5"/>
        <v>-2194757.2930676392</v>
      </c>
      <c r="F12" s="21"/>
      <c r="G12" s="21">
        <f t="shared" si="6"/>
        <v>0</v>
      </c>
      <c r="H12" s="21">
        <f t="shared" si="7"/>
        <v>0</v>
      </c>
      <c r="I12" s="21">
        <f t="shared" si="8"/>
        <v>-12643226.458231926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TEA!B$42</f>
        <v>227770.14132656169</v>
      </c>
      <c r="Y12" s="20">
        <f>TEA!C$42</f>
        <v>225585.66473960926</v>
      </c>
      <c r="Z12" s="20">
        <f>TEA!D$42</f>
        <v>463326.77283027547</v>
      </c>
      <c r="AA12" s="20">
        <f>TEA!E$42</f>
        <v>201425.87245114797</v>
      </c>
      <c r="AB12" s="20"/>
      <c r="AC12" s="20">
        <f>TEA!G$42</f>
        <v>0</v>
      </c>
      <c r="AD12" s="20">
        <f>TEA!H$42</f>
        <v>0</v>
      </c>
      <c r="AE12" s="20">
        <f>TEA!I$42</f>
        <v>3961621.0816021687</v>
      </c>
      <c r="AF12" s="20">
        <f>TEA!J$42</f>
        <v>0</v>
      </c>
      <c r="AG12" s="20">
        <f>TEA!K$42</f>
        <v>0</v>
      </c>
      <c r="AH12" s="20">
        <f>TEA!L$42</f>
        <v>0</v>
      </c>
      <c r="AI12" s="21">
        <f>AT11*TEA!$B$20</f>
        <v>32493.957061676887</v>
      </c>
      <c r="AJ12" s="21">
        <f>AU11*TEA!$B$20</f>
        <v>32182.317054759107</v>
      </c>
      <c r="AK12" s="21">
        <f>AV11*TEA!$B$20</f>
        <v>66098.743997734884</v>
      </c>
      <c r="AL12" s="21">
        <f>AW11*TEA!$B$20</f>
        <v>28735.652585623291</v>
      </c>
      <c r="AM12" s="21"/>
      <c r="AN12" s="21">
        <f>AY11*TEA!$B$20</f>
        <v>0</v>
      </c>
      <c r="AO12" s="21">
        <f>AZ11*TEA!$B$20</f>
        <v>0</v>
      </c>
      <c r="AP12" s="21">
        <f>BA11*TEA!$B$20</f>
        <v>565169.53701869119</v>
      </c>
      <c r="AQ12" s="21">
        <f>BB11*TEA!$B$20</f>
        <v>0</v>
      </c>
      <c r="AR12" s="21">
        <f>BC11*TEA!$B$20</f>
        <v>0</v>
      </c>
      <c r="AS12" s="21">
        <f>BD11*TEA!$B$20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TEA!B$50-TEA!B$46-M12-AI12</f>
        <v>279995.33518636477</v>
      </c>
      <c r="BF12" s="21">
        <f>TEA!C$50-TEA!C$46-N12-AJ12</f>
        <v>277752.02514057438</v>
      </c>
      <c r="BG12" s="21">
        <f>TEA!D$50-TEA!D$46-O12-AK12</f>
        <v>528030.30052694574</v>
      </c>
      <c r="BH12" s="21">
        <f>TEA!E$50-TEA!E$46-P12-AL12</f>
        <v>-51948.770063915465</v>
      </c>
      <c r="BI12" s="21"/>
      <c r="BJ12" s="21">
        <f>TEA!G$50-TEA!G$46-R12-AN12</f>
        <v>0</v>
      </c>
      <c r="BK12" s="21">
        <f>TEA!H$50-TEA!H$46-S12-AO12</f>
        <v>0</v>
      </c>
      <c r="BL12" s="21">
        <f>TEA!I$50-TEA!I$46-T12-AP12</f>
        <v>4278309.3599579697</v>
      </c>
      <c r="BM12" s="21">
        <f>TEA!J$50-TEA!J$46-U12-AQ12</f>
        <v>0</v>
      </c>
      <c r="BN12" s="21">
        <f>TEA!K$50-TEA!K$46-V12-AR12</f>
        <v>0</v>
      </c>
      <c r="BO12" s="21">
        <f>TEA!L$50-TEA!L$46-W12-AS12</f>
        <v>0</v>
      </c>
      <c r="BP12" s="21">
        <f t="shared" si="12"/>
        <v>0</v>
      </c>
      <c r="BQ12" s="21">
        <f t="shared" si="13"/>
        <v>0</v>
      </c>
      <c r="BR12" s="21">
        <f t="shared" si="14"/>
        <v>0</v>
      </c>
      <c r="BS12" s="21">
        <f t="shared" si="15"/>
        <v>-1342689.5767558124</v>
      </c>
      <c r="BT12" s="21"/>
      <c r="BU12" s="21">
        <f t="shared" si="16"/>
        <v>0</v>
      </c>
      <c r="BV12" s="21">
        <f t="shared" si="17"/>
        <v>0</v>
      </c>
      <c r="BW12" s="21">
        <f t="shared" si="18"/>
        <v>-12843885.554394199</v>
      </c>
      <c r="BX12" s="21">
        <f t="shared" si="19"/>
        <v>0</v>
      </c>
      <c r="BY12" s="21">
        <f t="shared" si="20"/>
        <v>0</v>
      </c>
      <c r="BZ12" s="21">
        <f t="shared" si="21"/>
        <v>0</v>
      </c>
      <c r="CA12" s="21">
        <f t="shared" si="22"/>
        <v>279995.33518636477</v>
      </c>
      <c r="CB12" s="21">
        <f t="shared" si="23"/>
        <v>277752.02514057438</v>
      </c>
      <c r="CC12" s="21">
        <f t="shared" si="24"/>
        <v>528030.30052694574</v>
      </c>
      <c r="CD12" s="21">
        <f t="shared" si="25"/>
        <v>-1394638.3468197279</v>
      </c>
      <c r="CE12" s="21"/>
      <c r="CF12" s="21">
        <f t="shared" si="26"/>
        <v>0</v>
      </c>
      <c r="CG12" s="21">
        <f t="shared" si="27"/>
        <v>0</v>
      </c>
      <c r="CH12" s="21">
        <f t="shared" si="28"/>
        <v>-8565576.1944362298</v>
      </c>
      <c r="CI12" s="21">
        <f t="shared" si="29"/>
        <v>0</v>
      </c>
      <c r="CJ12" s="21">
        <f t="shared" si="30"/>
        <v>0</v>
      </c>
      <c r="CK12" s="21">
        <f t="shared" si="31"/>
        <v>0</v>
      </c>
      <c r="CL12" s="21">
        <f>IF(CA12&gt;0,CA12*(TEA!B$17+TEA!B$18)-TEA!B$25,0)</f>
        <v>75878.735835504864</v>
      </c>
      <c r="CM12" s="21">
        <f>IF(CB12&gt;0,CB12*(TEA!C$17+TEA!C$18)-TEA!C$25,0)</f>
        <v>75270.798813095666</v>
      </c>
      <c r="CN12" s="21">
        <f>IF(CC12&gt;0,CC12*(TEA!D$17+TEA!D$18)-TEA!D$25,0)</f>
        <v>143096.21144280231</v>
      </c>
      <c r="CO12" s="21">
        <f>IF(CD12&gt;0,CD12*(TEA!E$17+TEA!E$18)-TEA!E$25,0)</f>
        <v>0</v>
      </c>
      <c r="CP12" s="21">
        <f>IF(CE12&gt;0,CE12*(TEA!F$17+TEA!F$18)-TEA!F$25,0)</f>
        <v>0</v>
      </c>
      <c r="CQ12" s="21">
        <f>IF(CF12&gt;0,CF12*(TEA!G$17+TEA!G$18)-TEA!G$25,0)</f>
        <v>0</v>
      </c>
      <c r="CR12" s="21">
        <f>IF(CG12&gt;0,CG12*(TEA!H$17+TEA!H$18)-TEA!H$25,0)</f>
        <v>0</v>
      </c>
      <c r="CS12" s="21">
        <f>IF(CH12&gt;0,CH12*(TEA!I$17+TEA!I$18)-TEA!I$25,0)</f>
        <v>0</v>
      </c>
      <c r="CT12" s="21">
        <f>IF(CI12&gt;0,CI12*(TEA!J$17+TEA!J$18)-TEA!J$25,0)</f>
        <v>0</v>
      </c>
      <c r="CU12" s="21">
        <f>IF(CJ12&gt;0,CJ12*(TEA!K$17+TEA!K$18)-TEA!K$25,0)</f>
        <v>0</v>
      </c>
      <c r="CV12" s="21">
        <f>IF(CK12&gt;0,CK12*(TEA!L$17+TEA!L$18)-TEA!L$25,0)</f>
        <v>0</v>
      </c>
      <c r="CW12" s="21">
        <f>TEA!B$50-TEA!B$46-X12-CL12</f>
        <v>8840.4150859751098</v>
      </c>
      <c r="CX12" s="21">
        <f>TEA!C$50-TEA!C$46-Y12-CM12</f>
        <v>9077.8786426285806</v>
      </c>
      <c r="CY12" s="21">
        <f>TEA!D$50-TEA!D$46-Z12-CN12</f>
        <v>-12293.939748397184</v>
      </c>
      <c r="CZ12" s="21">
        <f>TEA!E$50-TEA!E$46-AA12-CO12</f>
        <v>-224638.98992944014</v>
      </c>
      <c r="DA12" s="21"/>
      <c r="DB12" s="21">
        <f>TEA!G$50-TEA!G$46-AC12-CQ12</f>
        <v>0</v>
      </c>
      <c r="DC12" s="21">
        <f>TEA!H$50-TEA!H$46-AD12-CR12</f>
        <v>0</v>
      </c>
      <c r="DD12" s="21">
        <f>TEA!I$50-TEA!I$46-AE12-CS12</f>
        <v>881857.8153744922</v>
      </c>
      <c r="DE12" s="21">
        <f>TEA!J$50-TEA!J$46-AF12-CT12</f>
        <v>0</v>
      </c>
      <c r="DF12" s="21">
        <f>TEA!K$50-TEA!K$46-AG12-CU12</f>
        <v>0</v>
      </c>
      <c r="DG12" s="21">
        <f>TEA!L$50-TEA!L$46-AH12-CV12</f>
        <v>0</v>
      </c>
      <c r="DH12" s="21">
        <f>CW12/(1+TEA!B$16)^$A12</f>
        <v>3749.1989833862285</v>
      </c>
      <c r="DI12" s="21">
        <f>CX12/(1+TEA!C$16)^$A12</f>
        <v>3849.9067122132246</v>
      </c>
      <c r="DJ12" s="21">
        <f>CY12/(1+TEA!D$16)^$A12</f>
        <v>-5213.8305677100689</v>
      </c>
      <c r="DK12" s="21">
        <f>CZ12/(1+TEA!E$16)^$A12</f>
        <v>-95268.860622676133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373993.79924348445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-722032.61085603572</v>
      </c>
      <c r="C13" s="21">
        <f t="shared" si="3"/>
        <v>-715920.72291356314</v>
      </c>
      <c r="D13" s="21">
        <f t="shared" si="4"/>
        <v>-1407703.7282444551</v>
      </c>
      <c r="E13" s="21">
        <f t="shared" si="5"/>
        <v>-2281365.3481791629</v>
      </c>
      <c r="F13" s="21"/>
      <c r="G13" s="21">
        <f t="shared" si="6"/>
        <v>0</v>
      </c>
      <c r="H13" s="21">
        <f t="shared" si="7"/>
        <v>0</v>
      </c>
      <c r="I13" s="21">
        <f t="shared" si="8"/>
        <v>-12303232.095283303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TEA!B$42</f>
        <v>227770.14132656169</v>
      </c>
      <c r="Y13" s="20">
        <f>TEA!C$42</f>
        <v>225585.66473960926</v>
      </c>
      <c r="Z13" s="20">
        <f>TEA!D$42</f>
        <v>463326.77283027547</v>
      </c>
      <c r="AA13" s="20">
        <f>TEA!E$42</f>
        <v>201425.87245114797</v>
      </c>
      <c r="AB13" s="20"/>
      <c r="AC13" s="20">
        <f>TEA!G$42</f>
        <v>0</v>
      </c>
      <c r="AD13" s="20">
        <f>TEA!H$42</f>
        <v>0</v>
      </c>
      <c r="AE13" s="20">
        <f>TEA!I$42</f>
        <v>3961621.0816021687</v>
      </c>
      <c r="AF13" s="20">
        <f>TEA!J$42</f>
        <v>0</v>
      </c>
      <c r="AG13" s="20">
        <f>TEA!K$42</f>
        <v>0</v>
      </c>
      <c r="AH13" s="20">
        <f>TEA!L$42</f>
        <v>0</v>
      </c>
      <c r="AI13" s="21">
        <f>AT12*TEA!$B$20</f>
        <v>16871.862320486103</v>
      </c>
      <c r="AJ13" s="21">
        <f>AU12*TEA!$B$20</f>
        <v>16710.049239971093</v>
      </c>
      <c r="AK13" s="21">
        <f>AV12*TEA!$B$20</f>
        <v>34320.501691131627</v>
      </c>
      <c r="AL13" s="21">
        <f>AW12*TEA!$B$20</f>
        <v>14920.434996381318</v>
      </c>
      <c r="AM13" s="21"/>
      <c r="AN13" s="21">
        <f>AY12*TEA!$B$20</f>
        <v>0</v>
      </c>
      <c r="AO13" s="21">
        <f>AZ12*TEA!$B$20</f>
        <v>0</v>
      </c>
      <c r="AP13" s="21">
        <f>BA12*TEA!$B$20</f>
        <v>293453.41345201293</v>
      </c>
      <c r="AQ13" s="21">
        <f>BB12*TEA!$B$20</f>
        <v>0</v>
      </c>
      <c r="AR13" s="21">
        <f>BC12*TEA!$B$20</f>
        <v>0</v>
      </c>
      <c r="AS13" s="21">
        <f>BD12*TEA!$B$20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TEA!B$50-TEA!B$46-M13-AI13</f>
        <v>295617.42992755555</v>
      </c>
      <c r="BF13" s="21">
        <f>TEA!C$50-TEA!C$46-N13-AJ13</f>
        <v>293224.29295536241</v>
      </c>
      <c r="BG13" s="21">
        <f>TEA!D$50-TEA!D$46-O13-AK13</f>
        <v>559808.54283354897</v>
      </c>
      <c r="BH13" s="21">
        <f>TEA!E$50-TEA!E$46-P13-AL13</f>
        <v>-38133.552474673488</v>
      </c>
      <c r="BI13" s="21"/>
      <c r="BJ13" s="21">
        <f>TEA!G$50-TEA!G$46-R13-AN13</f>
        <v>0</v>
      </c>
      <c r="BK13" s="21">
        <f>TEA!H$50-TEA!H$46-S13-AO13</f>
        <v>0</v>
      </c>
      <c r="BL13" s="21">
        <f>TEA!I$50-TEA!I$46-T13-AP13</f>
        <v>4550025.4835246485</v>
      </c>
      <c r="BM13" s="21">
        <f>TEA!J$50-TEA!J$46-U13-AQ13</f>
        <v>0</v>
      </c>
      <c r="BN13" s="21">
        <f>TEA!K$50-TEA!K$46-V13-AR13</f>
        <v>0</v>
      </c>
      <c r="BO13" s="21">
        <f>TEA!L$50-TEA!L$46-W13-AS13</f>
        <v>0</v>
      </c>
      <c r="BP13" s="21">
        <f t="shared" si="12"/>
        <v>0</v>
      </c>
      <c r="BQ13" s="21">
        <f t="shared" si="13"/>
        <v>0</v>
      </c>
      <c r="BR13" s="21">
        <f t="shared" si="14"/>
        <v>0</v>
      </c>
      <c r="BS13" s="21">
        <f t="shared" si="15"/>
        <v>-1394638.3468197279</v>
      </c>
      <c r="BT13" s="21"/>
      <c r="BU13" s="21">
        <f t="shared" si="16"/>
        <v>0</v>
      </c>
      <c r="BV13" s="21">
        <f t="shared" si="17"/>
        <v>0</v>
      </c>
      <c r="BW13" s="21">
        <f t="shared" si="18"/>
        <v>-8565576.1944362298</v>
      </c>
      <c r="BX13" s="21">
        <f t="shared" si="19"/>
        <v>0</v>
      </c>
      <c r="BY13" s="21">
        <f t="shared" si="20"/>
        <v>0</v>
      </c>
      <c r="BZ13" s="21">
        <f t="shared" si="21"/>
        <v>0</v>
      </c>
      <c r="CA13" s="21">
        <f t="shared" si="22"/>
        <v>295617.42992755555</v>
      </c>
      <c r="CB13" s="21">
        <f t="shared" si="23"/>
        <v>293224.29295536241</v>
      </c>
      <c r="CC13" s="21">
        <f t="shared" si="24"/>
        <v>559808.54283354897</v>
      </c>
      <c r="CD13" s="21">
        <f t="shared" si="25"/>
        <v>-1432771.8992944015</v>
      </c>
      <c r="CE13" s="21"/>
      <c r="CF13" s="21">
        <f t="shared" si="26"/>
        <v>0</v>
      </c>
      <c r="CG13" s="21">
        <f t="shared" si="27"/>
        <v>0</v>
      </c>
      <c r="CH13" s="21">
        <f t="shared" si="28"/>
        <v>-4015550.7109115813</v>
      </c>
      <c r="CI13" s="21">
        <f t="shared" si="29"/>
        <v>0</v>
      </c>
      <c r="CJ13" s="21">
        <f t="shared" si="30"/>
        <v>0</v>
      </c>
      <c r="CK13" s="21">
        <f t="shared" si="31"/>
        <v>0</v>
      </c>
      <c r="CL13" s="21">
        <f>IF(CA13&gt;0,CA13*(TEA!B$17+TEA!B$18)-TEA!B$25,0)</f>
        <v>80112.323510367554</v>
      </c>
      <c r="CM13" s="21">
        <f>IF(CB13&gt;0,CB13*(TEA!C$17+TEA!C$18)-TEA!C$25,0)</f>
        <v>79463.78339090322</v>
      </c>
      <c r="CN13" s="21">
        <f>IF(CC13&gt;0,CC13*(TEA!D$17+TEA!D$18)-TEA!D$25,0)</f>
        <v>151708.11510789179</v>
      </c>
      <c r="CO13" s="21">
        <f>IF(CD13&gt;0,CD13*(TEA!E$17+TEA!E$18)-TEA!E$25,0)</f>
        <v>0</v>
      </c>
      <c r="CP13" s="21">
        <f>IF(CE13&gt;0,CE13*(TEA!F$17+TEA!F$18)-TEA!F$25,0)</f>
        <v>0</v>
      </c>
      <c r="CQ13" s="21">
        <f>IF(CF13&gt;0,CF13*(TEA!G$17+TEA!G$18)-TEA!G$25,0)</f>
        <v>0</v>
      </c>
      <c r="CR13" s="21">
        <f>IF(CG13&gt;0,CG13*(TEA!H$17+TEA!H$18)-TEA!H$25,0)</f>
        <v>0</v>
      </c>
      <c r="CS13" s="21">
        <f>IF(CH13&gt;0,CH13*(TEA!I$17+TEA!I$18)-TEA!I$25,0)</f>
        <v>0</v>
      </c>
      <c r="CT13" s="21">
        <f>IF(CI13&gt;0,CI13*(TEA!J$17+TEA!J$18)-TEA!J$25,0)</f>
        <v>0</v>
      </c>
      <c r="CU13" s="21">
        <f>IF(CJ13&gt;0,CJ13*(TEA!K$17+TEA!K$18)-TEA!K$25,0)</f>
        <v>0</v>
      </c>
      <c r="CV13" s="21">
        <f>IF(CK13&gt;0,CK13*(TEA!L$17+TEA!L$18)-TEA!L$25,0)</f>
        <v>0</v>
      </c>
      <c r="CW13" s="21">
        <f>TEA!B$50-TEA!B$46-X13-CL13</f>
        <v>4606.8274111124192</v>
      </c>
      <c r="CX13" s="21">
        <f>TEA!C$50-TEA!C$46-Y13-CM13</f>
        <v>4884.8940648210264</v>
      </c>
      <c r="CY13" s="21">
        <f>TEA!D$50-TEA!D$46-Z13-CN13</f>
        <v>-20905.843413486669</v>
      </c>
      <c r="CZ13" s="21">
        <f>TEA!E$50-TEA!E$46-AA13-CO13</f>
        <v>-224638.98992944014</v>
      </c>
      <c r="DA13" s="21"/>
      <c r="DB13" s="21">
        <f>TEA!G$50-TEA!G$46-AC13-CQ13</f>
        <v>0</v>
      </c>
      <c r="DC13" s="21">
        <f>TEA!H$50-TEA!H$46-AD13-CR13</f>
        <v>0</v>
      </c>
      <c r="DD13" s="21">
        <f>TEA!I$50-TEA!I$46-AE13-CS13</f>
        <v>881857.8153744922</v>
      </c>
      <c r="DE13" s="21">
        <f>TEA!J$50-TEA!J$46-AF13-CT13</f>
        <v>0</v>
      </c>
      <c r="DF13" s="21">
        <f>TEA!K$50-TEA!K$46-AG13-CU13</f>
        <v>0</v>
      </c>
      <c r="DG13" s="21">
        <f>TEA!L$50-TEA!L$46-AH13-CV13</f>
        <v>0</v>
      </c>
      <c r="DH13" s="21">
        <f>CW13/(1+TEA!B$16)^$A13</f>
        <v>1776.1313939144145</v>
      </c>
      <c r="DI13" s="21">
        <f>CX13/(1+TEA!C$16)^$A13</f>
        <v>1883.3381262658934</v>
      </c>
      <c r="DJ13" s="21">
        <f>CY13/(1+TEA!D$16)^$A13</f>
        <v>-8060.1076379343549</v>
      </c>
      <c r="DK13" s="21">
        <f>CZ13/(1+TEA!E$16)^$A13</f>
        <v>-86608.055111523747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339994.36294862215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-642188.45531869843</v>
      </c>
      <c r="C14" s="21">
        <f t="shared" si="3"/>
        <v>-636729.38279889524</v>
      </c>
      <c r="D14" s="21">
        <f t="shared" si="4"/>
        <v>-1255897.784754321</v>
      </c>
      <c r="E14" s="21">
        <f t="shared" si="5"/>
        <v>-2289501.4042432494</v>
      </c>
      <c r="F14" s="21"/>
      <c r="G14" s="21">
        <f t="shared" si="6"/>
        <v>0</v>
      </c>
      <c r="H14" s="21">
        <f t="shared" si="7"/>
        <v>0</v>
      </c>
      <c r="I14" s="21">
        <f t="shared" si="8"/>
        <v>-10485399.215385308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AT13*TEA!$B$20</f>
        <v>5.5588316172361378E-11</v>
      </c>
      <c r="AJ14" s="21">
        <f>AU13*TEA!$B$20</f>
        <v>3.958120942115784E-11</v>
      </c>
      <c r="AK14" s="21">
        <f>AV13*TEA!$B$20</f>
        <v>1.2165401130914687E-10</v>
      </c>
      <c r="AL14" s="21">
        <f>AW13*TEA!$B$20</f>
        <v>-1.3678800314664842E-11</v>
      </c>
      <c r="AM14" s="21"/>
      <c r="AN14" s="21">
        <f>AY13*TEA!$B$20</f>
        <v>0</v>
      </c>
      <c r="AO14" s="21">
        <f>AZ13*TEA!$B$20</f>
        <v>0</v>
      </c>
      <c r="AP14" s="21">
        <f>BA13*TEA!$B$20</f>
        <v>4.8428773880004884E-10</v>
      </c>
      <c r="AQ14" s="21">
        <f>BB13*TEA!$B$20</f>
        <v>0</v>
      </c>
      <c r="AR14" s="21">
        <f>BC13*TEA!$B$20</f>
        <v>0</v>
      </c>
      <c r="AS14" s="21">
        <f>BD13*TEA!$B$20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TEA!B$50-TEA!B$46-M14-AI14</f>
        <v>312489.2922480416</v>
      </c>
      <c r="BF14" s="21">
        <f>TEA!C$50-TEA!C$46-N14-AJ14</f>
        <v>309934.34219533345</v>
      </c>
      <c r="BG14" s="21">
        <f>TEA!D$50-TEA!D$46-O14-AK14</f>
        <v>594129.04452468047</v>
      </c>
      <c r="BH14" s="21">
        <f>TEA!E$50-TEA!E$46-P14-AL14</f>
        <v>-23213.117478292159</v>
      </c>
      <c r="BI14" s="21"/>
      <c r="BJ14" s="21">
        <f>TEA!G$50-TEA!G$46-R14-AN14</f>
        <v>0</v>
      </c>
      <c r="BK14" s="21">
        <f>TEA!H$50-TEA!H$46-S14-AO14</f>
        <v>0</v>
      </c>
      <c r="BL14" s="21">
        <f>TEA!I$50-TEA!I$46-T14-AP14</f>
        <v>4843478.89697666</v>
      </c>
      <c r="BM14" s="21">
        <f>TEA!J$50-TEA!J$46-U14-AQ14</f>
        <v>0</v>
      </c>
      <c r="BN14" s="21">
        <f>TEA!K$50-TEA!K$46-V14-AR14</f>
        <v>0</v>
      </c>
      <c r="BO14" s="21">
        <f>TEA!L$50-TEA!L$46-W14-AS14</f>
        <v>0</v>
      </c>
      <c r="BP14" s="21">
        <f t="shared" si="12"/>
        <v>0</v>
      </c>
      <c r="BQ14" s="21">
        <f t="shared" si="13"/>
        <v>0</v>
      </c>
      <c r="BR14" s="21">
        <f t="shared" si="14"/>
        <v>0</v>
      </c>
      <c r="BS14" s="21">
        <f t="shared" si="15"/>
        <v>-1432771.8992944015</v>
      </c>
      <c r="BT14" s="21"/>
      <c r="BU14" s="21">
        <f t="shared" si="16"/>
        <v>0</v>
      </c>
      <c r="BV14" s="21">
        <f t="shared" si="17"/>
        <v>0</v>
      </c>
      <c r="BW14" s="21">
        <f t="shared" si="18"/>
        <v>-4015550.7109115813</v>
      </c>
      <c r="BX14" s="21">
        <f t="shared" si="19"/>
        <v>0</v>
      </c>
      <c r="BY14" s="21">
        <f t="shared" si="20"/>
        <v>0</v>
      </c>
      <c r="BZ14" s="21">
        <f t="shared" si="21"/>
        <v>0</v>
      </c>
      <c r="CA14" s="21">
        <f t="shared" si="22"/>
        <v>312489.2922480416</v>
      </c>
      <c r="CB14" s="21">
        <f t="shared" si="23"/>
        <v>309934.34219533345</v>
      </c>
      <c r="CC14" s="21">
        <f t="shared" si="24"/>
        <v>594129.04452468047</v>
      </c>
      <c r="CD14" s="21">
        <f t="shared" si="25"/>
        <v>-1455985.0167726937</v>
      </c>
      <c r="CE14" s="21"/>
      <c r="CF14" s="21">
        <f t="shared" si="26"/>
        <v>0</v>
      </c>
      <c r="CG14" s="21">
        <f t="shared" si="27"/>
        <v>0</v>
      </c>
      <c r="CH14" s="21">
        <f t="shared" si="28"/>
        <v>827928.18606507871</v>
      </c>
      <c r="CI14" s="21">
        <f t="shared" si="29"/>
        <v>0</v>
      </c>
      <c r="CJ14" s="21">
        <f t="shared" si="30"/>
        <v>0</v>
      </c>
      <c r="CK14" s="21">
        <f t="shared" si="31"/>
        <v>0</v>
      </c>
      <c r="CL14" s="21">
        <f>IF(CA14&gt;0,CA14*(TEA!B$17+TEA!B$18)-TEA!B$25,0)</f>
        <v>84684.598199219283</v>
      </c>
      <c r="CM14" s="21">
        <f>IF(CB14&gt;0,CB14*(TEA!C$17+TEA!C$18)-TEA!C$25,0)</f>
        <v>83992.206734935375</v>
      </c>
      <c r="CN14" s="21">
        <f>IF(CC14&gt;0,CC14*(TEA!D$17+TEA!D$18)-TEA!D$25,0)</f>
        <v>161008.97106618842</v>
      </c>
      <c r="CO14" s="21">
        <f>IF(CD14&gt;0,CD14*(TEA!E$17+TEA!E$18)-TEA!E$25,0)</f>
        <v>0</v>
      </c>
      <c r="CP14" s="21">
        <f>IF(CE14&gt;0,CE14*(TEA!F$17+TEA!F$18)-TEA!F$25,0)</f>
        <v>0</v>
      </c>
      <c r="CQ14" s="21">
        <f>IF(CF14&gt;0,CF14*(TEA!G$17+TEA!G$18)-TEA!G$25,0)</f>
        <v>0</v>
      </c>
      <c r="CR14" s="21">
        <f>IF(CG14&gt;0,CG14*(TEA!H$17+TEA!H$18)-TEA!H$25,0)</f>
        <v>0</v>
      </c>
      <c r="CS14" s="21">
        <f>IF(CH14&gt;0,CH14*(TEA!I$17+TEA!I$18)-TEA!I$25,0)</f>
        <v>-343010.46157636365</v>
      </c>
      <c r="CT14" s="21">
        <f>IF(CI14&gt;0,CI14*(TEA!J$17+TEA!J$18)-TEA!J$25,0)</f>
        <v>0</v>
      </c>
      <c r="CU14" s="21">
        <f>IF(CJ14&gt;0,CJ14*(TEA!K$17+TEA!K$18)-TEA!K$25,0)</f>
        <v>0</v>
      </c>
      <c r="CV14" s="21">
        <f>IF(CK14&gt;0,CK14*(TEA!L$17+TEA!L$18)-TEA!L$25,0)</f>
        <v>0</v>
      </c>
      <c r="CW14" s="21">
        <f>TEA!B$50-TEA!B$46-X14-CL14</f>
        <v>227804.69404882239</v>
      </c>
      <c r="CX14" s="21">
        <f>TEA!C$50-TEA!C$46-Y14-CM14</f>
        <v>225942.13546039813</v>
      </c>
      <c r="CY14" s="21">
        <f>TEA!D$50-TEA!D$46-Z14-CN14</f>
        <v>433120.07345849217</v>
      </c>
      <c r="CZ14" s="21">
        <f>TEA!E$50-TEA!E$46-AA14-CO14</f>
        <v>-23213.117478292173</v>
      </c>
      <c r="DA14" s="21"/>
      <c r="DB14" s="21">
        <f>TEA!G$50-TEA!G$46-AC14-CQ14</f>
        <v>0</v>
      </c>
      <c r="DC14" s="21">
        <f>TEA!H$50-TEA!H$46-AD14-CR14</f>
        <v>0</v>
      </c>
      <c r="DD14" s="21">
        <f>TEA!I$50-TEA!I$46-AE14-CS14</f>
        <v>5186489.3585530249</v>
      </c>
      <c r="DE14" s="21">
        <f>TEA!J$50-TEA!J$46-AF14-CT14</f>
        <v>0</v>
      </c>
      <c r="DF14" s="21">
        <f>TEA!K$50-TEA!K$46-AG14-CU14</f>
        <v>0</v>
      </c>
      <c r="DG14" s="21">
        <f>TEA!L$50-TEA!L$46-AH14-CV14</f>
        <v>0</v>
      </c>
      <c r="DH14" s="21">
        <f>CW14/(1+TEA!B$16)^$A14</f>
        <v>79844.155537337254</v>
      </c>
      <c r="DI14" s="21">
        <f>CX14/(1+TEA!C$16)^$A14</f>
        <v>79191.340114667881</v>
      </c>
      <c r="DJ14" s="21">
        <f>CY14/(1+TEA!D$16)^$A14</f>
        <v>151805.94349013397</v>
      </c>
      <c r="DK14" s="21">
        <f>CZ14/(1+TEA!E$16)^$A14</f>
        <v>-8136.056064086285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1817832.8798979942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-569602.8593756645</v>
      </c>
      <c r="C15" s="21">
        <f t="shared" si="3"/>
        <v>-564737.2554219244</v>
      </c>
      <c r="D15" s="21">
        <f t="shared" si="4"/>
        <v>-1117892.381581472</v>
      </c>
      <c r="E15" s="21">
        <f t="shared" si="5"/>
        <v>-2296897.8188469643</v>
      </c>
      <c r="F15" s="21"/>
      <c r="G15" s="21">
        <f t="shared" si="6"/>
        <v>0</v>
      </c>
      <c r="H15" s="21">
        <f t="shared" si="7"/>
        <v>0</v>
      </c>
      <c r="I15" s="21">
        <f t="shared" si="8"/>
        <v>-9179562.4640053641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AT14*TEA!$B$20</f>
        <v>6.0035381466150289E-11</v>
      </c>
      <c r="AJ15" s="21">
        <f>AU14*TEA!$B$20</f>
        <v>4.274770617485046E-11</v>
      </c>
      <c r="AK15" s="21">
        <f>AV14*TEA!$B$20</f>
        <v>1.3138633221387864E-10</v>
      </c>
      <c r="AL15" s="21">
        <f>AW14*TEA!$B$20</f>
        <v>-1.4773104339838026E-11</v>
      </c>
      <c r="AM15" s="21"/>
      <c r="AN15" s="21">
        <f>AY14*TEA!$B$20</f>
        <v>0</v>
      </c>
      <c r="AO15" s="21">
        <f>AZ14*TEA!$B$20</f>
        <v>0</v>
      </c>
      <c r="AP15" s="21">
        <f>BA14*TEA!$B$20</f>
        <v>5.2303075790405272E-10</v>
      </c>
      <c r="AQ15" s="21">
        <f>BB14*TEA!$B$20</f>
        <v>0</v>
      </c>
      <c r="AR15" s="21">
        <f>BC14*TEA!$B$20</f>
        <v>0</v>
      </c>
      <c r="AS15" s="21">
        <f>BD14*TEA!$B$20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TEA!B$50-TEA!B$46-M15-AI15</f>
        <v>312489.2922480416</v>
      </c>
      <c r="BF15" s="21">
        <f>TEA!C$50-TEA!C$46-N15-AJ15</f>
        <v>309934.34219533345</v>
      </c>
      <c r="BG15" s="21">
        <f>TEA!D$50-TEA!D$46-O15-AK15</f>
        <v>594129.04452468047</v>
      </c>
      <c r="BH15" s="21">
        <f>TEA!E$50-TEA!E$46-P15-AL15</f>
        <v>-23213.117478292159</v>
      </c>
      <c r="BI15" s="21"/>
      <c r="BJ15" s="21">
        <f>TEA!G$50-TEA!G$46-R15-AN15</f>
        <v>0</v>
      </c>
      <c r="BK15" s="21">
        <f>TEA!H$50-TEA!H$46-S15-AO15</f>
        <v>0</v>
      </c>
      <c r="BL15" s="21">
        <f>TEA!I$50-TEA!I$46-T15-AP15</f>
        <v>4843478.89697666</v>
      </c>
      <c r="BM15" s="21">
        <f>TEA!J$50-TEA!J$46-U15-AQ15</f>
        <v>0</v>
      </c>
      <c r="BN15" s="21">
        <f>TEA!K$50-TEA!K$46-V15-AR15</f>
        <v>0</v>
      </c>
      <c r="BO15" s="21">
        <f>TEA!L$50-TEA!L$46-W15-AS15</f>
        <v>0</v>
      </c>
      <c r="BP15" s="21">
        <f t="shared" si="12"/>
        <v>0</v>
      </c>
      <c r="BQ15" s="21">
        <f t="shared" si="13"/>
        <v>0</v>
      </c>
      <c r="BR15" s="21">
        <f t="shared" si="14"/>
        <v>0</v>
      </c>
      <c r="BS15" s="21">
        <f t="shared" si="15"/>
        <v>-1455985.0167726937</v>
      </c>
      <c r="BT15" s="21"/>
      <c r="BU15" s="21">
        <f t="shared" si="16"/>
        <v>0</v>
      </c>
      <c r="BV15" s="21">
        <f t="shared" si="17"/>
        <v>0</v>
      </c>
      <c r="BW15" s="21">
        <f t="shared" si="18"/>
        <v>0</v>
      </c>
      <c r="BX15" s="21">
        <f t="shared" si="19"/>
        <v>0</v>
      </c>
      <c r="BY15" s="21">
        <f t="shared" si="20"/>
        <v>0</v>
      </c>
      <c r="BZ15" s="21">
        <f t="shared" si="21"/>
        <v>0</v>
      </c>
      <c r="CA15" s="21">
        <f t="shared" si="22"/>
        <v>312489.2922480416</v>
      </c>
      <c r="CB15" s="21">
        <f t="shared" si="23"/>
        <v>309934.34219533345</v>
      </c>
      <c r="CC15" s="21">
        <f t="shared" si="24"/>
        <v>594129.04452468047</v>
      </c>
      <c r="CD15" s="21">
        <f t="shared" si="25"/>
        <v>-1479198.1342509859</v>
      </c>
      <c r="CE15" s="21"/>
      <c r="CF15" s="21">
        <f t="shared" si="26"/>
        <v>0</v>
      </c>
      <c r="CG15" s="21">
        <f t="shared" si="27"/>
        <v>0</v>
      </c>
      <c r="CH15" s="21">
        <f t="shared" si="28"/>
        <v>4843478.89697666</v>
      </c>
      <c r="CI15" s="21">
        <f t="shared" si="29"/>
        <v>0</v>
      </c>
      <c r="CJ15" s="21">
        <f t="shared" si="30"/>
        <v>0</v>
      </c>
      <c r="CK15" s="21">
        <f t="shared" si="31"/>
        <v>0</v>
      </c>
      <c r="CL15" s="21">
        <f>IF(CA15&gt;0,CA15*(TEA!B$17+TEA!B$18)-TEA!B$25,0)</f>
        <v>84684.598199219283</v>
      </c>
      <c r="CM15" s="21">
        <f>IF(CB15&gt;0,CB15*(TEA!C$17+TEA!C$18)-TEA!C$25,0)</f>
        <v>83992.206734935375</v>
      </c>
      <c r="CN15" s="21">
        <f>IF(CC15&gt;0,CC15*(TEA!D$17+TEA!D$18)-TEA!D$25,0)</f>
        <v>161008.97106618842</v>
      </c>
      <c r="CO15" s="21">
        <f>IF(CD15&gt;0,CD15*(TEA!E$17+TEA!E$18)-TEA!E$25,0)</f>
        <v>0</v>
      </c>
      <c r="CP15" s="21">
        <f>IF(CE15&gt;0,CE15*(TEA!F$17+TEA!F$18)-TEA!F$25,0)</f>
        <v>0</v>
      </c>
      <c r="CQ15" s="21">
        <f>IF(CF15&gt;0,CF15*(TEA!G$17+TEA!G$18)-TEA!G$25,0)</f>
        <v>0</v>
      </c>
      <c r="CR15" s="21">
        <f>IF(CG15&gt;0,CG15*(TEA!H$17+TEA!H$18)-TEA!H$25,0)</f>
        <v>0</v>
      </c>
      <c r="CS15" s="21">
        <f>IF(CH15&gt;0,CH15*(TEA!I$17+TEA!I$18)-TEA!I$25,0)</f>
        <v>745203.78108067485</v>
      </c>
      <c r="CT15" s="21">
        <f>IF(CI15&gt;0,CI15*(TEA!J$17+TEA!J$18)-TEA!J$25,0)</f>
        <v>0</v>
      </c>
      <c r="CU15" s="21">
        <f>IF(CJ15&gt;0,CJ15*(TEA!K$17+TEA!K$18)-TEA!K$25,0)</f>
        <v>0</v>
      </c>
      <c r="CV15" s="21">
        <f>IF(CK15&gt;0,CK15*(TEA!L$17+TEA!L$18)-TEA!L$25,0)</f>
        <v>0</v>
      </c>
      <c r="CW15" s="21">
        <f>TEA!B$50-TEA!B$46-X15-CL15</f>
        <v>227804.69404882239</v>
      </c>
      <c r="CX15" s="21">
        <f>TEA!C$50-TEA!C$46-Y15-CM15</f>
        <v>225942.13546039813</v>
      </c>
      <c r="CY15" s="21">
        <f>TEA!D$50-TEA!D$46-Z15-CN15</f>
        <v>433120.07345849217</v>
      </c>
      <c r="CZ15" s="21">
        <f>TEA!E$50-TEA!E$46-AA15-CO15</f>
        <v>-23213.117478292173</v>
      </c>
      <c r="DA15" s="21"/>
      <c r="DB15" s="21">
        <f>TEA!G$50-TEA!G$46-AC15-CQ15</f>
        <v>0</v>
      </c>
      <c r="DC15" s="21">
        <f>TEA!H$50-TEA!H$46-AD15-CR15</f>
        <v>0</v>
      </c>
      <c r="DD15" s="21">
        <f>TEA!I$50-TEA!I$46-AE15-CS15</f>
        <v>4098275.1158959861</v>
      </c>
      <c r="DE15" s="21">
        <f>TEA!J$50-TEA!J$46-AF15-CT15</f>
        <v>0</v>
      </c>
      <c r="DF15" s="21">
        <f>TEA!K$50-TEA!K$46-AG15-CU15</f>
        <v>0</v>
      </c>
      <c r="DG15" s="21">
        <f>TEA!L$50-TEA!L$46-AH15-CV15</f>
        <v>0</v>
      </c>
      <c r="DH15" s="21">
        <f>CW15/(1+TEA!B$16)^$A15</f>
        <v>72585.59594303387</v>
      </c>
      <c r="DI15" s="21">
        <f>CX15/(1+TEA!C$16)^$A15</f>
        <v>71992.127376970806</v>
      </c>
      <c r="DJ15" s="21">
        <f>CY15/(1+TEA!D$16)^$A15</f>
        <v>138005.40317284907</v>
      </c>
      <c r="DK15" s="21">
        <f>CZ15/(1+TEA!E$16)^$A15</f>
        <v>-7396.4146037148048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1305836.7513799444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-503615.95397290646</v>
      </c>
      <c r="C16" s="21">
        <f t="shared" si="3"/>
        <v>-499289.86689740547</v>
      </c>
      <c r="D16" s="21">
        <f t="shared" si="4"/>
        <v>-992432.92415160919</v>
      </c>
      <c r="E16" s="21">
        <f t="shared" si="5"/>
        <v>-2303621.8321230686</v>
      </c>
      <c r="F16" s="21"/>
      <c r="G16" s="21">
        <f t="shared" si="6"/>
        <v>0</v>
      </c>
      <c r="H16" s="21">
        <f t="shared" si="7"/>
        <v>0</v>
      </c>
      <c r="I16" s="21">
        <f t="shared" si="8"/>
        <v>-7992438.1445690515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AT15*TEA!$B$20</f>
        <v>6.4838211983442307E-11</v>
      </c>
      <c r="AJ16" s="21">
        <f>AU15*TEA!$B$20</f>
        <v>4.6167522668838506E-11</v>
      </c>
      <c r="AK16" s="21">
        <f>AV15*TEA!$B$20</f>
        <v>1.4189723879098892E-10</v>
      </c>
      <c r="AL16" s="21">
        <f>AW15*TEA!$B$20</f>
        <v>-1.5954952687025071E-11</v>
      </c>
      <c r="AM16" s="21"/>
      <c r="AN16" s="21">
        <f>AY15*TEA!$B$20</f>
        <v>0</v>
      </c>
      <c r="AO16" s="21">
        <f>AZ15*TEA!$B$20</f>
        <v>0</v>
      </c>
      <c r="AP16" s="21">
        <f>BA15*TEA!$B$20</f>
        <v>5.6487321853637691E-10</v>
      </c>
      <c r="AQ16" s="21">
        <f>BB15*TEA!$B$20</f>
        <v>0</v>
      </c>
      <c r="AR16" s="21">
        <f>BC15*TEA!$B$20</f>
        <v>0</v>
      </c>
      <c r="AS16" s="21">
        <f>BD15*TEA!$B$20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TEA!B$50-TEA!B$46-M16-AI16</f>
        <v>312489.2922480416</v>
      </c>
      <c r="BF16" s="21">
        <f>TEA!C$50-TEA!C$46-N16-AJ16</f>
        <v>309934.34219533345</v>
      </c>
      <c r="BG16" s="21">
        <f>TEA!D$50-TEA!D$46-O16-AK16</f>
        <v>594129.04452468047</v>
      </c>
      <c r="BH16" s="21">
        <f>TEA!E$50-TEA!E$46-P16-AL16</f>
        <v>-23213.117478292159</v>
      </c>
      <c r="BI16" s="21"/>
      <c r="BJ16" s="21">
        <f>TEA!G$50-TEA!G$46-R16-AN16</f>
        <v>0</v>
      </c>
      <c r="BK16" s="21">
        <f>TEA!H$50-TEA!H$46-S16-AO16</f>
        <v>0</v>
      </c>
      <c r="BL16" s="21">
        <f>TEA!I$50-TEA!I$46-T16-AP16</f>
        <v>4843478.89697666</v>
      </c>
      <c r="BM16" s="21">
        <f>TEA!J$50-TEA!J$46-U16-AQ16</f>
        <v>0</v>
      </c>
      <c r="BN16" s="21">
        <f>TEA!K$50-TEA!K$46-V16-AR16</f>
        <v>0</v>
      </c>
      <c r="BO16" s="21">
        <f>TEA!L$50-TEA!L$46-W16-AS16</f>
        <v>0</v>
      </c>
      <c r="BP16" s="21">
        <f t="shared" si="12"/>
        <v>0</v>
      </c>
      <c r="BQ16" s="21">
        <f t="shared" si="13"/>
        <v>0</v>
      </c>
      <c r="BR16" s="21">
        <f t="shared" si="14"/>
        <v>0</v>
      </c>
      <c r="BS16" s="21">
        <f t="shared" si="15"/>
        <v>-1479198.1342509859</v>
      </c>
      <c r="BT16" s="21"/>
      <c r="BU16" s="21">
        <f t="shared" si="16"/>
        <v>0</v>
      </c>
      <c r="BV16" s="21">
        <f t="shared" si="17"/>
        <v>0</v>
      </c>
      <c r="BW16" s="21">
        <f t="shared" si="18"/>
        <v>0</v>
      </c>
      <c r="BX16" s="21">
        <f t="shared" si="19"/>
        <v>0</v>
      </c>
      <c r="BY16" s="21">
        <f t="shared" si="20"/>
        <v>0</v>
      </c>
      <c r="BZ16" s="21">
        <f t="shared" si="21"/>
        <v>0</v>
      </c>
      <c r="CA16" s="21">
        <f t="shared" si="22"/>
        <v>312489.2922480416</v>
      </c>
      <c r="CB16" s="21">
        <f t="shared" si="23"/>
        <v>309934.34219533345</v>
      </c>
      <c r="CC16" s="21">
        <f t="shared" si="24"/>
        <v>594129.04452468047</v>
      </c>
      <c r="CD16" s="21">
        <f t="shared" si="25"/>
        <v>-1502411.2517292781</v>
      </c>
      <c r="CE16" s="21"/>
      <c r="CF16" s="21">
        <f t="shared" si="26"/>
        <v>0</v>
      </c>
      <c r="CG16" s="21">
        <f t="shared" si="27"/>
        <v>0</v>
      </c>
      <c r="CH16" s="21">
        <f t="shared" si="28"/>
        <v>4843478.89697666</v>
      </c>
      <c r="CI16" s="21">
        <f t="shared" si="29"/>
        <v>0</v>
      </c>
      <c r="CJ16" s="21">
        <f t="shared" si="30"/>
        <v>0</v>
      </c>
      <c r="CK16" s="21">
        <f t="shared" si="31"/>
        <v>0</v>
      </c>
      <c r="CL16" s="21">
        <f>IF(CA16&gt;0,CA16*(TEA!B$17+TEA!B$18)-TEA!B$25,0)</f>
        <v>84684.598199219283</v>
      </c>
      <c r="CM16" s="21">
        <f>IF(CB16&gt;0,CB16*(TEA!C$17+TEA!C$18)-TEA!C$25,0)</f>
        <v>83992.206734935375</v>
      </c>
      <c r="CN16" s="21">
        <f>IF(CC16&gt;0,CC16*(TEA!D$17+TEA!D$18)-TEA!D$25,0)</f>
        <v>161008.97106618842</v>
      </c>
      <c r="CO16" s="21">
        <f>IF(CD16&gt;0,CD16*(TEA!E$17+TEA!E$18)-TEA!E$25,0)</f>
        <v>0</v>
      </c>
      <c r="CP16" s="21">
        <f>IF(CE16&gt;0,CE16*(TEA!F$17+TEA!F$18)-TEA!F$25,0)</f>
        <v>0</v>
      </c>
      <c r="CQ16" s="21">
        <f>IF(CF16&gt;0,CF16*(TEA!G$17+TEA!G$18)-TEA!G$25,0)</f>
        <v>0</v>
      </c>
      <c r="CR16" s="21">
        <f>IF(CG16&gt;0,CG16*(TEA!H$17+TEA!H$18)-TEA!H$25,0)</f>
        <v>0</v>
      </c>
      <c r="CS16" s="21">
        <f>IF(CH16&gt;0,CH16*(TEA!I$17+TEA!I$18)-TEA!I$25,0)</f>
        <v>745203.78108067485</v>
      </c>
      <c r="CT16" s="21">
        <f>IF(CI16&gt;0,CI16*(TEA!J$17+TEA!J$18)-TEA!J$25,0)</f>
        <v>0</v>
      </c>
      <c r="CU16" s="21">
        <f>IF(CJ16&gt;0,CJ16*(TEA!K$17+TEA!K$18)-TEA!K$25,0)</f>
        <v>0</v>
      </c>
      <c r="CV16" s="21">
        <f>IF(CK16&gt;0,CK16*(TEA!L$17+TEA!L$18)-TEA!L$25,0)</f>
        <v>0</v>
      </c>
      <c r="CW16" s="21">
        <f>TEA!B$50-TEA!B$46-X16-CL16</f>
        <v>227804.69404882239</v>
      </c>
      <c r="CX16" s="21">
        <f>TEA!C$50-TEA!C$46-Y16-CM16</f>
        <v>225942.13546039813</v>
      </c>
      <c r="CY16" s="21">
        <f>TEA!D$50-TEA!D$46-Z16-CN16</f>
        <v>433120.07345849217</v>
      </c>
      <c r="CZ16" s="21">
        <f>TEA!E$50-TEA!E$46-AA16-CO16</f>
        <v>-23213.117478292173</v>
      </c>
      <c r="DA16" s="21"/>
      <c r="DB16" s="21">
        <f>TEA!G$50-TEA!G$46-AC16-CQ16</f>
        <v>0</v>
      </c>
      <c r="DC16" s="21">
        <f>TEA!H$50-TEA!H$46-AD16-CR16</f>
        <v>0</v>
      </c>
      <c r="DD16" s="21">
        <f>TEA!I$50-TEA!I$46-AE16-CS16</f>
        <v>4098275.1158959861</v>
      </c>
      <c r="DE16" s="21">
        <f>TEA!J$50-TEA!J$46-AF16-CT16</f>
        <v>0</v>
      </c>
      <c r="DF16" s="21">
        <f>TEA!K$50-TEA!K$46-AG16-CU16</f>
        <v>0</v>
      </c>
      <c r="DG16" s="21">
        <f>TEA!L$50-TEA!L$46-AH16-CV16</f>
        <v>0</v>
      </c>
      <c r="DH16" s="21">
        <f>CW16/(1+TEA!B$16)^$A16</f>
        <v>65986.905402758071</v>
      </c>
      <c r="DI16" s="21">
        <f>CX16/(1+TEA!C$16)^$A16</f>
        <v>65447.388524518909</v>
      </c>
      <c r="DJ16" s="21">
        <f>CY16/(1+TEA!D$16)^$A16</f>
        <v>125459.45742986278</v>
      </c>
      <c r="DK16" s="21">
        <f>CZ16/(1+TEA!E$16)^$A16</f>
        <v>-6724.0132761043678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1187124.3194363129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-443627.85815221735</v>
      </c>
      <c r="C17" s="21">
        <f t="shared" si="3"/>
        <v>-439792.24096602469</v>
      </c>
      <c r="D17" s="21">
        <f t="shared" si="4"/>
        <v>-878378.87194264308</v>
      </c>
      <c r="E17" s="21">
        <f t="shared" si="5"/>
        <v>-2309734.5714649819</v>
      </c>
      <c r="F17" s="21"/>
      <c r="G17" s="21">
        <f t="shared" si="6"/>
        <v>0</v>
      </c>
      <c r="H17" s="21">
        <f t="shared" si="7"/>
        <v>0</v>
      </c>
      <c r="I17" s="21">
        <f t="shared" si="8"/>
        <v>-6913234.2178087672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TEA!B$50-TEA!B$46-M17-AI17</f>
        <v>312489.29224804166</v>
      </c>
      <c r="BF17" s="21">
        <f>TEA!C$50-TEA!C$46-N17-AJ17</f>
        <v>309934.34219533351</v>
      </c>
      <c r="BG17" s="21">
        <f>TEA!D$50-TEA!D$46-O17-AK17</f>
        <v>594129.04452468059</v>
      </c>
      <c r="BH17" s="21">
        <f>TEA!E$50-TEA!E$46-P17-AL17</f>
        <v>-23213.117478292173</v>
      </c>
      <c r="BI17" s="21"/>
      <c r="BJ17" s="21">
        <f>TEA!G$50-TEA!G$46-R17-AN17</f>
        <v>0</v>
      </c>
      <c r="BK17" s="21">
        <f>TEA!H$50-TEA!H$46-S17-AO17</f>
        <v>0</v>
      </c>
      <c r="BL17" s="21">
        <f>TEA!I$50-TEA!I$46-T17-AP17</f>
        <v>4843478.8969766609</v>
      </c>
      <c r="BM17" s="21">
        <f>TEA!J$50-TEA!J$46-U17-AQ17</f>
        <v>0</v>
      </c>
      <c r="BN17" s="21">
        <f>TEA!K$50-TEA!K$46-V17-AR17</f>
        <v>0</v>
      </c>
      <c r="BO17" s="21">
        <f>TEA!L$50-TEA!L$46-W17-AS17</f>
        <v>0</v>
      </c>
      <c r="BP17" s="21">
        <f t="shared" si="12"/>
        <v>0</v>
      </c>
      <c r="BQ17" s="21">
        <f t="shared" si="13"/>
        <v>0</v>
      </c>
      <c r="BR17" s="21">
        <f t="shared" si="14"/>
        <v>0</v>
      </c>
      <c r="BS17" s="21">
        <f t="shared" si="15"/>
        <v>-1502411.2517292781</v>
      </c>
      <c r="BT17" s="21"/>
      <c r="BU17" s="21">
        <f t="shared" si="16"/>
        <v>0</v>
      </c>
      <c r="BV17" s="21">
        <f t="shared" si="17"/>
        <v>0</v>
      </c>
      <c r="BW17" s="21">
        <f t="shared" si="18"/>
        <v>0</v>
      </c>
      <c r="BX17" s="21">
        <f t="shared" si="19"/>
        <v>0</v>
      </c>
      <c r="BY17" s="21">
        <f t="shared" si="20"/>
        <v>0</v>
      </c>
      <c r="BZ17" s="21">
        <f t="shared" si="21"/>
        <v>0</v>
      </c>
      <c r="CA17" s="21">
        <f t="shared" si="22"/>
        <v>312489.29224804166</v>
      </c>
      <c r="CB17" s="21">
        <f t="shared" si="23"/>
        <v>309934.34219533351</v>
      </c>
      <c r="CC17" s="21">
        <f t="shared" si="24"/>
        <v>594129.04452468059</v>
      </c>
      <c r="CD17" s="21">
        <f t="shared" si="25"/>
        <v>-1525624.3692075703</v>
      </c>
      <c r="CE17" s="21"/>
      <c r="CF17" s="21">
        <f t="shared" si="26"/>
        <v>0</v>
      </c>
      <c r="CG17" s="21">
        <f t="shared" si="27"/>
        <v>0</v>
      </c>
      <c r="CH17" s="21">
        <f t="shared" si="28"/>
        <v>4843478.8969766609</v>
      </c>
      <c r="CI17" s="21">
        <f t="shared" si="29"/>
        <v>0</v>
      </c>
      <c r="CJ17" s="21">
        <f t="shared" si="30"/>
        <v>0</v>
      </c>
      <c r="CK17" s="21">
        <f t="shared" si="31"/>
        <v>0</v>
      </c>
      <c r="CL17" s="21">
        <f>IF(CA17&gt;0,CA17*(TEA!B$17+TEA!B$18)-TEA!B$25,0)</f>
        <v>84684.598199219297</v>
      </c>
      <c r="CM17" s="21">
        <f>IF(CB17&gt;0,CB17*(TEA!C$17+TEA!C$18)-TEA!C$25,0)</f>
        <v>83992.206734935389</v>
      </c>
      <c r="CN17" s="21">
        <f>IF(CC17&gt;0,CC17*(TEA!D$17+TEA!D$18)-TEA!D$25,0)</f>
        <v>161008.97106618845</v>
      </c>
      <c r="CO17" s="21">
        <f>IF(CD17&gt;0,CD17*(TEA!E$17+TEA!E$18)-TEA!E$25,0)</f>
        <v>0</v>
      </c>
      <c r="CP17" s="21">
        <f>IF(CE17&gt;0,CE17*(TEA!F$17+TEA!F$18)-TEA!F$25,0)</f>
        <v>0</v>
      </c>
      <c r="CQ17" s="21">
        <f>IF(CF17&gt;0,CF17*(TEA!G$17+TEA!G$18)-TEA!G$25,0)</f>
        <v>0</v>
      </c>
      <c r="CR17" s="21">
        <f>IF(CG17&gt;0,CG17*(TEA!H$17+TEA!H$18)-TEA!H$25,0)</f>
        <v>0</v>
      </c>
      <c r="CS17" s="21">
        <f>IF(CH17&gt;0,CH17*(TEA!I$17+TEA!I$18)-TEA!I$25,0)</f>
        <v>745203.78108067531</v>
      </c>
      <c r="CT17" s="21">
        <f>IF(CI17&gt;0,CI17*(TEA!J$17+TEA!J$18)-TEA!J$25,0)</f>
        <v>0</v>
      </c>
      <c r="CU17" s="21">
        <f>IF(CJ17&gt;0,CJ17*(TEA!K$17+TEA!K$18)-TEA!K$25,0)</f>
        <v>0</v>
      </c>
      <c r="CV17" s="21">
        <f>IF(CK17&gt;0,CK17*(TEA!L$17+TEA!L$18)-TEA!L$25,0)</f>
        <v>0</v>
      </c>
      <c r="CW17" s="21">
        <f>TEA!B$50-TEA!B$46-X17-CL17</f>
        <v>227804.69404882236</v>
      </c>
      <c r="CX17" s="21">
        <f>TEA!C$50-TEA!C$46-Y17-CM17</f>
        <v>225942.1354603981</v>
      </c>
      <c r="CY17" s="21">
        <f>TEA!D$50-TEA!D$46-Z17-CN17</f>
        <v>433120.07345849217</v>
      </c>
      <c r="CZ17" s="21">
        <f>TEA!E$50-TEA!E$46-AA17-CO17</f>
        <v>-23213.117478292173</v>
      </c>
      <c r="DA17" s="21"/>
      <c r="DB17" s="21">
        <f>TEA!G$50-TEA!G$46-AC17-CQ17</f>
        <v>0</v>
      </c>
      <c r="DC17" s="21">
        <f>TEA!H$50-TEA!H$46-AD17-CR17</f>
        <v>0</v>
      </c>
      <c r="DD17" s="21">
        <f>TEA!I$50-TEA!I$46-AE17-CS17</f>
        <v>4098275.1158959856</v>
      </c>
      <c r="DE17" s="21">
        <f>TEA!J$50-TEA!J$46-AF17-CT17</f>
        <v>0</v>
      </c>
      <c r="DF17" s="21">
        <f>TEA!K$50-TEA!K$46-AG17-CU17</f>
        <v>0</v>
      </c>
      <c r="DG17" s="21">
        <f>TEA!L$50-TEA!L$46-AH17-CV17</f>
        <v>0</v>
      </c>
      <c r="DH17" s="21">
        <f>CW17/(1+TEA!B$16)^$A17</f>
        <v>59988.09582068913</v>
      </c>
      <c r="DI17" s="21">
        <f>CX17/(1+TEA!C$16)^$A17</f>
        <v>59497.625931380811</v>
      </c>
      <c r="DJ17" s="21">
        <f>CY17/(1+TEA!D$16)^$A17</f>
        <v>114054.05220896614</v>
      </c>
      <c r="DK17" s="21">
        <f>CZ17/(1+TEA!E$16)^$A17</f>
        <v>-6112.7393419130613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1079203.9267602842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-389093.22558795451</v>
      </c>
      <c r="C18" s="21">
        <f t="shared" si="3"/>
        <v>-385703.49011931487</v>
      </c>
      <c r="D18" s="21">
        <f t="shared" si="4"/>
        <v>-774693.36993449205</v>
      </c>
      <c r="E18" s="21">
        <f t="shared" si="5"/>
        <v>-2315291.6072303574</v>
      </c>
      <c r="F18" s="21"/>
      <c r="G18" s="21">
        <f t="shared" si="6"/>
        <v>0</v>
      </c>
      <c r="H18" s="21">
        <f t="shared" si="7"/>
        <v>0</v>
      </c>
      <c r="I18" s="21">
        <f t="shared" si="8"/>
        <v>-5932139.7389357816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TEA!B$50-TEA!B$46-M18-AI18</f>
        <v>312489.29224804166</v>
      </c>
      <c r="BF18" s="21">
        <f>TEA!C$50-TEA!C$46-N18-AJ18</f>
        <v>309934.34219533351</v>
      </c>
      <c r="BG18" s="21">
        <f>TEA!D$50-TEA!D$46-O18-AK18</f>
        <v>594129.04452468059</v>
      </c>
      <c r="BH18" s="21">
        <f>TEA!E$50-TEA!E$46-P18-AL18</f>
        <v>-23213.117478292173</v>
      </c>
      <c r="BI18" s="21"/>
      <c r="BJ18" s="21">
        <f>TEA!G$50-TEA!G$46-R18-AN18</f>
        <v>0</v>
      </c>
      <c r="BK18" s="21">
        <f>TEA!H$50-TEA!H$46-S18-AO18</f>
        <v>0</v>
      </c>
      <c r="BL18" s="21">
        <f>TEA!I$50-TEA!I$46-T18-AP18</f>
        <v>4843478.8969766609</v>
      </c>
      <c r="BM18" s="21">
        <f>TEA!J$50-TEA!J$46-U18-AQ18</f>
        <v>0</v>
      </c>
      <c r="BN18" s="21">
        <f>TEA!K$50-TEA!K$46-V18-AR18</f>
        <v>0</v>
      </c>
      <c r="BO18" s="21">
        <f>TEA!L$50-TEA!L$46-W18-AS18</f>
        <v>0</v>
      </c>
      <c r="BP18" s="21">
        <f t="shared" si="12"/>
        <v>0</v>
      </c>
      <c r="BQ18" s="21">
        <f t="shared" si="13"/>
        <v>0</v>
      </c>
      <c r="BR18" s="21">
        <f t="shared" si="14"/>
        <v>0</v>
      </c>
      <c r="BS18" s="21">
        <f t="shared" si="15"/>
        <v>-1525624.3692075703</v>
      </c>
      <c r="BT18" s="21"/>
      <c r="BU18" s="21">
        <f t="shared" si="16"/>
        <v>0</v>
      </c>
      <c r="BV18" s="21">
        <f t="shared" si="17"/>
        <v>0</v>
      </c>
      <c r="BW18" s="21">
        <f t="shared" si="18"/>
        <v>0</v>
      </c>
      <c r="BX18" s="21">
        <f t="shared" si="19"/>
        <v>0</v>
      </c>
      <c r="BY18" s="21">
        <f t="shared" si="20"/>
        <v>0</v>
      </c>
      <c r="BZ18" s="21">
        <f t="shared" si="21"/>
        <v>0</v>
      </c>
      <c r="CA18" s="21">
        <f t="shared" si="22"/>
        <v>312489.29224804166</v>
      </c>
      <c r="CB18" s="21">
        <f t="shared" si="23"/>
        <v>309934.34219533351</v>
      </c>
      <c r="CC18" s="21">
        <f t="shared" si="24"/>
        <v>594129.04452468059</v>
      </c>
      <c r="CD18" s="21">
        <f t="shared" si="25"/>
        <v>-1548837.4866858625</v>
      </c>
      <c r="CE18" s="21"/>
      <c r="CF18" s="21">
        <f t="shared" si="26"/>
        <v>0</v>
      </c>
      <c r="CG18" s="21">
        <f t="shared" si="27"/>
        <v>0</v>
      </c>
      <c r="CH18" s="21">
        <f t="shared" si="28"/>
        <v>4843478.8969766609</v>
      </c>
      <c r="CI18" s="21">
        <f t="shared" si="29"/>
        <v>0</v>
      </c>
      <c r="CJ18" s="21">
        <f t="shared" si="30"/>
        <v>0</v>
      </c>
      <c r="CK18" s="21">
        <f t="shared" si="31"/>
        <v>0</v>
      </c>
      <c r="CL18" s="21">
        <f>IF(CA18&gt;0,CA18*(TEA!B$17+TEA!B$18)-TEA!B$25,0)</f>
        <v>84684.598199219297</v>
      </c>
      <c r="CM18" s="21">
        <f>IF(CB18&gt;0,CB18*(TEA!C$17+TEA!C$18)-TEA!C$25,0)</f>
        <v>83992.206734935389</v>
      </c>
      <c r="CN18" s="21">
        <f>IF(CC18&gt;0,CC18*(TEA!D$17+TEA!D$18)-TEA!D$25,0)</f>
        <v>161008.97106618845</v>
      </c>
      <c r="CO18" s="21">
        <f>IF(CD18&gt;0,CD18*(TEA!E$17+TEA!E$18)-TEA!E$25,0)</f>
        <v>0</v>
      </c>
      <c r="CP18" s="21">
        <f>IF(CE18&gt;0,CE18*(TEA!F$17+TEA!F$18)-TEA!F$25,0)</f>
        <v>0</v>
      </c>
      <c r="CQ18" s="21">
        <f>IF(CF18&gt;0,CF18*(TEA!G$17+TEA!G$18)-TEA!G$25,0)</f>
        <v>0</v>
      </c>
      <c r="CR18" s="21">
        <f>IF(CG18&gt;0,CG18*(TEA!H$17+TEA!H$18)-TEA!H$25,0)</f>
        <v>0</v>
      </c>
      <c r="CS18" s="21">
        <f>IF(CH18&gt;0,CH18*(TEA!I$17+TEA!I$18)-TEA!I$25,0)</f>
        <v>745203.78108067531</v>
      </c>
      <c r="CT18" s="21">
        <f>IF(CI18&gt;0,CI18*(TEA!J$17+TEA!J$18)-TEA!J$25,0)</f>
        <v>0</v>
      </c>
      <c r="CU18" s="21">
        <f>IF(CJ18&gt;0,CJ18*(TEA!K$17+TEA!K$18)-TEA!K$25,0)</f>
        <v>0</v>
      </c>
      <c r="CV18" s="21">
        <f>IF(CK18&gt;0,CK18*(TEA!L$17+TEA!L$18)-TEA!L$25,0)</f>
        <v>0</v>
      </c>
      <c r="CW18" s="21">
        <f>TEA!B$50-TEA!B$46-X18-CL18</f>
        <v>227804.69404882236</v>
      </c>
      <c r="CX18" s="21">
        <f>TEA!C$50-TEA!C$46-Y18-CM18</f>
        <v>225942.1354603981</v>
      </c>
      <c r="CY18" s="21">
        <f>TEA!D$50-TEA!D$46-Z18-CN18</f>
        <v>433120.07345849217</v>
      </c>
      <c r="CZ18" s="21">
        <f>TEA!E$50-TEA!E$46-AA18-CO18</f>
        <v>-23213.117478292173</v>
      </c>
      <c r="DA18" s="21"/>
      <c r="DB18" s="21">
        <f>TEA!G$50-TEA!G$46-AC18-CQ18</f>
        <v>0</v>
      </c>
      <c r="DC18" s="21">
        <f>TEA!H$50-TEA!H$46-AD18-CR18</f>
        <v>0</v>
      </c>
      <c r="DD18" s="21">
        <f>TEA!I$50-TEA!I$46-AE18-CS18</f>
        <v>4098275.1158959856</v>
      </c>
      <c r="DE18" s="21">
        <f>TEA!J$50-TEA!J$46-AF18-CT18</f>
        <v>0</v>
      </c>
      <c r="DF18" s="21">
        <f>TEA!K$50-TEA!K$46-AG18-CU18</f>
        <v>0</v>
      </c>
      <c r="DG18" s="21">
        <f>TEA!L$50-TEA!L$46-AH18-CV18</f>
        <v>0</v>
      </c>
      <c r="DH18" s="21">
        <f>CW18/(1+TEA!B$16)^$A18</f>
        <v>54534.632564262844</v>
      </c>
      <c r="DI18" s="21">
        <f>CX18/(1+TEA!C$16)^$A18</f>
        <v>54088.750846709823</v>
      </c>
      <c r="DJ18" s="21">
        <f>CY18/(1+TEA!D$16)^$A18</f>
        <v>103685.50200815103</v>
      </c>
      <c r="DK18" s="21">
        <f>CZ18/(1+TEA!E$16)^$A18</f>
        <v>-5557.03576537551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981094.4788729857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-339516.28689317009</v>
      </c>
      <c r="C19" s="21">
        <f t="shared" si="3"/>
        <v>-336531.89844048774</v>
      </c>
      <c r="D19" s="21">
        <f t="shared" si="4"/>
        <v>-680433.82265435474</v>
      </c>
      <c r="E19" s="21">
        <f t="shared" si="5"/>
        <v>-2320343.4579261532</v>
      </c>
      <c r="F19" s="21"/>
      <c r="G19" s="21">
        <f t="shared" si="6"/>
        <v>0</v>
      </c>
      <c r="H19" s="21">
        <f t="shared" si="7"/>
        <v>0</v>
      </c>
      <c r="I19" s="21">
        <f t="shared" si="8"/>
        <v>-5040235.6672330676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TEA!B$50-TEA!B$46-M19-AI19</f>
        <v>312489.29224804166</v>
      </c>
      <c r="BF19" s="21">
        <f>TEA!C$50-TEA!C$46-N19-AJ19</f>
        <v>309934.34219533351</v>
      </c>
      <c r="BG19" s="21">
        <f>TEA!D$50-TEA!D$46-O19-AK19</f>
        <v>594129.04452468059</v>
      </c>
      <c r="BH19" s="21">
        <f>TEA!E$50-TEA!E$46-P19-AL19</f>
        <v>-23213.117478292173</v>
      </c>
      <c r="BI19" s="21"/>
      <c r="BJ19" s="21">
        <f>TEA!G$50-TEA!G$46-R19-AN19</f>
        <v>0</v>
      </c>
      <c r="BK19" s="21">
        <f>TEA!H$50-TEA!H$46-S19-AO19</f>
        <v>0</v>
      </c>
      <c r="BL19" s="21">
        <f>TEA!I$50-TEA!I$46-T19-AP19</f>
        <v>4843478.8969766609</v>
      </c>
      <c r="BM19" s="21">
        <f>TEA!J$50-TEA!J$46-U19-AQ19</f>
        <v>0</v>
      </c>
      <c r="BN19" s="21">
        <f>TEA!K$50-TEA!K$46-V19-AR19</f>
        <v>0</v>
      </c>
      <c r="BO19" s="21">
        <f>TEA!L$50-TEA!L$46-W19-AS19</f>
        <v>0</v>
      </c>
      <c r="BP19" s="21">
        <f t="shared" si="12"/>
        <v>0</v>
      </c>
      <c r="BQ19" s="21">
        <f t="shared" si="13"/>
        <v>0</v>
      </c>
      <c r="BR19" s="21">
        <f t="shared" si="14"/>
        <v>0</v>
      </c>
      <c r="BS19" s="21">
        <f t="shared" si="15"/>
        <v>-1548837.4866858625</v>
      </c>
      <c r="BT19" s="21"/>
      <c r="BU19" s="21">
        <f t="shared" si="16"/>
        <v>0</v>
      </c>
      <c r="BV19" s="21">
        <f t="shared" si="17"/>
        <v>0</v>
      </c>
      <c r="BW19" s="21">
        <f t="shared" si="18"/>
        <v>0</v>
      </c>
      <c r="BX19" s="21">
        <f t="shared" si="19"/>
        <v>0</v>
      </c>
      <c r="BY19" s="21">
        <f t="shared" si="20"/>
        <v>0</v>
      </c>
      <c r="BZ19" s="21">
        <f t="shared" si="21"/>
        <v>0</v>
      </c>
      <c r="CA19" s="21">
        <f t="shared" si="22"/>
        <v>312489.29224804166</v>
      </c>
      <c r="CB19" s="21">
        <f t="shared" si="23"/>
        <v>309934.34219533351</v>
      </c>
      <c r="CC19" s="21">
        <f t="shared" si="24"/>
        <v>594129.04452468059</v>
      </c>
      <c r="CD19" s="21">
        <f t="shared" si="25"/>
        <v>-1572050.6041641547</v>
      </c>
      <c r="CE19" s="21"/>
      <c r="CF19" s="21">
        <f t="shared" si="26"/>
        <v>0</v>
      </c>
      <c r="CG19" s="21">
        <f t="shared" si="27"/>
        <v>0</v>
      </c>
      <c r="CH19" s="21">
        <f t="shared" si="28"/>
        <v>4843478.8969766609</v>
      </c>
      <c r="CI19" s="21">
        <f t="shared" si="29"/>
        <v>0</v>
      </c>
      <c r="CJ19" s="21">
        <f t="shared" si="30"/>
        <v>0</v>
      </c>
      <c r="CK19" s="21">
        <f t="shared" si="31"/>
        <v>0</v>
      </c>
      <c r="CL19" s="21">
        <f>IF(CA19&gt;0,CA19*(TEA!B$17+TEA!B$18)-TEA!B$25,0)</f>
        <v>84684.598199219297</v>
      </c>
      <c r="CM19" s="21">
        <f>IF(CB19&gt;0,CB19*(TEA!C$17+TEA!C$18)-TEA!C$25,0)</f>
        <v>83992.206734935389</v>
      </c>
      <c r="CN19" s="21">
        <f>IF(CC19&gt;0,CC19*(TEA!D$17+TEA!D$18)-TEA!D$25,0)</f>
        <v>161008.97106618845</v>
      </c>
      <c r="CO19" s="21">
        <f>IF(CD19&gt;0,CD19*(TEA!E$17+TEA!E$18)-TEA!E$25,0)</f>
        <v>0</v>
      </c>
      <c r="CP19" s="21">
        <f>IF(CE19&gt;0,CE19*(TEA!F$17+TEA!F$18)-TEA!F$25,0)</f>
        <v>0</v>
      </c>
      <c r="CQ19" s="21">
        <f>IF(CF19&gt;0,CF19*(TEA!G$17+TEA!G$18)-TEA!G$25,0)</f>
        <v>0</v>
      </c>
      <c r="CR19" s="21">
        <f>IF(CG19&gt;0,CG19*(TEA!H$17+TEA!H$18)-TEA!H$25,0)</f>
        <v>0</v>
      </c>
      <c r="CS19" s="21">
        <f>IF(CH19&gt;0,CH19*(TEA!I$17+TEA!I$18)-TEA!I$25,0)</f>
        <v>745203.78108067531</v>
      </c>
      <c r="CT19" s="21">
        <f>IF(CI19&gt;0,CI19*(TEA!J$17+TEA!J$18)-TEA!J$25,0)</f>
        <v>0</v>
      </c>
      <c r="CU19" s="21">
        <f>IF(CJ19&gt;0,CJ19*(TEA!K$17+TEA!K$18)-TEA!K$25,0)</f>
        <v>0</v>
      </c>
      <c r="CV19" s="21">
        <f>IF(CK19&gt;0,CK19*(TEA!L$17+TEA!L$18)-TEA!L$25,0)</f>
        <v>0</v>
      </c>
      <c r="CW19" s="21">
        <f>TEA!B$50-TEA!B$46-X19-CL19</f>
        <v>227804.69404882236</v>
      </c>
      <c r="CX19" s="21">
        <f>TEA!C$50-TEA!C$46-Y19-CM19</f>
        <v>225942.1354603981</v>
      </c>
      <c r="CY19" s="21">
        <f>TEA!D$50-TEA!D$46-Z19-CN19</f>
        <v>433120.07345849217</v>
      </c>
      <c r="CZ19" s="21">
        <f>TEA!E$50-TEA!E$46-AA19-CO19</f>
        <v>-23213.117478292173</v>
      </c>
      <c r="DA19" s="21"/>
      <c r="DB19" s="21">
        <f>TEA!G$50-TEA!G$46-AC19-CQ19</f>
        <v>0</v>
      </c>
      <c r="DC19" s="21">
        <f>TEA!H$50-TEA!H$46-AD19-CR19</f>
        <v>0</v>
      </c>
      <c r="DD19" s="21">
        <f>TEA!I$50-TEA!I$46-AE19-CS19</f>
        <v>4098275.1158959856</v>
      </c>
      <c r="DE19" s="21">
        <f>TEA!J$50-TEA!J$46-AF19-CT19</f>
        <v>0</v>
      </c>
      <c r="DF19" s="21">
        <f>TEA!K$50-TEA!K$46-AG19-CU19</f>
        <v>0</v>
      </c>
      <c r="DG19" s="21">
        <f>TEA!L$50-TEA!L$46-AH19-CV19</f>
        <v>0</v>
      </c>
      <c r="DH19" s="21">
        <f>CW19/(1+TEA!B$16)^$A19</f>
        <v>49576.938694784403</v>
      </c>
      <c r="DI19" s="21">
        <f>CX19/(1+TEA!C$16)^$A19</f>
        <v>49171.591678827113</v>
      </c>
      <c r="DJ19" s="21">
        <f>CY19/(1+TEA!D$16)^$A19</f>
        <v>94259.547280137296</v>
      </c>
      <c r="DK19" s="21">
        <f>CZ19/(1+TEA!E$16)^$A19</f>
        <v>-5051.850695795918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891904.07170271419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-294446.34262518428</v>
      </c>
      <c r="C20" s="21">
        <f t="shared" si="3"/>
        <v>-291830.45145973581</v>
      </c>
      <c r="D20" s="21">
        <f t="shared" si="4"/>
        <v>-594743.32512695715</v>
      </c>
      <c r="E20" s="21">
        <f t="shared" si="5"/>
        <v>-2324936.0494677857</v>
      </c>
      <c r="F20" s="21"/>
      <c r="G20" s="21">
        <f t="shared" si="6"/>
        <v>0</v>
      </c>
      <c r="H20" s="21">
        <f t="shared" si="7"/>
        <v>0</v>
      </c>
      <c r="I20" s="21">
        <f t="shared" si="8"/>
        <v>-4229413.7838669643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TEA!B$50-TEA!B$46-M20-AI20</f>
        <v>312489.29224804166</v>
      </c>
      <c r="BF20" s="21">
        <f>TEA!C$50-TEA!C$46-N20-AJ20</f>
        <v>309934.34219533351</v>
      </c>
      <c r="BG20" s="21">
        <f>TEA!D$50-TEA!D$46-O20-AK20</f>
        <v>594129.04452468059</v>
      </c>
      <c r="BH20" s="21">
        <f>TEA!E$50-TEA!E$46-P20-AL20</f>
        <v>-23213.117478292173</v>
      </c>
      <c r="BI20" s="21"/>
      <c r="BJ20" s="21">
        <f>TEA!G$50-TEA!G$46-R20-AN20</f>
        <v>0</v>
      </c>
      <c r="BK20" s="21">
        <f>TEA!H$50-TEA!H$46-S20-AO20</f>
        <v>0</v>
      </c>
      <c r="BL20" s="21">
        <f>TEA!I$50-TEA!I$46-T20-AP20</f>
        <v>4843478.8969766609</v>
      </c>
      <c r="BM20" s="21">
        <f>TEA!J$50-TEA!J$46-U20-AQ20</f>
        <v>0</v>
      </c>
      <c r="BN20" s="21">
        <f>TEA!K$50-TEA!K$46-V20-AR20</f>
        <v>0</v>
      </c>
      <c r="BO20" s="21">
        <f>TEA!L$50-TEA!L$46-W20-AS20</f>
        <v>0</v>
      </c>
      <c r="BP20" s="21">
        <f t="shared" si="12"/>
        <v>0</v>
      </c>
      <c r="BQ20" s="21">
        <f t="shared" si="13"/>
        <v>0</v>
      </c>
      <c r="BR20" s="21">
        <f t="shared" si="14"/>
        <v>0</v>
      </c>
      <c r="BS20" s="21">
        <f t="shared" si="15"/>
        <v>-1572050.6041641547</v>
      </c>
      <c r="BT20" s="21"/>
      <c r="BU20" s="21">
        <f t="shared" si="16"/>
        <v>0</v>
      </c>
      <c r="BV20" s="21">
        <f t="shared" si="17"/>
        <v>0</v>
      </c>
      <c r="BW20" s="21">
        <f t="shared" si="18"/>
        <v>0</v>
      </c>
      <c r="BX20" s="21">
        <f t="shared" si="19"/>
        <v>0</v>
      </c>
      <c r="BY20" s="21">
        <f t="shared" si="20"/>
        <v>0</v>
      </c>
      <c r="BZ20" s="21">
        <f t="shared" si="21"/>
        <v>0</v>
      </c>
      <c r="CA20" s="21">
        <f t="shared" si="22"/>
        <v>312489.29224804166</v>
      </c>
      <c r="CB20" s="21">
        <f t="shared" si="23"/>
        <v>309934.34219533351</v>
      </c>
      <c r="CC20" s="21">
        <f t="shared" si="24"/>
        <v>594129.04452468059</v>
      </c>
      <c r="CD20" s="21">
        <f t="shared" si="25"/>
        <v>-1595263.7216424469</v>
      </c>
      <c r="CE20" s="21"/>
      <c r="CF20" s="21">
        <f t="shared" si="26"/>
        <v>0</v>
      </c>
      <c r="CG20" s="21">
        <f t="shared" si="27"/>
        <v>0</v>
      </c>
      <c r="CH20" s="21">
        <f t="shared" si="28"/>
        <v>4843478.8969766609</v>
      </c>
      <c r="CI20" s="21">
        <f t="shared" si="29"/>
        <v>0</v>
      </c>
      <c r="CJ20" s="21">
        <f t="shared" si="30"/>
        <v>0</v>
      </c>
      <c r="CK20" s="21">
        <f t="shared" si="31"/>
        <v>0</v>
      </c>
      <c r="CL20" s="21">
        <f>IF(CA20&gt;0,CA20*(TEA!B$17+TEA!B$18)-TEA!B$25,0)</f>
        <v>84684.598199219297</v>
      </c>
      <c r="CM20" s="21">
        <f>IF(CB20&gt;0,CB20*(TEA!C$17+TEA!C$18)-TEA!C$25,0)</f>
        <v>83992.206734935389</v>
      </c>
      <c r="CN20" s="21">
        <f>IF(CC20&gt;0,CC20*(TEA!D$17+TEA!D$18)-TEA!D$25,0)</f>
        <v>161008.97106618845</v>
      </c>
      <c r="CO20" s="21">
        <f>IF(CD20&gt;0,CD20*(TEA!E$17+TEA!E$18)-TEA!E$25,0)</f>
        <v>0</v>
      </c>
      <c r="CP20" s="21">
        <f>IF(CE20&gt;0,CE20*(TEA!F$17+TEA!F$18)-TEA!F$25,0)</f>
        <v>0</v>
      </c>
      <c r="CQ20" s="21">
        <f>IF(CF20&gt;0,CF20*(TEA!G$17+TEA!G$18)-TEA!G$25,0)</f>
        <v>0</v>
      </c>
      <c r="CR20" s="21">
        <f>IF(CG20&gt;0,CG20*(TEA!H$17+TEA!H$18)-TEA!H$25,0)</f>
        <v>0</v>
      </c>
      <c r="CS20" s="21">
        <f>IF(CH20&gt;0,CH20*(TEA!I$17+TEA!I$18)-TEA!I$25,0)</f>
        <v>745203.78108067531</v>
      </c>
      <c r="CT20" s="21">
        <f>IF(CI20&gt;0,CI20*(TEA!J$17+TEA!J$18)-TEA!J$25,0)</f>
        <v>0</v>
      </c>
      <c r="CU20" s="21">
        <f>IF(CJ20&gt;0,CJ20*(TEA!K$17+TEA!K$18)-TEA!K$25,0)</f>
        <v>0</v>
      </c>
      <c r="CV20" s="21">
        <f>IF(CK20&gt;0,CK20*(TEA!L$17+TEA!L$18)-TEA!L$25,0)</f>
        <v>0</v>
      </c>
      <c r="CW20" s="21">
        <f>TEA!B$50-TEA!B$46-X20-CL20</f>
        <v>227804.69404882236</v>
      </c>
      <c r="CX20" s="21">
        <f>TEA!C$50-TEA!C$46-Y20-CM20</f>
        <v>225942.1354603981</v>
      </c>
      <c r="CY20" s="21">
        <f>TEA!D$50-TEA!D$46-Z20-CN20</f>
        <v>433120.07345849217</v>
      </c>
      <c r="CZ20" s="21">
        <f>TEA!E$50-TEA!E$46-AA20-CO20</f>
        <v>-23213.117478292173</v>
      </c>
      <c r="DA20" s="21"/>
      <c r="DB20" s="21">
        <f>TEA!G$50-TEA!G$46-AC20-CQ20</f>
        <v>0</v>
      </c>
      <c r="DC20" s="21">
        <f>TEA!H$50-TEA!H$46-AD20-CR20</f>
        <v>0</v>
      </c>
      <c r="DD20" s="21">
        <f>TEA!I$50-TEA!I$46-AE20-CS20</f>
        <v>4098275.1158959856</v>
      </c>
      <c r="DE20" s="21">
        <f>TEA!J$50-TEA!J$46-AF20-CT20</f>
        <v>0</v>
      </c>
      <c r="DF20" s="21">
        <f>TEA!K$50-TEA!K$46-AG20-CU20</f>
        <v>0</v>
      </c>
      <c r="DG20" s="21">
        <f>TEA!L$50-TEA!L$46-AH20-CV20</f>
        <v>0</v>
      </c>
      <c r="DH20" s="21">
        <f>CW20/(1+TEA!B$16)^$A20</f>
        <v>45069.944267985818</v>
      </c>
      <c r="DI20" s="21">
        <f>CX20/(1+TEA!C$16)^$A20</f>
        <v>44701.44698075192</v>
      </c>
      <c r="DJ20" s="21">
        <f>CY20/(1+TEA!D$16)^$A20</f>
        <v>85690.497527397543</v>
      </c>
      <c r="DK20" s="21">
        <f>CZ20/(1+TEA!E$16)^$A20</f>
        <v>-4592.5915416326525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810821.88336610375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-253473.66601792444</v>
      </c>
      <c r="C21" s="21">
        <f t="shared" si="3"/>
        <v>-251192.77238632497</v>
      </c>
      <c r="D21" s="21">
        <f t="shared" si="4"/>
        <v>-516842.87282932305</v>
      </c>
      <c r="E21" s="21">
        <f t="shared" si="5"/>
        <v>-2329111.1326874518</v>
      </c>
      <c r="F21" s="21"/>
      <c r="G21" s="21">
        <f t="shared" si="6"/>
        <v>0</v>
      </c>
      <c r="H21" s="21">
        <f t="shared" si="7"/>
        <v>0</v>
      </c>
      <c r="I21" s="21">
        <f t="shared" si="8"/>
        <v>-3492302.9808068699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TEA!B$50-TEA!B$46-M21-AI21</f>
        <v>312489.29224804166</v>
      </c>
      <c r="BF21" s="21">
        <f>TEA!C$50-TEA!C$46-N21-AJ21</f>
        <v>309934.34219533351</v>
      </c>
      <c r="BG21" s="21">
        <f>TEA!D$50-TEA!D$46-O21-AK21</f>
        <v>594129.04452468059</v>
      </c>
      <c r="BH21" s="21">
        <f>TEA!E$50-TEA!E$46-P21-AL21</f>
        <v>-23213.117478292173</v>
      </c>
      <c r="BI21" s="21"/>
      <c r="BJ21" s="21">
        <f>TEA!G$50-TEA!G$46-R21-AN21</f>
        <v>0</v>
      </c>
      <c r="BK21" s="21">
        <f>TEA!H$50-TEA!H$46-S21-AO21</f>
        <v>0</v>
      </c>
      <c r="BL21" s="21">
        <f>TEA!I$50-TEA!I$46-T21-AP21</f>
        <v>4843478.8969766609</v>
      </c>
      <c r="BM21" s="21">
        <f>TEA!J$50-TEA!J$46-U21-AQ21</f>
        <v>0</v>
      </c>
      <c r="BN21" s="21">
        <f>TEA!K$50-TEA!K$46-V21-AR21</f>
        <v>0</v>
      </c>
      <c r="BO21" s="21">
        <f>TEA!L$50-TEA!L$46-W21-AS21</f>
        <v>0</v>
      </c>
      <c r="BP21" s="21">
        <f t="shared" si="12"/>
        <v>0</v>
      </c>
      <c r="BQ21" s="21">
        <f t="shared" si="13"/>
        <v>0</v>
      </c>
      <c r="BR21" s="21">
        <f t="shared" si="14"/>
        <v>0</v>
      </c>
      <c r="BS21" s="21">
        <f t="shared" si="15"/>
        <v>-1595263.7216424469</v>
      </c>
      <c r="BT21" s="21"/>
      <c r="BU21" s="21">
        <f t="shared" si="16"/>
        <v>0</v>
      </c>
      <c r="BV21" s="21">
        <f t="shared" si="17"/>
        <v>0</v>
      </c>
      <c r="BW21" s="21">
        <f t="shared" si="18"/>
        <v>0</v>
      </c>
      <c r="BX21" s="21">
        <f t="shared" si="19"/>
        <v>0</v>
      </c>
      <c r="BY21" s="21">
        <f t="shared" si="20"/>
        <v>0</v>
      </c>
      <c r="BZ21" s="21">
        <f t="shared" si="21"/>
        <v>0</v>
      </c>
      <c r="CA21" s="21">
        <f t="shared" si="22"/>
        <v>312489.29224804166</v>
      </c>
      <c r="CB21" s="21">
        <f t="shared" si="23"/>
        <v>309934.34219533351</v>
      </c>
      <c r="CC21" s="21">
        <f t="shared" si="24"/>
        <v>594129.04452468059</v>
      </c>
      <c r="CD21" s="21">
        <f t="shared" si="25"/>
        <v>-1618476.8391207391</v>
      </c>
      <c r="CE21" s="21"/>
      <c r="CF21" s="21">
        <f t="shared" si="26"/>
        <v>0</v>
      </c>
      <c r="CG21" s="21">
        <f t="shared" si="27"/>
        <v>0</v>
      </c>
      <c r="CH21" s="21">
        <f t="shared" si="28"/>
        <v>4843478.8969766609</v>
      </c>
      <c r="CI21" s="21">
        <f t="shared" si="29"/>
        <v>0</v>
      </c>
      <c r="CJ21" s="21">
        <f t="shared" si="30"/>
        <v>0</v>
      </c>
      <c r="CK21" s="21">
        <f t="shared" si="31"/>
        <v>0</v>
      </c>
      <c r="CL21" s="21">
        <f>IF(CA21&gt;0,CA21*(TEA!B$17+TEA!B$18)-TEA!B$25,0)</f>
        <v>84684.598199219297</v>
      </c>
      <c r="CM21" s="21">
        <f>IF(CB21&gt;0,CB21*(TEA!C$17+TEA!C$18)-TEA!C$25,0)</f>
        <v>83992.206734935389</v>
      </c>
      <c r="CN21" s="21">
        <f>IF(CC21&gt;0,CC21*(TEA!D$17+TEA!D$18)-TEA!D$25,0)</f>
        <v>161008.97106618845</v>
      </c>
      <c r="CO21" s="21">
        <f>IF(CD21&gt;0,CD21*(TEA!E$17+TEA!E$18)-TEA!E$25,0)</f>
        <v>0</v>
      </c>
      <c r="CP21" s="21">
        <f>IF(CE21&gt;0,CE21*(TEA!F$17+TEA!F$18)-TEA!F$25,0)</f>
        <v>0</v>
      </c>
      <c r="CQ21" s="21">
        <f>IF(CF21&gt;0,CF21*(TEA!G$17+TEA!G$18)-TEA!G$25,0)</f>
        <v>0</v>
      </c>
      <c r="CR21" s="21">
        <f>IF(CG21&gt;0,CG21*(TEA!H$17+TEA!H$18)-TEA!H$25,0)</f>
        <v>0</v>
      </c>
      <c r="CS21" s="21">
        <f>IF(CH21&gt;0,CH21*(TEA!I$17+TEA!I$18)-TEA!I$25,0)</f>
        <v>745203.78108067531</v>
      </c>
      <c r="CT21" s="21">
        <f>IF(CI21&gt;0,CI21*(TEA!J$17+TEA!J$18)-TEA!J$25,0)</f>
        <v>0</v>
      </c>
      <c r="CU21" s="21">
        <f>IF(CJ21&gt;0,CJ21*(TEA!K$17+TEA!K$18)-TEA!K$25,0)</f>
        <v>0</v>
      </c>
      <c r="CV21" s="21">
        <f>IF(CK21&gt;0,CK21*(TEA!L$17+TEA!L$18)-TEA!L$25,0)</f>
        <v>0</v>
      </c>
      <c r="CW21" s="21">
        <f>TEA!B$50-TEA!B$46-X21-CL21</f>
        <v>227804.69404882236</v>
      </c>
      <c r="CX21" s="21">
        <f>TEA!C$50-TEA!C$46-Y21-CM21</f>
        <v>225942.1354603981</v>
      </c>
      <c r="CY21" s="21">
        <f>TEA!D$50-TEA!D$46-Z21-CN21</f>
        <v>433120.07345849217</v>
      </c>
      <c r="CZ21" s="21">
        <f>TEA!E$50-TEA!E$46-AA21-CO21</f>
        <v>-23213.117478292173</v>
      </c>
      <c r="DA21" s="21"/>
      <c r="DB21" s="21">
        <f>TEA!G$50-TEA!G$46-AC21-CQ21</f>
        <v>0</v>
      </c>
      <c r="DC21" s="21">
        <f>TEA!H$50-TEA!H$46-AD21-CR21</f>
        <v>0</v>
      </c>
      <c r="DD21" s="21">
        <f>TEA!I$50-TEA!I$46-AE21-CS21</f>
        <v>4098275.1158959856</v>
      </c>
      <c r="DE21" s="21">
        <f>TEA!J$50-TEA!J$46-AF21-CT21</f>
        <v>0</v>
      </c>
      <c r="DF21" s="21">
        <f>TEA!K$50-TEA!K$46-AG21-CU21</f>
        <v>0</v>
      </c>
      <c r="DG21" s="21">
        <f>TEA!L$50-TEA!L$46-AH21-CV21</f>
        <v>0</v>
      </c>
      <c r="DH21" s="21">
        <f>CW21/(1+TEA!B$16)^$A21</f>
        <v>40972.676607259833</v>
      </c>
      <c r="DI21" s="21">
        <f>CX21/(1+TEA!C$16)^$A21</f>
        <v>40637.679073410836</v>
      </c>
      <c r="DJ21" s="21">
        <f>CY21/(1+TEA!D$16)^$A21</f>
        <v>77900.452297634125</v>
      </c>
      <c r="DK21" s="21">
        <f>CZ21/(1+TEA!E$16)^$A21</f>
        <v>-4175.0832196660476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737110.80306009436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-216225.77819314279</v>
      </c>
      <c r="C22" s="21">
        <f t="shared" si="3"/>
        <v>-214249.42777413331</v>
      </c>
      <c r="D22" s="21">
        <f t="shared" si="4"/>
        <v>-446024.27983147383</v>
      </c>
      <c r="E22" s="21">
        <f t="shared" si="5"/>
        <v>-2332906.6628871481</v>
      </c>
      <c r="F22" s="21"/>
      <c r="G22" s="21">
        <f t="shared" si="6"/>
        <v>0</v>
      </c>
      <c r="H22" s="21">
        <f t="shared" si="7"/>
        <v>0</v>
      </c>
      <c r="I22" s="21">
        <f t="shared" si="8"/>
        <v>-2822202.250752239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TEA!B$50-TEA!B$46-M22-AI22</f>
        <v>312489.29224804166</v>
      </c>
      <c r="BF22" s="21">
        <f>TEA!C$50-TEA!C$46-N22-AJ22</f>
        <v>309934.34219533351</v>
      </c>
      <c r="BG22" s="21">
        <f>TEA!D$50-TEA!D$46-O22-AK22</f>
        <v>594129.04452468059</v>
      </c>
      <c r="BH22" s="21">
        <f>TEA!E$50-TEA!E$46-P22-AL22</f>
        <v>-23213.117478292173</v>
      </c>
      <c r="BI22" s="21"/>
      <c r="BJ22" s="21">
        <f>TEA!G$50-TEA!G$46-R22-AN22</f>
        <v>0</v>
      </c>
      <c r="BK22" s="21">
        <f>TEA!H$50-TEA!H$46-S22-AO22</f>
        <v>0</v>
      </c>
      <c r="BL22" s="21">
        <f>TEA!I$50-TEA!I$46-T22-AP22</f>
        <v>4843478.8969766609</v>
      </c>
      <c r="BM22" s="21">
        <f>TEA!J$50-TEA!J$46-U22-AQ22</f>
        <v>0</v>
      </c>
      <c r="BN22" s="21">
        <f>TEA!K$50-TEA!K$46-V22-AR22</f>
        <v>0</v>
      </c>
      <c r="BO22" s="21">
        <f>TEA!L$50-TEA!L$46-W22-AS22</f>
        <v>0</v>
      </c>
      <c r="BP22" s="21">
        <f t="shared" si="12"/>
        <v>0</v>
      </c>
      <c r="BQ22" s="21">
        <f t="shared" si="13"/>
        <v>0</v>
      </c>
      <c r="BR22" s="21">
        <f t="shared" si="14"/>
        <v>0</v>
      </c>
      <c r="BS22" s="21">
        <f t="shared" si="15"/>
        <v>-1618476.8391207391</v>
      </c>
      <c r="BT22" s="21"/>
      <c r="BU22" s="21">
        <f t="shared" si="16"/>
        <v>0</v>
      </c>
      <c r="BV22" s="21">
        <f t="shared" si="17"/>
        <v>0</v>
      </c>
      <c r="BW22" s="21">
        <f t="shared" si="18"/>
        <v>0</v>
      </c>
      <c r="BX22" s="21">
        <f t="shared" si="19"/>
        <v>0</v>
      </c>
      <c r="BY22" s="21">
        <f t="shared" si="20"/>
        <v>0</v>
      </c>
      <c r="BZ22" s="21">
        <f t="shared" si="21"/>
        <v>0</v>
      </c>
      <c r="CA22" s="21">
        <f t="shared" si="22"/>
        <v>312489.29224804166</v>
      </c>
      <c r="CB22" s="21">
        <f t="shared" si="23"/>
        <v>309934.34219533351</v>
      </c>
      <c r="CC22" s="21">
        <f t="shared" si="24"/>
        <v>594129.04452468059</v>
      </c>
      <c r="CD22" s="21">
        <f t="shared" si="25"/>
        <v>-1641689.9565990313</v>
      </c>
      <c r="CE22" s="21"/>
      <c r="CF22" s="21">
        <f t="shared" si="26"/>
        <v>0</v>
      </c>
      <c r="CG22" s="21">
        <f t="shared" si="27"/>
        <v>0</v>
      </c>
      <c r="CH22" s="21">
        <f t="shared" si="28"/>
        <v>4843478.8969766609</v>
      </c>
      <c r="CI22" s="21">
        <f t="shared" si="29"/>
        <v>0</v>
      </c>
      <c r="CJ22" s="21">
        <f t="shared" si="30"/>
        <v>0</v>
      </c>
      <c r="CK22" s="21">
        <f t="shared" si="31"/>
        <v>0</v>
      </c>
      <c r="CL22" s="21">
        <f>IF(CA22&gt;0,CA22*(TEA!B$17+TEA!B$18)-TEA!B$25,0)</f>
        <v>84684.598199219297</v>
      </c>
      <c r="CM22" s="21">
        <f>IF(CB22&gt;0,CB22*(TEA!C$17+TEA!C$18)-TEA!C$25,0)</f>
        <v>83992.206734935389</v>
      </c>
      <c r="CN22" s="21">
        <f>IF(CC22&gt;0,CC22*(TEA!D$17+TEA!D$18)-TEA!D$25,0)</f>
        <v>161008.97106618845</v>
      </c>
      <c r="CO22" s="21">
        <f>IF(CD22&gt;0,CD22*(TEA!E$17+TEA!E$18)-TEA!E$25,0)</f>
        <v>0</v>
      </c>
      <c r="CP22" s="21">
        <f>IF(CE22&gt;0,CE22*(TEA!F$17+TEA!F$18)-TEA!F$25,0)</f>
        <v>0</v>
      </c>
      <c r="CQ22" s="21">
        <f>IF(CF22&gt;0,CF22*(TEA!G$17+TEA!G$18)-TEA!G$25,0)</f>
        <v>0</v>
      </c>
      <c r="CR22" s="21">
        <f>IF(CG22&gt;0,CG22*(TEA!H$17+TEA!H$18)-TEA!H$25,0)</f>
        <v>0</v>
      </c>
      <c r="CS22" s="21">
        <f>IF(CH22&gt;0,CH22*(TEA!I$17+TEA!I$18)-TEA!I$25,0)</f>
        <v>745203.78108067531</v>
      </c>
      <c r="CT22" s="21">
        <f>IF(CI22&gt;0,CI22*(TEA!J$17+TEA!J$18)-TEA!J$25,0)</f>
        <v>0</v>
      </c>
      <c r="CU22" s="21">
        <f>IF(CJ22&gt;0,CJ22*(TEA!K$17+TEA!K$18)-TEA!K$25,0)</f>
        <v>0</v>
      </c>
      <c r="CV22" s="21">
        <f>IF(CK22&gt;0,CK22*(TEA!L$17+TEA!L$18)-TEA!L$25,0)</f>
        <v>0</v>
      </c>
      <c r="CW22" s="21">
        <f>TEA!B$50-TEA!B$46-X22-CL22</f>
        <v>227804.69404882236</v>
      </c>
      <c r="CX22" s="21">
        <f>TEA!C$50-TEA!C$46-Y22-CM22</f>
        <v>225942.1354603981</v>
      </c>
      <c r="CY22" s="21">
        <f>TEA!D$50-TEA!D$46-Z22-CN22</f>
        <v>433120.07345849217</v>
      </c>
      <c r="CZ22" s="21">
        <f>TEA!E$50-TEA!E$46-AA22-CO22</f>
        <v>-23213.117478292173</v>
      </c>
      <c r="DA22" s="21"/>
      <c r="DB22" s="21">
        <f>TEA!G$50-TEA!G$46-AC22-CQ22</f>
        <v>0</v>
      </c>
      <c r="DC22" s="21">
        <f>TEA!H$50-TEA!H$46-AD22-CR22</f>
        <v>0</v>
      </c>
      <c r="DD22" s="21">
        <f>TEA!I$50-TEA!I$46-AE22-CS22</f>
        <v>4098275.1158959856</v>
      </c>
      <c r="DE22" s="21">
        <f>TEA!J$50-TEA!J$46-AF22-CT22</f>
        <v>0</v>
      </c>
      <c r="DF22" s="21">
        <f>TEA!K$50-TEA!K$46-AG22-CU22</f>
        <v>0</v>
      </c>
      <c r="DG22" s="21">
        <f>TEA!L$50-TEA!L$46-AH22-CV22</f>
        <v>0</v>
      </c>
      <c r="DH22" s="21">
        <f>CW22/(1+TEA!B$16)^$A22</f>
        <v>37247.887824781661</v>
      </c>
      <c r="DI22" s="21">
        <f>CX22/(1+TEA!C$16)^$A22</f>
        <v>36943.344612191657</v>
      </c>
      <c r="DJ22" s="21">
        <f>CY22/(1+TEA!D$16)^$A22</f>
        <v>70818.592997849191</v>
      </c>
      <c r="DK22" s="21">
        <f>CZ22/(1+TEA!E$16)^$A22</f>
        <v>-3795.5301996964058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670100.73005463101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-182364.06198879582</v>
      </c>
      <c r="C23" s="21">
        <f t="shared" si="3"/>
        <v>-180664.56903577724</v>
      </c>
      <c r="D23" s="21">
        <f t="shared" si="4"/>
        <v>-381643.74074252002</v>
      </c>
      <c r="E23" s="21">
        <f t="shared" si="5"/>
        <v>-2336357.1448868723</v>
      </c>
      <c r="F23" s="21"/>
      <c r="G23" s="21">
        <f t="shared" si="6"/>
        <v>0</v>
      </c>
      <c r="H23" s="21">
        <f t="shared" si="7"/>
        <v>0</v>
      </c>
      <c r="I23" s="21">
        <f t="shared" si="8"/>
        <v>-2213019.7688843925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TEA!B$50-TEA!B$46-M23-AI23</f>
        <v>312489.29224804166</v>
      </c>
      <c r="BF23" s="21">
        <f>TEA!C$50-TEA!C$46-N23-AJ23</f>
        <v>309934.34219533351</v>
      </c>
      <c r="BG23" s="21">
        <f>TEA!D$50-TEA!D$46-O23-AK23</f>
        <v>594129.04452468059</v>
      </c>
      <c r="BH23" s="21">
        <f>TEA!E$50-TEA!E$46-P23-AL23</f>
        <v>-23213.117478292173</v>
      </c>
      <c r="BI23" s="21"/>
      <c r="BJ23" s="21">
        <f>TEA!G$50-TEA!G$46-R23-AN23</f>
        <v>0</v>
      </c>
      <c r="BK23" s="21">
        <f>TEA!H$50-TEA!H$46-S23-AO23</f>
        <v>0</v>
      </c>
      <c r="BL23" s="21">
        <f>TEA!I$50-TEA!I$46-T23-AP23</f>
        <v>4843478.8969766609</v>
      </c>
      <c r="BM23" s="21">
        <f>TEA!J$50-TEA!J$46-U23-AQ23</f>
        <v>0</v>
      </c>
      <c r="BN23" s="21">
        <f>TEA!K$50-TEA!K$46-V23-AR23</f>
        <v>0</v>
      </c>
      <c r="BO23" s="21">
        <f>TEA!L$50-TEA!L$46-W23-AS23</f>
        <v>0</v>
      </c>
      <c r="BP23" s="21">
        <f t="shared" si="12"/>
        <v>0</v>
      </c>
      <c r="BQ23" s="21">
        <f t="shared" si="13"/>
        <v>0</v>
      </c>
      <c r="BR23" s="21">
        <f t="shared" si="14"/>
        <v>0</v>
      </c>
      <c r="BS23" s="21">
        <f t="shared" si="15"/>
        <v>-1641689.9565990313</v>
      </c>
      <c r="BT23" s="21"/>
      <c r="BU23" s="21">
        <f t="shared" si="16"/>
        <v>0</v>
      </c>
      <c r="BV23" s="21">
        <f t="shared" si="17"/>
        <v>0</v>
      </c>
      <c r="BW23" s="21">
        <f t="shared" si="18"/>
        <v>0</v>
      </c>
      <c r="BX23" s="21">
        <f t="shared" si="19"/>
        <v>0</v>
      </c>
      <c r="BY23" s="21">
        <f t="shared" si="20"/>
        <v>0</v>
      </c>
      <c r="BZ23" s="21">
        <f t="shared" si="21"/>
        <v>0</v>
      </c>
      <c r="CA23" s="21">
        <f t="shared" si="22"/>
        <v>312489.29224804166</v>
      </c>
      <c r="CB23" s="21">
        <f t="shared" si="23"/>
        <v>309934.34219533351</v>
      </c>
      <c r="CC23" s="21">
        <f t="shared" si="24"/>
        <v>594129.04452468059</v>
      </c>
      <c r="CD23" s="21">
        <f t="shared" si="25"/>
        <v>-1664903.0740773235</v>
      </c>
      <c r="CE23" s="21"/>
      <c r="CF23" s="21">
        <f t="shared" si="26"/>
        <v>0</v>
      </c>
      <c r="CG23" s="21">
        <f t="shared" si="27"/>
        <v>0</v>
      </c>
      <c r="CH23" s="21">
        <f t="shared" si="28"/>
        <v>4843478.8969766609</v>
      </c>
      <c r="CI23" s="21">
        <f t="shared" si="29"/>
        <v>0</v>
      </c>
      <c r="CJ23" s="21">
        <f t="shared" si="30"/>
        <v>0</v>
      </c>
      <c r="CK23" s="21">
        <f t="shared" si="31"/>
        <v>0</v>
      </c>
      <c r="CL23" s="21">
        <f>IF(CA23&gt;0,CA23*(TEA!B$17+TEA!B$18)-TEA!B$25,0)</f>
        <v>84684.598199219297</v>
      </c>
      <c r="CM23" s="21">
        <f>IF(CB23&gt;0,CB23*(TEA!C$17+TEA!C$18)-TEA!C$25,0)</f>
        <v>83992.206734935389</v>
      </c>
      <c r="CN23" s="21">
        <f>IF(CC23&gt;0,CC23*(TEA!D$17+TEA!D$18)-TEA!D$25,0)</f>
        <v>161008.97106618845</v>
      </c>
      <c r="CO23" s="21">
        <f>IF(CD23&gt;0,CD23*(TEA!E$17+TEA!E$18)-TEA!E$25,0)</f>
        <v>0</v>
      </c>
      <c r="CP23" s="21">
        <f>IF(CE23&gt;0,CE23*(TEA!F$17+TEA!F$18)-TEA!F$25,0)</f>
        <v>0</v>
      </c>
      <c r="CQ23" s="21">
        <f>IF(CF23&gt;0,CF23*(TEA!G$17+TEA!G$18)-TEA!G$25,0)</f>
        <v>0</v>
      </c>
      <c r="CR23" s="21">
        <f>IF(CG23&gt;0,CG23*(TEA!H$17+TEA!H$18)-TEA!H$25,0)</f>
        <v>0</v>
      </c>
      <c r="CS23" s="21">
        <f>IF(CH23&gt;0,CH23*(TEA!I$17+TEA!I$18)-TEA!I$25,0)</f>
        <v>745203.78108067531</v>
      </c>
      <c r="CT23" s="21">
        <f>IF(CI23&gt;0,CI23*(TEA!J$17+TEA!J$18)-TEA!J$25,0)</f>
        <v>0</v>
      </c>
      <c r="CU23" s="21">
        <f>IF(CJ23&gt;0,CJ23*(TEA!K$17+TEA!K$18)-TEA!K$25,0)</f>
        <v>0</v>
      </c>
      <c r="CV23" s="21">
        <f>IF(CK23&gt;0,CK23*(TEA!L$17+TEA!L$18)-TEA!L$25,0)</f>
        <v>0</v>
      </c>
      <c r="CW23" s="21">
        <f>TEA!B$50-TEA!B$46-X23-CL23</f>
        <v>227804.69404882236</v>
      </c>
      <c r="CX23" s="21">
        <f>TEA!C$50-TEA!C$46-Y23-CM23</f>
        <v>225942.1354603981</v>
      </c>
      <c r="CY23" s="21">
        <f>TEA!D$50-TEA!D$46-Z23-CN23</f>
        <v>433120.07345849217</v>
      </c>
      <c r="CZ23" s="21">
        <f>TEA!E$50-TEA!E$46-AA23-CO23</f>
        <v>-23213.117478292173</v>
      </c>
      <c r="DA23" s="21"/>
      <c r="DB23" s="21">
        <f>TEA!G$50-TEA!G$46-AC23-CQ23</f>
        <v>0</v>
      </c>
      <c r="DC23" s="21">
        <f>TEA!H$50-TEA!H$46-AD23-CR23</f>
        <v>0</v>
      </c>
      <c r="DD23" s="21">
        <f>TEA!I$50-TEA!I$46-AE23-CS23</f>
        <v>4098275.1158959856</v>
      </c>
      <c r="DE23" s="21">
        <f>TEA!J$50-TEA!J$46-AF23-CT23</f>
        <v>0</v>
      </c>
      <c r="DF23" s="21">
        <f>TEA!K$50-TEA!K$46-AG23-CU23</f>
        <v>0</v>
      </c>
      <c r="DG23" s="21">
        <f>TEA!L$50-TEA!L$46-AH23-CV23</f>
        <v>0</v>
      </c>
      <c r="DH23" s="21">
        <f>CW23/(1+TEA!B$16)^$A23</f>
        <v>33861.716204346965</v>
      </c>
      <c r="DI23" s="21">
        <f>CX23/(1+TEA!C$16)^$A23</f>
        <v>33584.858738356052</v>
      </c>
      <c r="DJ23" s="21">
        <f>CY23/(1+TEA!D$16)^$A23</f>
        <v>64380.53908895381</v>
      </c>
      <c r="DK23" s="21">
        <f>CZ23/(1+TEA!E$16)^$A23</f>
        <v>-3450.4819997240056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609182.48186784645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-151580.68362120766</v>
      </c>
      <c r="C24" s="21">
        <f t="shared" si="3"/>
        <v>-150132.87927363536</v>
      </c>
      <c r="D24" s="21">
        <f t="shared" si="4"/>
        <v>-323115.97793438018</v>
      </c>
      <c r="E24" s="21">
        <f t="shared" si="5"/>
        <v>-2339493.946704803</v>
      </c>
      <c r="F24" s="21"/>
      <c r="G24" s="21">
        <f t="shared" si="6"/>
        <v>0</v>
      </c>
      <c r="H24" s="21">
        <f t="shared" si="7"/>
        <v>0</v>
      </c>
      <c r="I24" s="21">
        <f t="shared" si="8"/>
        <v>-1659217.5126408958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TEA!B$50-TEA!B$46-M24-AI24</f>
        <v>312489.29224804166</v>
      </c>
      <c r="BF24" s="21">
        <f>TEA!C$50-TEA!C$46-N24-AJ24</f>
        <v>309934.34219533351</v>
      </c>
      <c r="BG24" s="21">
        <f>TEA!D$50-TEA!D$46-O24-AK24</f>
        <v>594129.04452468059</v>
      </c>
      <c r="BH24" s="21">
        <f>TEA!E$50-TEA!E$46-P24-AL24</f>
        <v>-23213.117478292173</v>
      </c>
      <c r="BI24" s="21"/>
      <c r="BJ24" s="21">
        <f>TEA!G$50-TEA!G$46-R24-AN24</f>
        <v>0</v>
      </c>
      <c r="BK24" s="21">
        <f>TEA!H$50-TEA!H$46-S24-AO24</f>
        <v>0</v>
      </c>
      <c r="BL24" s="21">
        <f>TEA!I$50-TEA!I$46-T24-AP24</f>
        <v>4843478.8969766609</v>
      </c>
      <c r="BM24" s="21">
        <f>TEA!J$50-TEA!J$46-U24-AQ24</f>
        <v>0</v>
      </c>
      <c r="BN24" s="21">
        <f>TEA!K$50-TEA!K$46-V24-AR24</f>
        <v>0</v>
      </c>
      <c r="BO24" s="21">
        <f>TEA!L$50-TEA!L$46-W24-AS24</f>
        <v>0</v>
      </c>
      <c r="BP24" s="21">
        <f t="shared" si="12"/>
        <v>0</v>
      </c>
      <c r="BQ24" s="21">
        <f t="shared" si="13"/>
        <v>0</v>
      </c>
      <c r="BR24" s="21">
        <f t="shared" si="14"/>
        <v>0</v>
      </c>
      <c r="BS24" s="21">
        <f t="shared" si="15"/>
        <v>-1664903.0740773235</v>
      </c>
      <c r="BT24" s="21"/>
      <c r="BU24" s="21">
        <f t="shared" si="16"/>
        <v>0</v>
      </c>
      <c r="BV24" s="21">
        <f t="shared" si="17"/>
        <v>0</v>
      </c>
      <c r="BW24" s="21">
        <f t="shared" si="18"/>
        <v>0</v>
      </c>
      <c r="BX24" s="21">
        <f t="shared" si="19"/>
        <v>0</v>
      </c>
      <c r="BY24" s="21">
        <f t="shared" si="20"/>
        <v>0</v>
      </c>
      <c r="BZ24" s="21">
        <f t="shared" si="21"/>
        <v>0</v>
      </c>
      <c r="CA24" s="21">
        <f t="shared" si="22"/>
        <v>312489.29224804166</v>
      </c>
      <c r="CB24" s="21">
        <f t="shared" si="23"/>
        <v>309934.34219533351</v>
      </c>
      <c r="CC24" s="21">
        <f t="shared" si="24"/>
        <v>594129.04452468059</v>
      </c>
      <c r="CD24" s="21">
        <f t="shared" si="25"/>
        <v>-1688116.1915556157</v>
      </c>
      <c r="CE24" s="21"/>
      <c r="CF24" s="21">
        <f t="shared" si="26"/>
        <v>0</v>
      </c>
      <c r="CG24" s="21">
        <f t="shared" si="27"/>
        <v>0</v>
      </c>
      <c r="CH24" s="21">
        <f t="shared" si="28"/>
        <v>4843478.8969766609</v>
      </c>
      <c r="CI24" s="21">
        <f t="shared" si="29"/>
        <v>0</v>
      </c>
      <c r="CJ24" s="21">
        <f t="shared" si="30"/>
        <v>0</v>
      </c>
      <c r="CK24" s="21">
        <f t="shared" si="31"/>
        <v>0</v>
      </c>
      <c r="CL24" s="21">
        <f>IF(CA24&gt;0,CA24*(TEA!B$17+TEA!B$18)-TEA!B$25,0)</f>
        <v>84684.598199219297</v>
      </c>
      <c r="CM24" s="21">
        <f>IF(CB24&gt;0,CB24*(TEA!C$17+TEA!C$18)-TEA!C$25,0)</f>
        <v>83992.206734935389</v>
      </c>
      <c r="CN24" s="21">
        <f>IF(CC24&gt;0,CC24*(TEA!D$17+TEA!D$18)-TEA!D$25,0)</f>
        <v>161008.97106618845</v>
      </c>
      <c r="CO24" s="21">
        <f>IF(CD24&gt;0,CD24*(TEA!E$17+TEA!E$18)-TEA!E$25,0)</f>
        <v>0</v>
      </c>
      <c r="CP24" s="21">
        <f>IF(CE24&gt;0,CE24*(TEA!F$17+TEA!F$18)-TEA!F$25,0)</f>
        <v>0</v>
      </c>
      <c r="CQ24" s="21">
        <f>IF(CF24&gt;0,CF24*(TEA!G$17+TEA!G$18)-TEA!G$25,0)</f>
        <v>0</v>
      </c>
      <c r="CR24" s="21">
        <f>IF(CG24&gt;0,CG24*(TEA!H$17+TEA!H$18)-TEA!H$25,0)</f>
        <v>0</v>
      </c>
      <c r="CS24" s="21">
        <f>IF(CH24&gt;0,CH24*(TEA!I$17+TEA!I$18)-TEA!I$25,0)</f>
        <v>745203.78108067531</v>
      </c>
      <c r="CT24" s="21">
        <f>IF(CI24&gt;0,CI24*(TEA!J$17+TEA!J$18)-TEA!J$25,0)</f>
        <v>0</v>
      </c>
      <c r="CU24" s="21">
        <f>IF(CJ24&gt;0,CJ24*(TEA!K$17+TEA!K$18)-TEA!K$25,0)</f>
        <v>0</v>
      </c>
      <c r="CV24" s="21">
        <f>IF(CK24&gt;0,CK24*(TEA!L$17+TEA!L$18)-TEA!L$25,0)</f>
        <v>0</v>
      </c>
      <c r="CW24" s="21">
        <f>TEA!B$50-TEA!B$46-X24-CL24</f>
        <v>227804.69404882236</v>
      </c>
      <c r="CX24" s="21">
        <f>TEA!C$50-TEA!C$46-Y24-CM24</f>
        <v>225942.1354603981</v>
      </c>
      <c r="CY24" s="21">
        <f>TEA!D$50-TEA!D$46-Z24-CN24</f>
        <v>433120.07345849217</v>
      </c>
      <c r="CZ24" s="21">
        <f>TEA!E$50-TEA!E$46-AA24-CO24</f>
        <v>-23213.117478292173</v>
      </c>
      <c r="DA24" s="21"/>
      <c r="DB24" s="21">
        <f>TEA!G$50-TEA!G$46-AC24-CQ24</f>
        <v>0</v>
      </c>
      <c r="DC24" s="21">
        <f>TEA!H$50-TEA!H$46-AD24-CR24</f>
        <v>0</v>
      </c>
      <c r="DD24" s="21">
        <f>TEA!I$50-TEA!I$46-AE24-CS24</f>
        <v>4098275.1158959856</v>
      </c>
      <c r="DE24" s="21">
        <f>TEA!J$50-TEA!J$46-AF24-CT24</f>
        <v>0</v>
      </c>
      <c r="DF24" s="21">
        <f>TEA!K$50-TEA!K$46-AG24-CU24</f>
        <v>0</v>
      </c>
      <c r="DG24" s="21">
        <f>TEA!L$50-TEA!L$46-AH24-CV24</f>
        <v>0</v>
      </c>
      <c r="DH24" s="21">
        <f>CW24/(1+TEA!B$16)^$A24</f>
        <v>30783.378367588146</v>
      </c>
      <c r="DI24" s="21">
        <f>CX24/(1+TEA!C$16)^$A24</f>
        <v>30531.689762141865</v>
      </c>
      <c r="DJ24" s="21">
        <f>CY24/(1+TEA!D$16)^$A24</f>
        <v>58527.762808139822</v>
      </c>
      <c r="DK24" s="21">
        <f>CZ24/(1+TEA!E$16)^$A24</f>
        <v>-3136.8018179309138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553802.25624349667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-123595.79419612754</v>
      </c>
      <c r="C25" s="21">
        <f t="shared" si="3"/>
        <v>-122376.79767168823</v>
      </c>
      <c r="D25" s="21">
        <f t="shared" si="4"/>
        <v>-269908.92083607125</v>
      </c>
      <c r="E25" s="21">
        <f t="shared" si="5"/>
        <v>-2342345.5847211038</v>
      </c>
      <c r="F25" s="21"/>
      <c r="G25" s="21">
        <f t="shared" si="6"/>
        <v>0</v>
      </c>
      <c r="H25" s="21">
        <f t="shared" si="7"/>
        <v>0</v>
      </c>
      <c r="I25" s="21">
        <f t="shared" si="8"/>
        <v>-1155760.9160558989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TEA!B$50-TEA!B$46-M25-AI25</f>
        <v>312489.29224804166</v>
      </c>
      <c r="BF25" s="21">
        <f>TEA!C$50-TEA!C$46-N25-AJ25</f>
        <v>309934.34219533351</v>
      </c>
      <c r="BG25" s="21">
        <f>TEA!D$50-TEA!D$46-O25-AK25</f>
        <v>594129.04452468059</v>
      </c>
      <c r="BH25" s="21">
        <f>TEA!E$50-TEA!E$46-P25-AL25</f>
        <v>-23213.117478292173</v>
      </c>
      <c r="BI25" s="21"/>
      <c r="BJ25" s="21">
        <f>TEA!G$50-TEA!G$46-R25-AN25</f>
        <v>0</v>
      </c>
      <c r="BK25" s="21">
        <f>TEA!H$50-TEA!H$46-S25-AO25</f>
        <v>0</v>
      </c>
      <c r="BL25" s="21">
        <f>TEA!I$50-TEA!I$46-T25-AP25</f>
        <v>4843478.8969766609</v>
      </c>
      <c r="BM25" s="21">
        <f>TEA!J$50-TEA!J$46-U25-AQ25</f>
        <v>0</v>
      </c>
      <c r="BN25" s="21">
        <f>TEA!K$50-TEA!K$46-V25-AR25</f>
        <v>0</v>
      </c>
      <c r="BO25" s="21">
        <f>TEA!L$50-TEA!L$46-W25-AS25</f>
        <v>0</v>
      </c>
      <c r="BP25" s="21">
        <f t="shared" si="12"/>
        <v>0</v>
      </c>
      <c r="BQ25" s="21">
        <f t="shared" si="13"/>
        <v>0</v>
      </c>
      <c r="BR25" s="21">
        <f t="shared" si="14"/>
        <v>0</v>
      </c>
      <c r="BS25" s="21">
        <f t="shared" si="15"/>
        <v>-1688116.1915556157</v>
      </c>
      <c r="BT25" s="21"/>
      <c r="BU25" s="21">
        <f t="shared" si="16"/>
        <v>0</v>
      </c>
      <c r="BV25" s="21">
        <f t="shared" si="17"/>
        <v>0</v>
      </c>
      <c r="BW25" s="21">
        <f t="shared" si="18"/>
        <v>0</v>
      </c>
      <c r="BX25" s="21">
        <f t="shared" si="19"/>
        <v>0</v>
      </c>
      <c r="BY25" s="21">
        <f t="shared" si="20"/>
        <v>0</v>
      </c>
      <c r="BZ25" s="21">
        <f t="shared" si="21"/>
        <v>0</v>
      </c>
      <c r="CA25" s="21">
        <f t="shared" si="22"/>
        <v>312489.29224804166</v>
      </c>
      <c r="CB25" s="21">
        <f t="shared" si="23"/>
        <v>309934.34219533351</v>
      </c>
      <c r="CC25" s="21">
        <f t="shared" si="24"/>
        <v>594129.04452468059</v>
      </c>
      <c r="CD25" s="21">
        <f t="shared" si="25"/>
        <v>-1711329.3090339079</v>
      </c>
      <c r="CE25" s="21"/>
      <c r="CF25" s="21">
        <f t="shared" si="26"/>
        <v>0</v>
      </c>
      <c r="CG25" s="21">
        <f t="shared" si="27"/>
        <v>0</v>
      </c>
      <c r="CH25" s="21">
        <f t="shared" si="28"/>
        <v>4843478.8969766609</v>
      </c>
      <c r="CI25" s="21">
        <f t="shared" si="29"/>
        <v>0</v>
      </c>
      <c r="CJ25" s="21">
        <f t="shared" si="30"/>
        <v>0</v>
      </c>
      <c r="CK25" s="21">
        <f t="shared" si="31"/>
        <v>0</v>
      </c>
      <c r="CL25" s="21">
        <f>IF(CA25&gt;0,CA25*(TEA!B$17+TEA!B$18)-TEA!B$25,0)</f>
        <v>84684.598199219297</v>
      </c>
      <c r="CM25" s="21">
        <f>IF(CB25&gt;0,CB25*(TEA!C$17+TEA!C$18)-TEA!C$25,0)</f>
        <v>83992.206734935389</v>
      </c>
      <c r="CN25" s="21">
        <f>IF(CC25&gt;0,CC25*(TEA!D$17+TEA!D$18)-TEA!D$25,0)</f>
        <v>161008.97106618845</v>
      </c>
      <c r="CO25" s="21">
        <f>IF(CD25&gt;0,CD25*(TEA!E$17+TEA!E$18)-TEA!E$25,0)</f>
        <v>0</v>
      </c>
      <c r="CP25" s="21">
        <f>IF(CE25&gt;0,CE25*(TEA!F$17+TEA!F$18)-TEA!F$25,0)</f>
        <v>0</v>
      </c>
      <c r="CQ25" s="21">
        <f>IF(CF25&gt;0,CF25*(TEA!G$17+TEA!G$18)-TEA!G$25,0)</f>
        <v>0</v>
      </c>
      <c r="CR25" s="21">
        <f>IF(CG25&gt;0,CG25*(TEA!H$17+TEA!H$18)-TEA!H$25,0)</f>
        <v>0</v>
      </c>
      <c r="CS25" s="21">
        <f>IF(CH25&gt;0,CH25*(TEA!I$17+TEA!I$18)-TEA!I$25,0)</f>
        <v>745203.78108067531</v>
      </c>
      <c r="CT25" s="21">
        <f>IF(CI25&gt;0,CI25*(TEA!J$17+TEA!J$18)-TEA!J$25,0)</f>
        <v>0</v>
      </c>
      <c r="CU25" s="21">
        <f>IF(CJ25&gt;0,CJ25*(TEA!K$17+TEA!K$18)-TEA!K$25,0)</f>
        <v>0</v>
      </c>
      <c r="CV25" s="21">
        <f>IF(CK25&gt;0,CK25*(TEA!L$17+TEA!L$18)-TEA!L$25,0)</f>
        <v>0</v>
      </c>
      <c r="CW25" s="21">
        <f>TEA!B$50-TEA!B$46-X25-CL25</f>
        <v>227804.69404882236</v>
      </c>
      <c r="CX25" s="21">
        <f>TEA!C$50-TEA!C$46-Y25-CM25</f>
        <v>225942.1354603981</v>
      </c>
      <c r="CY25" s="21">
        <f>TEA!D$50-TEA!D$46-Z25-CN25</f>
        <v>433120.07345849217</v>
      </c>
      <c r="CZ25" s="21">
        <f>TEA!E$50-TEA!E$46-AA25-CO25</f>
        <v>-23213.117478292173</v>
      </c>
      <c r="DA25" s="21"/>
      <c r="DB25" s="21">
        <f>TEA!G$50-TEA!G$46-AC25-CQ25</f>
        <v>0</v>
      </c>
      <c r="DC25" s="21">
        <f>TEA!H$50-TEA!H$46-AD25-CR25</f>
        <v>0</v>
      </c>
      <c r="DD25" s="21">
        <f>TEA!I$50-TEA!I$46-AE25-CS25</f>
        <v>4098275.1158959856</v>
      </c>
      <c r="DE25" s="21">
        <f>TEA!J$50-TEA!J$46-AF25-CT25</f>
        <v>0</v>
      </c>
      <c r="DF25" s="21">
        <f>TEA!K$50-TEA!K$46-AG25-CU25</f>
        <v>0</v>
      </c>
      <c r="DG25" s="21">
        <f>TEA!L$50-TEA!L$46-AH25-CV25</f>
        <v>0</v>
      </c>
      <c r="DH25" s="21">
        <f>CW25/(1+TEA!B$16)^$A25</f>
        <v>27984.889425080128</v>
      </c>
      <c r="DI25" s="21">
        <f>CX25/(1+TEA!C$16)^$A25</f>
        <v>27756.081601947146</v>
      </c>
      <c r="DJ25" s="21">
        <f>CY25/(1+TEA!D$16)^$A25</f>
        <v>53207.05709830892</v>
      </c>
      <c r="DK25" s="21">
        <f>CZ25/(1+TEA!E$16)^$A25</f>
        <v>-2851.6380163008303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503456.59658499691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-98154.985627872869</v>
      </c>
      <c r="C26" s="21">
        <f t="shared" si="3"/>
        <v>-97143.996215372637</v>
      </c>
      <c r="D26" s="21">
        <f t="shared" si="4"/>
        <v>-221538.86892851768</v>
      </c>
      <c r="E26" s="21">
        <f t="shared" si="5"/>
        <v>-2344937.9829177409</v>
      </c>
      <c r="F26" s="21"/>
      <c r="G26" s="21">
        <f t="shared" si="6"/>
        <v>0</v>
      </c>
      <c r="H26" s="21">
        <f t="shared" si="7"/>
        <v>0</v>
      </c>
      <c r="I26" s="21">
        <f t="shared" si="8"/>
        <v>-698073.10097862897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TEA!B$50-TEA!B$46-M26-AI26</f>
        <v>312489.29224804166</v>
      </c>
      <c r="BF26" s="21">
        <f>TEA!C$50-TEA!C$46-N26-AJ26</f>
        <v>309934.34219533351</v>
      </c>
      <c r="BG26" s="21">
        <f>TEA!D$50-TEA!D$46-O26-AK26</f>
        <v>594129.04452468059</v>
      </c>
      <c r="BH26" s="21">
        <f>TEA!E$50-TEA!E$46-P26-AL26</f>
        <v>-23213.117478292173</v>
      </c>
      <c r="BI26" s="21"/>
      <c r="BJ26" s="21">
        <f>TEA!G$50-TEA!G$46-R26-AN26</f>
        <v>0</v>
      </c>
      <c r="BK26" s="21">
        <f>TEA!H$50-TEA!H$46-S26-AO26</f>
        <v>0</v>
      </c>
      <c r="BL26" s="21">
        <f>TEA!I$50-TEA!I$46-T26-AP26</f>
        <v>4843478.8969766609</v>
      </c>
      <c r="BM26" s="21">
        <f>TEA!J$50-TEA!J$46-U26-AQ26</f>
        <v>0</v>
      </c>
      <c r="BN26" s="21">
        <f>TEA!K$50-TEA!K$46-V26-AR26</f>
        <v>0</v>
      </c>
      <c r="BO26" s="21">
        <f>TEA!L$50-TEA!L$46-W26-AS26</f>
        <v>0</v>
      </c>
      <c r="BP26" s="21">
        <f t="shared" si="12"/>
        <v>0</v>
      </c>
      <c r="BQ26" s="21">
        <f t="shared" si="13"/>
        <v>0</v>
      </c>
      <c r="BR26" s="21">
        <f t="shared" si="14"/>
        <v>0</v>
      </c>
      <c r="BS26" s="21">
        <f t="shared" si="15"/>
        <v>-1711329.3090339079</v>
      </c>
      <c r="BT26" s="21"/>
      <c r="BU26" s="21">
        <f t="shared" si="16"/>
        <v>0</v>
      </c>
      <c r="BV26" s="21">
        <f t="shared" si="17"/>
        <v>0</v>
      </c>
      <c r="BW26" s="21">
        <f t="shared" si="18"/>
        <v>0</v>
      </c>
      <c r="BX26" s="21">
        <f t="shared" si="19"/>
        <v>0</v>
      </c>
      <c r="BY26" s="21">
        <f t="shared" si="20"/>
        <v>0</v>
      </c>
      <c r="BZ26" s="21">
        <f t="shared" si="21"/>
        <v>0</v>
      </c>
      <c r="CA26" s="21">
        <f t="shared" si="22"/>
        <v>312489.29224804166</v>
      </c>
      <c r="CB26" s="21">
        <f t="shared" si="23"/>
        <v>309934.34219533351</v>
      </c>
      <c r="CC26" s="21">
        <f t="shared" si="24"/>
        <v>594129.04452468059</v>
      </c>
      <c r="CD26" s="21">
        <f t="shared" si="25"/>
        <v>-1734542.4265122002</v>
      </c>
      <c r="CE26" s="21"/>
      <c r="CF26" s="21">
        <f t="shared" si="26"/>
        <v>0</v>
      </c>
      <c r="CG26" s="21">
        <f t="shared" si="27"/>
        <v>0</v>
      </c>
      <c r="CH26" s="21">
        <f t="shared" si="28"/>
        <v>4843478.8969766609</v>
      </c>
      <c r="CI26" s="21">
        <f t="shared" si="29"/>
        <v>0</v>
      </c>
      <c r="CJ26" s="21">
        <f t="shared" si="30"/>
        <v>0</v>
      </c>
      <c r="CK26" s="21">
        <f t="shared" si="31"/>
        <v>0</v>
      </c>
      <c r="CL26" s="21">
        <f>IF(CA26&gt;0,CA26*(TEA!B$17+TEA!B$18)-TEA!B$25,0)</f>
        <v>84684.598199219297</v>
      </c>
      <c r="CM26" s="21">
        <f>IF(CB26&gt;0,CB26*(TEA!C$17+TEA!C$18)-TEA!C$25,0)</f>
        <v>83992.206734935389</v>
      </c>
      <c r="CN26" s="21">
        <f>IF(CC26&gt;0,CC26*(TEA!D$17+TEA!D$18)-TEA!D$25,0)</f>
        <v>161008.97106618845</v>
      </c>
      <c r="CO26" s="21">
        <f>IF(CD26&gt;0,CD26*(TEA!E$17+TEA!E$18)-TEA!E$25,0)</f>
        <v>0</v>
      </c>
      <c r="CP26" s="21">
        <f>IF(CE26&gt;0,CE26*(TEA!F$17+TEA!F$18)-TEA!F$25,0)</f>
        <v>0</v>
      </c>
      <c r="CQ26" s="21">
        <f>IF(CF26&gt;0,CF26*(TEA!G$17+TEA!G$18)-TEA!G$25,0)</f>
        <v>0</v>
      </c>
      <c r="CR26" s="21">
        <f>IF(CG26&gt;0,CG26*(TEA!H$17+TEA!H$18)-TEA!H$25,0)</f>
        <v>0</v>
      </c>
      <c r="CS26" s="21">
        <f>IF(CH26&gt;0,CH26*(TEA!I$17+TEA!I$18)-TEA!I$25,0)</f>
        <v>745203.78108067531</v>
      </c>
      <c r="CT26" s="21">
        <f>IF(CI26&gt;0,CI26*(TEA!J$17+TEA!J$18)-TEA!J$25,0)</f>
        <v>0</v>
      </c>
      <c r="CU26" s="21">
        <f>IF(CJ26&gt;0,CJ26*(TEA!K$17+TEA!K$18)-TEA!K$25,0)</f>
        <v>0</v>
      </c>
      <c r="CV26" s="21">
        <f>IF(CK26&gt;0,CK26*(TEA!L$17+TEA!L$18)-TEA!L$25,0)</f>
        <v>0</v>
      </c>
      <c r="CW26" s="21">
        <f>TEA!B$50-TEA!B$46-X26-CL26</f>
        <v>227804.69404882236</v>
      </c>
      <c r="CX26" s="21">
        <f>TEA!C$50-TEA!C$46-Y26-CM26</f>
        <v>225942.1354603981</v>
      </c>
      <c r="CY26" s="21">
        <f>TEA!D$50-TEA!D$46-Z26-CN26</f>
        <v>433120.07345849217</v>
      </c>
      <c r="CZ26" s="21">
        <f>TEA!E$50-TEA!E$46-AA26-CO26</f>
        <v>-23213.117478292173</v>
      </c>
      <c r="DA26" s="21"/>
      <c r="DB26" s="21">
        <f>TEA!G$50-TEA!G$46-AC26-CQ26</f>
        <v>0</v>
      </c>
      <c r="DC26" s="21">
        <f>TEA!H$50-TEA!H$46-AD26-CR26</f>
        <v>0</v>
      </c>
      <c r="DD26" s="21">
        <f>TEA!I$50-TEA!I$46-AE26-CS26</f>
        <v>4098275.1158959856</v>
      </c>
      <c r="DE26" s="21">
        <f>TEA!J$50-TEA!J$46-AF26-CT26</f>
        <v>0</v>
      </c>
      <c r="DF26" s="21">
        <f>TEA!K$50-TEA!K$46-AG26-CU26</f>
        <v>0</v>
      </c>
      <c r="DG26" s="21">
        <f>TEA!L$50-TEA!L$46-AH26-CV26</f>
        <v>0</v>
      </c>
      <c r="DH26" s="21">
        <f>CW26/(1+TEA!B$16)^$A26</f>
        <v>25440.808568254659</v>
      </c>
      <c r="DI26" s="21">
        <f>CX26/(1+TEA!C$16)^$A26</f>
        <v>25232.801456315585</v>
      </c>
      <c r="DJ26" s="21">
        <f>CY26/(1+TEA!D$16)^$A26</f>
        <v>48370.051907553563</v>
      </c>
      <c r="DK26" s="21">
        <f>CZ26/(1+TEA!E$16)^$A26</f>
        <v>-2592.3981966371184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457687.81507726992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-75026.977838550447</v>
      </c>
      <c r="C27" s="21">
        <f t="shared" si="3"/>
        <v>-74205.085800540284</v>
      </c>
      <c r="D27" s="21">
        <f t="shared" si="4"/>
        <v>-177566.09446710534</v>
      </c>
      <c r="E27" s="21">
        <f t="shared" si="5"/>
        <v>-2347294.7085510474</v>
      </c>
      <c r="F27" s="21"/>
      <c r="G27" s="21">
        <f t="shared" si="6"/>
        <v>0</v>
      </c>
      <c r="H27" s="21">
        <f t="shared" si="7"/>
        <v>0</v>
      </c>
      <c r="I27" s="21">
        <f t="shared" si="8"/>
        <v>-281993.26909020176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TEA!B$50-TEA!B$46-M27-AI27</f>
        <v>312489.29224804166</v>
      </c>
      <c r="BF27" s="21">
        <f>TEA!C$50-TEA!C$46-N27-AJ27</f>
        <v>309934.34219533351</v>
      </c>
      <c r="BG27" s="21">
        <f>TEA!D$50-TEA!D$46-O27-AK27</f>
        <v>594129.04452468059</v>
      </c>
      <c r="BH27" s="21">
        <f>TEA!E$50-TEA!E$46-P27-AL27</f>
        <v>-23213.117478292173</v>
      </c>
      <c r="BI27" s="21"/>
      <c r="BJ27" s="21">
        <f>TEA!G$50-TEA!G$46-R27-AN27</f>
        <v>0</v>
      </c>
      <c r="BK27" s="21">
        <f>TEA!H$50-TEA!H$46-S27-AO27</f>
        <v>0</v>
      </c>
      <c r="BL27" s="21">
        <f>TEA!I$50-TEA!I$46-T27-AP27</f>
        <v>4843478.8969766609</v>
      </c>
      <c r="BM27" s="21">
        <f>TEA!J$50-TEA!J$46-U27-AQ27</f>
        <v>0</v>
      </c>
      <c r="BN27" s="21">
        <f>TEA!K$50-TEA!K$46-V27-AR27</f>
        <v>0</v>
      </c>
      <c r="BO27" s="21">
        <f>TEA!L$50-TEA!L$46-W27-AS27</f>
        <v>0</v>
      </c>
      <c r="BP27" s="21">
        <f t="shared" si="12"/>
        <v>0</v>
      </c>
      <c r="BQ27" s="21">
        <f t="shared" si="13"/>
        <v>0</v>
      </c>
      <c r="BR27" s="21">
        <f t="shared" si="14"/>
        <v>0</v>
      </c>
      <c r="BS27" s="21">
        <f t="shared" si="15"/>
        <v>-1734542.4265122002</v>
      </c>
      <c r="BT27" s="21"/>
      <c r="BU27" s="21">
        <f t="shared" si="16"/>
        <v>0</v>
      </c>
      <c r="BV27" s="21">
        <f t="shared" si="17"/>
        <v>0</v>
      </c>
      <c r="BW27" s="21">
        <f t="shared" si="18"/>
        <v>0</v>
      </c>
      <c r="BX27" s="21">
        <f t="shared" si="19"/>
        <v>0</v>
      </c>
      <c r="BY27" s="21">
        <f t="shared" si="20"/>
        <v>0</v>
      </c>
      <c r="BZ27" s="21">
        <f t="shared" si="21"/>
        <v>0</v>
      </c>
      <c r="CA27" s="21">
        <f t="shared" si="22"/>
        <v>312489.29224804166</v>
      </c>
      <c r="CB27" s="21">
        <f t="shared" si="23"/>
        <v>309934.34219533351</v>
      </c>
      <c r="CC27" s="21">
        <f t="shared" si="24"/>
        <v>594129.04452468059</v>
      </c>
      <c r="CD27" s="21">
        <f t="shared" si="25"/>
        <v>-1757755.5439904924</v>
      </c>
      <c r="CE27" s="21"/>
      <c r="CF27" s="21">
        <f t="shared" si="26"/>
        <v>0</v>
      </c>
      <c r="CG27" s="21">
        <f t="shared" si="27"/>
        <v>0</v>
      </c>
      <c r="CH27" s="21">
        <f t="shared" si="28"/>
        <v>4843478.8969766609</v>
      </c>
      <c r="CI27" s="21">
        <f t="shared" si="29"/>
        <v>0</v>
      </c>
      <c r="CJ27" s="21">
        <f t="shared" si="30"/>
        <v>0</v>
      </c>
      <c r="CK27" s="21">
        <f t="shared" si="31"/>
        <v>0</v>
      </c>
      <c r="CL27" s="21">
        <f>IF(CA27&gt;0,CA27*(TEA!B$17+TEA!B$18)-TEA!B$25,0)</f>
        <v>84684.598199219297</v>
      </c>
      <c r="CM27" s="21">
        <f>IF(CB27&gt;0,CB27*(TEA!C$17+TEA!C$18)-TEA!C$25,0)</f>
        <v>83992.206734935389</v>
      </c>
      <c r="CN27" s="21">
        <f>IF(CC27&gt;0,CC27*(TEA!D$17+TEA!D$18)-TEA!D$25,0)</f>
        <v>161008.97106618845</v>
      </c>
      <c r="CO27" s="21">
        <f>IF(CD27&gt;0,CD27*(TEA!E$17+TEA!E$18)-TEA!E$25,0)</f>
        <v>0</v>
      </c>
      <c r="CP27" s="21">
        <f>IF(CE27&gt;0,CE27*(TEA!F$17+TEA!F$18)-TEA!F$25,0)</f>
        <v>0</v>
      </c>
      <c r="CQ27" s="21">
        <f>IF(CF27&gt;0,CF27*(TEA!G$17+TEA!G$18)-TEA!G$25,0)</f>
        <v>0</v>
      </c>
      <c r="CR27" s="21">
        <f>IF(CG27&gt;0,CG27*(TEA!H$17+TEA!H$18)-TEA!H$25,0)</f>
        <v>0</v>
      </c>
      <c r="CS27" s="21">
        <f>IF(CH27&gt;0,CH27*(TEA!I$17+TEA!I$18)-TEA!I$25,0)</f>
        <v>745203.78108067531</v>
      </c>
      <c r="CT27" s="21">
        <f>IF(CI27&gt;0,CI27*(TEA!J$17+TEA!J$18)-TEA!J$25,0)</f>
        <v>0</v>
      </c>
      <c r="CU27" s="21">
        <f>IF(CJ27&gt;0,CJ27*(TEA!K$17+TEA!K$18)-TEA!K$25,0)</f>
        <v>0</v>
      </c>
      <c r="CV27" s="21">
        <f>IF(CK27&gt;0,CK27*(TEA!L$17+TEA!L$18)-TEA!L$25,0)</f>
        <v>0</v>
      </c>
      <c r="CW27" s="21">
        <f>TEA!B$50-TEA!B$46-X27-CL27</f>
        <v>227804.69404882236</v>
      </c>
      <c r="CX27" s="21">
        <f>TEA!C$50-TEA!C$46-Y27-CM27</f>
        <v>225942.1354603981</v>
      </c>
      <c r="CY27" s="21">
        <f>TEA!D$50-TEA!D$46-Z27-CN27</f>
        <v>433120.07345849217</v>
      </c>
      <c r="CZ27" s="21">
        <f>TEA!E$50-TEA!E$46-AA27-CO27</f>
        <v>-23213.117478292173</v>
      </c>
      <c r="DA27" s="21"/>
      <c r="DB27" s="21">
        <f>TEA!G$50-TEA!G$46-AC27-CQ27</f>
        <v>0</v>
      </c>
      <c r="DC27" s="21">
        <f>TEA!H$50-TEA!H$46-AD27-CR27</f>
        <v>0</v>
      </c>
      <c r="DD27" s="21">
        <f>TEA!I$50-TEA!I$46-AE27-CS27</f>
        <v>4098275.1158959856</v>
      </c>
      <c r="DE27" s="21">
        <f>TEA!J$50-TEA!J$46-AF27-CT27</f>
        <v>0</v>
      </c>
      <c r="DF27" s="21">
        <f>TEA!K$50-TEA!K$46-AG27-CU27</f>
        <v>0</v>
      </c>
      <c r="DG27" s="21">
        <f>TEA!L$50-TEA!L$46-AH27-CV27</f>
        <v>0</v>
      </c>
      <c r="DH27" s="21">
        <f>CW27/(1+TEA!B$16)^$A27</f>
        <v>23128.007789322422</v>
      </c>
      <c r="DI27" s="21">
        <f>CX27/(1+TEA!C$16)^$A27</f>
        <v>22938.910414832353</v>
      </c>
      <c r="DJ27" s="21">
        <f>CY27/(1+TEA!D$16)^$A27</f>
        <v>43972.774461412337</v>
      </c>
      <c r="DK27" s="21">
        <f>CZ27/(1+TEA!E$16)^$A27</f>
        <v>-2356.7256333064715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416079.8318884272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-54001.516211893701</v>
      </c>
      <c r="C28" s="21">
        <f t="shared" si="3"/>
        <v>-53351.530877965422</v>
      </c>
      <c r="D28" s="21">
        <f t="shared" si="4"/>
        <v>-137590.84495673049</v>
      </c>
      <c r="E28" s="21">
        <f t="shared" si="5"/>
        <v>-2349437.1863995078</v>
      </c>
      <c r="F28" s="21"/>
      <c r="G28" s="21">
        <f t="shared" si="6"/>
        <v>0</v>
      </c>
      <c r="H28" s="21">
        <f t="shared" si="7"/>
        <v>0</v>
      </c>
      <c r="I28" s="21">
        <f t="shared" si="8"/>
        <v>96261.12353564112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TEA!B$50-TEA!B$46-M28-AI28</f>
        <v>312489.29224804166</v>
      </c>
      <c r="BF28" s="21">
        <f>TEA!C$50-TEA!C$46-N28-AJ28</f>
        <v>309934.34219533351</v>
      </c>
      <c r="BG28" s="21">
        <f>TEA!D$50-TEA!D$46-O28-AK28</f>
        <v>594129.04452468059</v>
      </c>
      <c r="BH28" s="21">
        <f>TEA!E$50-TEA!E$46-P28-AL28</f>
        <v>-23213.117478292173</v>
      </c>
      <c r="BI28" s="21"/>
      <c r="BJ28" s="21">
        <f>TEA!G$50-TEA!G$46-R28-AN28</f>
        <v>0</v>
      </c>
      <c r="BK28" s="21">
        <f>TEA!H$50-TEA!H$46-S28-AO28</f>
        <v>0</v>
      </c>
      <c r="BL28" s="21">
        <f>TEA!I$50-TEA!I$46-T28-AP28</f>
        <v>4843478.8969766609</v>
      </c>
      <c r="BM28" s="21">
        <f>TEA!J$50-TEA!J$46-U28-AQ28</f>
        <v>0</v>
      </c>
      <c r="BN28" s="21">
        <f>TEA!K$50-TEA!K$46-V28-AR28</f>
        <v>0</v>
      </c>
      <c r="BO28" s="21">
        <f>TEA!L$50-TEA!L$46-W28-AS28</f>
        <v>0</v>
      </c>
      <c r="BP28" s="21">
        <f t="shared" si="12"/>
        <v>0</v>
      </c>
      <c r="BQ28" s="21">
        <f t="shared" si="13"/>
        <v>0</v>
      </c>
      <c r="BR28" s="21">
        <f t="shared" si="14"/>
        <v>0</v>
      </c>
      <c r="BS28" s="21">
        <f t="shared" si="15"/>
        <v>-1757755.5439904924</v>
      </c>
      <c r="BT28" s="21"/>
      <c r="BU28" s="21">
        <f t="shared" si="16"/>
        <v>0</v>
      </c>
      <c r="BV28" s="21">
        <f t="shared" si="17"/>
        <v>0</v>
      </c>
      <c r="BW28" s="21">
        <f t="shared" si="18"/>
        <v>0</v>
      </c>
      <c r="BX28" s="21">
        <f t="shared" si="19"/>
        <v>0</v>
      </c>
      <c r="BY28" s="21">
        <f t="shared" si="20"/>
        <v>0</v>
      </c>
      <c r="BZ28" s="21">
        <f t="shared" si="21"/>
        <v>0</v>
      </c>
      <c r="CA28" s="21">
        <f t="shared" si="22"/>
        <v>312489.29224804166</v>
      </c>
      <c r="CB28" s="21">
        <f t="shared" si="23"/>
        <v>309934.34219533351</v>
      </c>
      <c r="CC28" s="21">
        <f t="shared" si="24"/>
        <v>594129.04452468059</v>
      </c>
      <c r="CD28" s="21">
        <f t="shared" si="25"/>
        <v>-1780968.6614687846</v>
      </c>
      <c r="CE28" s="21"/>
      <c r="CF28" s="21">
        <f t="shared" si="26"/>
        <v>0</v>
      </c>
      <c r="CG28" s="21">
        <f t="shared" si="27"/>
        <v>0</v>
      </c>
      <c r="CH28" s="21">
        <f t="shared" si="28"/>
        <v>4843478.8969766609</v>
      </c>
      <c r="CI28" s="21">
        <f t="shared" si="29"/>
        <v>0</v>
      </c>
      <c r="CJ28" s="21">
        <f t="shared" si="30"/>
        <v>0</v>
      </c>
      <c r="CK28" s="21">
        <f t="shared" si="31"/>
        <v>0</v>
      </c>
      <c r="CL28" s="21">
        <f>IF(CA28&gt;0,CA28*(TEA!B$17+TEA!B$18)-TEA!B$25,0)</f>
        <v>84684.598199219297</v>
      </c>
      <c r="CM28" s="21">
        <f>IF(CB28&gt;0,CB28*(TEA!C$17+TEA!C$18)-TEA!C$25,0)</f>
        <v>83992.206734935389</v>
      </c>
      <c r="CN28" s="21">
        <f>IF(CC28&gt;0,CC28*(TEA!D$17+TEA!D$18)-TEA!D$25,0)</f>
        <v>161008.97106618845</v>
      </c>
      <c r="CO28" s="21">
        <f>IF(CD28&gt;0,CD28*(TEA!E$17+TEA!E$18)-TEA!E$25,0)</f>
        <v>0</v>
      </c>
      <c r="CP28" s="21">
        <f>IF(CE28&gt;0,CE28*(TEA!F$17+TEA!F$18)-TEA!F$25,0)</f>
        <v>0</v>
      </c>
      <c r="CQ28" s="21">
        <f>IF(CF28&gt;0,CF28*(TEA!G$17+TEA!G$18)-TEA!G$25,0)</f>
        <v>0</v>
      </c>
      <c r="CR28" s="21">
        <f>IF(CG28&gt;0,CG28*(TEA!H$17+TEA!H$18)-TEA!H$25,0)</f>
        <v>0</v>
      </c>
      <c r="CS28" s="21">
        <f>IF(CH28&gt;0,CH28*(TEA!I$17+TEA!I$18)-TEA!I$25,0)</f>
        <v>745203.78108067531</v>
      </c>
      <c r="CT28" s="21">
        <f>IF(CI28&gt;0,CI28*(TEA!J$17+TEA!J$18)-TEA!J$25,0)</f>
        <v>0</v>
      </c>
      <c r="CU28" s="21">
        <f>IF(CJ28&gt;0,CJ28*(TEA!K$17+TEA!K$18)-TEA!K$25,0)</f>
        <v>0</v>
      </c>
      <c r="CV28" s="21">
        <f>IF(CK28&gt;0,CK28*(TEA!L$17+TEA!L$18)-TEA!L$25,0)</f>
        <v>0</v>
      </c>
      <c r="CW28" s="21">
        <f>TEA!B$50-TEA!B$46-X28-CL28</f>
        <v>227804.69404882236</v>
      </c>
      <c r="CX28" s="21">
        <f>TEA!C$50-TEA!C$46-Y28-CM28</f>
        <v>225942.1354603981</v>
      </c>
      <c r="CY28" s="21">
        <f>TEA!D$50-TEA!D$46-Z28-CN28</f>
        <v>433120.07345849217</v>
      </c>
      <c r="CZ28" s="21">
        <f>TEA!E$50-TEA!E$46-AA28-CO28</f>
        <v>-23213.117478292173</v>
      </c>
      <c r="DA28" s="21"/>
      <c r="DB28" s="21">
        <f>TEA!G$50-TEA!G$46-AC28-CQ28</f>
        <v>0</v>
      </c>
      <c r="DC28" s="21">
        <f>TEA!H$50-TEA!H$46-AD28-CR28</f>
        <v>0</v>
      </c>
      <c r="DD28" s="21">
        <f>TEA!I$50-TEA!I$46-AE28-CS28</f>
        <v>4098275.1158959856</v>
      </c>
      <c r="DE28" s="21">
        <f>TEA!J$50-TEA!J$46-AF28-CT28</f>
        <v>0</v>
      </c>
      <c r="DF28" s="21">
        <f>TEA!K$50-TEA!K$46-AG28-CU28</f>
        <v>0</v>
      </c>
      <c r="DG28" s="21">
        <f>TEA!L$50-TEA!L$46-AH28-CV28</f>
        <v>0</v>
      </c>
      <c r="DH28" s="21">
        <f>CW28/(1+TEA!B$16)^$A28</f>
        <v>21025.461626656743</v>
      </c>
      <c r="DI28" s="21">
        <f>CX28/(1+TEA!C$16)^$A28</f>
        <v>20853.554922574862</v>
      </c>
      <c r="DJ28" s="21">
        <f>CY28/(1+TEA!D$16)^$A28</f>
        <v>39975.249510374844</v>
      </c>
      <c r="DK28" s="21">
        <f>CZ28/(1+TEA!E$16)^$A28</f>
        <v>-2142.477848460428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378254.39262584288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-34887.460187660297</v>
      </c>
      <c r="C29" s="21">
        <f t="shared" si="3"/>
        <v>-34393.753675624641</v>
      </c>
      <c r="D29" s="21">
        <f t="shared" si="4"/>
        <v>-101249.70903820792</v>
      </c>
      <c r="E29" s="21">
        <f t="shared" si="5"/>
        <v>-2351384.8935344717</v>
      </c>
      <c r="F29" s="21"/>
      <c r="G29" s="21">
        <f t="shared" si="6"/>
        <v>0</v>
      </c>
      <c r="H29" s="21">
        <f t="shared" si="7"/>
        <v>0</v>
      </c>
      <c r="I29" s="21">
        <f t="shared" si="8"/>
        <v>440128.75319549826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TEA!B$50-TEA!B$46-M29-AI29</f>
        <v>312489.29224804166</v>
      </c>
      <c r="BF29" s="21">
        <f>TEA!C$50-TEA!C$46-N29-AJ29</f>
        <v>309934.34219533351</v>
      </c>
      <c r="BG29" s="21">
        <f>TEA!D$50-TEA!D$46-O29-AK29</f>
        <v>594129.04452468059</v>
      </c>
      <c r="BH29" s="21">
        <f>TEA!E$50-TEA!E$46-P29-AL29</f>
        <v>-23213.117478292173</v>
      </c>
      <c r="BI29" s="21"/>
      <c r="BJ29" s="21">
        <f>TEA!G$50-TEA!G$46-R29-AN29</f>
        <v>0</v>
      </c>
      <c r="BK29" s="21">
        <f>TEA!H$50-TEA!H$46-S29-AO29</f>
        <v>0</v>
      </c>
      <c r="BL29" s="21">
        <f>TEA!I$50-TEA!I$46-T29-AP29</f>
        <v>4843478.8969766609</v>
      </c>
      <c r="BM29" s="21">
        <f>TEA!J$50-TEA!J$46-U29-AQ29</f>
        <v>0</v>
      </c>
      <c r="BN29" s="21">
        <f>TEA!K$50-TEA!K$46-V29-AR29</f>
        <v>0</v>
      </c>
      <c r="BO29" s="21">
        <f>TEA!L$50-TEA!L$46-W29-AS29</f>
        <v>0</v>
      </c>
      <c r="BP29" s="21">
        <f t="shared" si="12"/>
        <v>0</v>
      </c>
      <c r="BQ29" s="21">
        <f t="shared" si="13"/>
        <v>0</v>
      </c>
      <c r="BR29" s="21">
        <f t="shared" si="14"/>
        <v>0</v>
      </c>
      <c r="BS29" s="21">
        <f t="shared" si="15"/>
        <v>-1780968.6614687846</v>
      </c>
      <c r="BT29" s="21"/>
      <c r="BU29" s="21">
        <f t="shared" si="16"/>
        <v>0</v>
      </c>
      <c r="BV29" s="21">
        <f t="shared" si="17"/>
        <v>0</v>
      </c>
      <c r="BW29" s="21">
        <f t="shared" si="18"/>
        <v>0</v>
      </c>
      <c r="BX29" s="21">
        <f t="shared" si="19"/>
        <v>0</v>
      </c>
      <c r="BY29" s="21">
        <f t="shared" si="20"/>
        <v>0</v>
      </c>
      <c r="BZ29" s="21">
        <f t="shared" si="21"/>
        <v>0</v>
      </c>
      <c r="CA29" s="21">
        <f t="shared" si="22"/>
        <v>312489.29224804166</v>
      </c>
      <c r="CB29" s="21">
        <f t="shared" si="23"/>
        <v>309934.34219533351</v>
      </c>
      <c r="CC29" s="21">
        <f t="shared" si="24"/>
        <v>594129.04452468059</v>
      </c>
      <c r="CD29" s="21">
        <f t="shared" si="25"/>
        <v>-1804181.7789470768</v>
      </c>
      <c r="CE29" s="21"/>
      <c r="CF29" s="21">
        <f t="shared" si="26"/>
        <v>0</v>
      </c>
      <c r="CG29" s="21">
        <f t="shared" si="27"/>
        <v>0</v>
      </c>
      <c r="CH29" s="21">
        <f t="shared" si="28"/>
        <v>4843478.8969766609</v>
      </c>
      <c r="CI29" s="21">
        <f t="shared" si="29"/>
        <v>0</v>
      </c>
      <c r="CJ29" s="21">
        <f t="shared" si="30"/>
        <v>0</v>
      </c>
      <c r="CK29" s="21">
        <f t="shared" si="31"/>
        <v>0</v>
      </c>
      <c r="CL29" s="21">
        <f>IF(CA29&gt;0,CA29*(TEA!B$17+TEA!B$18)-TEA!B$25,0)</f>
        <v>84684.598199219297</v>
      </c>
      <c r="CM29" s="21">
        <f>IF(CB29&gt;0,CB29*(TEA!C$17+TEA!C$18)-TEA!C$25,0)</f>
        <v>83992.206734935389</v>
      </c>
      <c r="CN29" s="21">
        <f>IF(CC29&gt;0,CC29*(TEA!D$17+TEA!D$18)-TEA!D$25,0)</f>
        <v>161008.97106618845</v>
      </c>
      <c r="CO29" s="21">
        <f>IF(CD29&gt;0,CD29*(TEA!E$17+TEA!E$18)-TEA!E$25,0)</f>
        <v>0</v>
      </c>
      <c r="CP29" s="21">
        <f>IF(CE29&gt;0,CE29*(TEA!F$17+TEA!F$18)-TEA!F$25,0)</f>
        <v>0</v>
      </c>
      <c r="CQ29" s="21">
        <f>IF(CF29&gt;0,CF29*(TEA!G$17+TEA!G$18)-TEA!G$25,0)</f>
        <v>0</v>
      </c>
      <c r="CR29" s="21">
        <f>IF(CG29&gt;0,CG29*(TEA!H$17+TEA!H$18)-TEA!H$25,0)</f>
        <v>0</v>
      </c>
      <c r="CS29" s="21">
        <f>IF(CH29&gt;0,CH29*(TEA!I$17+TEA!I$18)-TEA!I$25,0)</f>
        <v>745203.78108067531</v>
      </c>
      <c r="CT29" s="21">
        <f>IF(CI29&gt;0,CI29*(TEA!J$17+TEA!J$18)-TEA!J$25,0)</f>
        <v>0</v>
      </c>
      <c r="CU29" s="21">
        <f>IF(CJ29&gt;0,CJ29*(TEA!K$17+TEA!K$18)-TEA!K$25,0)</f>
        <v>0</v>
      </c>
      <c r="CV29" s="21">
        <f>IF(CK29&gt;0,CK29*(TEA!L$17+TEA!L$18)-TEA!L$25,0)</f>
        <v>0</v>
      </c>
      <c r="CW29" s="21">
        <f>TEA!B$50-TEA!B$46-X29-CL29</f>
        <v>227804.69404882236</v>
      </c>
      <c r="CX29" s="21">
        <f>TEA!C$50-TEA!C$46-Y29-CM29</f>
        <v>225942.1354603981</v>
      </c>
      <c r="CY29" s="21">
        <f>TEA!D$50-TEA!D$46-Z29-CN29</f>
        <v>433120.07345849217</v>
      </c>
      <c r="CZ29" s="21">
        <f>TEA!E$50-TEA!E$46-AA29-CO29</f>
        <v>-23213.117478292173</v>
      </c>
      <c r="DA29" s="21"/>
      <c r="DB29" s="21">
        <f>TEA!G$50-TEA!G$46-AC29-CQ29</f>
        <v>0</v>
      </c>
      <c r="DC29" s="21">
        <f>TEA!H$50-TEA!H$46-AD29-CR29</f>
        <v>0</v>
      </c>
      <c r="DD29" s="21">
        <f>TEA!I$50-TEA!I$46-AE29-CS29</f>
        <v>4098275.1158959856</v>
      </c>
      <c r="DE29" s="21">
        <f>TEA!J$50-TEA!J$46-AF29-CT29</f>
        <v>0</v>
      </c>
      <c r="DF29" s="21">
        <f>TEA!K$50-TEA!K$46-AG29-CU29</f>
        <v>0</v>
      </c>
      <c r="DG29" s="21">
        <f>TEA!L$50-TEA!L$46-AH29-CV29</f>
        <v>0</v>
      </c>
      <c r="DH29" s="21">
        <f>CW29/(1+TEA!B$16)^$A29</f>
        <v>19114.056024233403</v>
      </c>
      <c r="DI29" s="21">
        <f>CX29/(1+TEA!C$16)^$A29</f>
        <v>18957.777202340785</v>
      </c>
      <c r="DJ29" s="21">
        <f>CY29/(1+TEA!D$16)^$A29</f>
        <v>36341.135918522581</v>
      </c>
      <c r="DK29" s="21">
        <f>CZ29/(1+TEA!E$16)^$A29</f>
        <v>-1947.7071349640255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343867.62965985714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-17511.045620175388</v>
      </c>
      <c r="C30" s="21">
        <f t="shared" si="3"/>
        <v>-17159.410764405751</v>
      </c>
      <c r="D30" s="21">
        <f t="shared" si="4"/>
        <v>-68212.31274864194</v>
      </c>
      <c r="E30" s="21">
        <f t="shared" si="5"/>
        <v>-2353155.5363844391</v>
      </c>
      <c r="F30" s="21"/>
      <c r="G30" s="21">
        <f t="shared" si="6"/>
        <v>0</v>
      </c>
      <c r="H30" s="21">
        <f t="shared" si="7"/>
        <v>0</v>
      </c>
      <c r="I30" s="21">
        <f t="shared" si="8"/>
        <v>752735.68924991379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TEA!B$50-TEA!B$46-M30-AI30</f>
        <v>312489.29224804166</v>
      </c>
      <c r="BF30" s="21">
        <f>TEA!C$50-TEA!C$46-N30-AJ30</f>
        <v>309934.34219533351</v>
      </c>
      <c r="BG30" s="21">
        <f>TEA!D$50-TEA!D$46-O30-AK30</f>
        <v>594129.04452468059</v>
      </c>
      <c r="BH30" s="21">
        <f>TEA!E$50-TEA!E$46-P30-AL30</f>
        <v>-23213.117478292173</v>
      </c>
      <c r="BI30" s="21"/>
      <c r="BJ30" s="21">
        <f>TEA!G$50-TEA!G$46-R30-AN30</f>
        <v>0</v>
      </c>
      <c r="BK30" s="21">
        <f>TEA!H$50-TEA!H$46-S30-AO30</f>
        <v>0</v>
      </c>
      <c r="BL30" s="21">
        <f>TEA!I$50-TEA!I$46-T30-AP30</f>
        <v>4843478.8969766609</v>
      </c>
      <c r="BM30" s="21">
        <f>TEA!J$50-TEA!J$46-U30-AQ30</f>
        <v>0</v>
      </c>
      <c r="BN30" s="21">
        <f>TEA!K$50-TEA!K$46-V30-AR30</f>
        <v>0</v>
      </c>
      <c r="BO30" s="21">
        <f>TEA!L$50-TEA!L$46-W30-AS30</f>
        <v>0</v>
      </c>
      <c r="BP30" s="21">
        <f t="shared" si="12"/>
        <v>0</v>
      </c>
      <c r="BQ30" s="21">
        <f t="shared" si="13"/>
        <v>0</v>
      </c>
      <c r="BR30" s="21">
        <f t="shared" si="14"/>
        <v>0</v>
      </c>
      <c r="BS30" s="21">
        <f t="shared" si="15"/>
        <v>-1804181.7789470768</v>
      </c>
      <c r="BT30" s="21"/>
      <c r="BU30" s="21">
        <f t="shared" si="16"/>
        <v>0</v>
      </c>
      <c r="BV30" s="21">
        <f t="shared" si="17"/>
        <v>0</v>
      </c>
      <c r="BW30" s="21">
        <f t="shared" si="18"/>
        <v>0</v>
      </c>
      <c r="BX30" s="21">
        <f t="shared" si="19"/>
        <v>0</v>
      </c>
      <c r="BY30" s="21">
        <f t="shared" si="20"/>
        <v>0</v>
      </c>
      <c r="BZ30" s="21">
        <f t="shared" si="21"/>
        <v>0</v>
      </c>
      <c r="CA30" s="21">
        <f t="shared" si="22"/>
        <v>312489.29224804166</v>
      </c>
      <c r="CB30" s="21">
        <f t="shared" si="23"/>
        <v>309934.34219533351</v>
      </c>
      <c r="CC30" s="21">
        <f t="shared" si="24"/>
        <v>594129.04452468059</v>
      </c>
      <c r="CD30" s="21">
        <f t="shared" si="25"/>
        <v>-1827394.896425369</v>
      </c>
      <c r="CE30" s="21"/>
      <c r="CF30" s="21">
        <f t="shared" si="26"/>
        <v>0</v>
      </c>
      <c r="CG30" s="21">
        <f t="shared" si="27"/>
        <v>0</v>
      </c>
      <c r="CH30" s="21">
        <f t="shared" si="28"/>
        <v>4843478.8969766609</v>
      </c>
      <c r="CI30" s="21">
        <f t="shared" si="29"/>
        <v>0</v>
      </c>
      <c r="CJ30" s="21">
        <f t="shared" si="30"/>
        <v>0</v>
      </c>
      <c r="CK30" s="21">
        <f t="shared" si="31"/>
        <v>0</v>
      </c>
      <c r="CL30" s="21">
        <f>IF(CA30&gt;0,CA30*(TEA!B$17+TEA!B$18)-TEA!B$25,0)</f>
        <v>84684.598199219297</v>
      </c>
      <c r="CM30" s="21">
        <f>IF(CB30&gt;0,CB30*(TEA!C$17+TEA!C$18)-TEA!C$25,0)</f>
        <v>83992.206734935389</v>
      </c>
      <c r="CN30" s="21">
        <f>IF(CC30&gt;0,CC30*(TEA!D$17+TEA!D$18)-TEA!D$25,0)</f>
        <v>161008.97106618845</v>
      </c>
      <c r="CO30" s="21">
        <f>IF(CD30&gt;0,CD30*(TEA!E$17+TEA!E$18)-TEA!E$25,0)</f>
        <v>0</v>
      </c>
      <c r="CP30" s="21">
        <f>IF(CE30&gt;0,CE30*(TEA!F$17+TEA!F$18)-TEA!F$25,0)</f>
        <v>0</v>
      </c>
      <c r="CQ30" s="21">
        <f>IF(CF30&gt;0,CF30*(TEA!G$17+TEA!G$18)-TEA!G$25,0)</f>
        <v>0</v>
      </c>
      <c r="CR30" s="21">
        <f>IF(CG30&gt;0,CG30*(TEA!H$17+TEA!H$18)-TEA!H$25,0)</f>
        <v>0</v>
      </c>
      <c r="CS30" s="21">
        <f>IF(CH30&gt;0,CH30*(TEA!I$17+TEA!I$18)-TEA!I$25,0)</f>
        <v>745203.78108067531</v>
      </c>
      <c r="CT30" s="21">
        <f>IF(CI30&gt;0,CI30*(TEA!J$17+TEA!J$18)-TEA!J$25,0)</f>
        <v>0</v>
      </c>
      <c r="CU30" s="21">
        <f>IF(CJ30&gt;0,CJ30*(TEA!K$17+TEA!K$18)-TEA!K$25,0)</f>
        <v>0</v>
      </c>
      <c r="CV30" s="21">
        <f>IF(CK30&gt;0,CK30*(TEA!L$17+TEA!L$18)-TEA!L$25,0)</f>
        <v>0</v>
      </c>
      <c r="CW30" s="21">
        <f>TEA!B$50-TEA!B$46-X30-CL30</f>
        <v>227804.69404882236</v>
      </c>
      <c r="CX30" s="21">
        <f>TEA!C$50-TEA!C$46-Y30-CM30</f>
        <v>225942.1354603981</v>
      </c>
      <c r="CY30" s="21">
        <f>TEA!D$50-TEA!D$46-Z30-CN30</f>
        <v>433120.07345849217</v>
      </c>
      <c r="CZ30" s="21">
        <f>TEA!E$50-TEA!E$46-AA30-CO30</f>
        <v>-23213.117478292173</v>
      </c>
      <c r="DA30" s="21"/>
      <c r="DB30" s="21">
        <f>TEA!G$50-TEA!G$46-AC30-CQ30</f>
        <v>0</v>
      </c>
      <c r="DC30" s="21">
        <f>TEA!H$50-TEA!H$46-AD30-CR30</f>
        <v>0</v>
      </c>
      <c r="DD30" s="21">
        <f>TEA!I$50-TEA!I$46-AE30-CS30</f>
        <v>4098275.1158959856</v>
      </c>
      <c r="DE30" s="21">
        <f>TEA!J$50-TEA!J$46-AF30-CT30</f>
        <v>0</v>
      </c>
      <c r="DF30" s="21">
        <f>TEA!K$50-TEA!K$46-AG30-CU30</f>
        <v>0</v>
      </c>
      <c r="DG30" s="21">
        <f>TEA!L$50-TEA!L$46-AH30-CV30</f>
        <v>0</v>
      </c>
      <c r="DH30" s="21">
        <f>CW30/(1+TEA!B$16)^$A30</f>
        <v>17376.41456748491</v>
      </c>
      <c r="DI30" s="21">
        <f>CX30/(1+TEA!C$16)^$A30</f>
        <v>17234.34291121889</v>
      </c>
      <c r="DJ30" s="21">
        <f>CY30/(1+TEA!D$16)^$A30</f>
        <v>33037.396289565979</v>
      </c>
      <c r="DK30" s="21">
        <f>CZ30/(1+TEA!E$16)^$A30</f>
        <v>-1770.6428499672957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312606.93605441554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-1714.3051042800162</v>
      </c>
      <c r="C31" s="21">
        <f t="shared" si="3"/>
        <v>-1491.8262996613048</v>
      </c>
      <c r="D31" s="21">
        <f t="shared" si="4"/>
        <v>-38178.316121763775</v>
      </c>
      <c r="E31" s="21">
        <f t="shared" si="5"/>
        <v>-2354765.2117025913</v>
      </c>
      <c r="F31" s="21"/>
      <c r="G31" s="21">
        <f t="shared" si="6"/>
        <v>0</v>
      </c>
      <c r="H31" s="21">
        <f t="shared" si="7"/>
        <v>0</v>
      </c>
      <c r="I31" s="21">
        <f t="shared" si="8"/>
        <v>1036923.812935746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TEA!B$50-TEA!B$46-M31-AI31</f>
        <v>312489.29224804166</v>
      </c>
      <c r="BF31" s="21">
        <f>TEA!C$50-TEA!C$46-N31-AJ31</f>
        <v>309934.34219533351</v>
      </c>
      <c r="BG31" s="21">
        <f>TEA!D$50-TEA!D$46-O31-AK31</f>
        <v>594129.04452468059</v>
      </c>
      <c r="BH31" s="21">
        <f>TEA!E$50-TEA!E$46-P31-AL31</f>
        <v>-23213.117478292173</v>
      </c>
      <c r="BI31" s="21"/>
      <c r="BJ31" s="21">
        <f>TEA!G$50-TEA!G$46-R31-AN31</f>
        <v>0</v>
      </c>
      <c r="BK31" s="21">
        <f>TEA!H$50-TEA!H$46-S31-AO31</f>
        <v>0</v>
      </c>
      <c r="BL31" s="21">
        <f>TEA!I$50-TEA!I$46-T31-AP31</f>
        <v>4843478.8969766609</v>
      </c>
      <c r="BM31" s="21">
        <f>TEA!J$50-TEA!J$46-U31-AQ31</f>
        <v>0</v>
      </c>
      <c r="BN31" s="21">
        <f>TEA!K$50-TEA!K$46-V31-AR31</f>
        <v>0</v>
      </c>
      <c r="BO31" s="21">
        <f>TEA!L$50-TEA!L$46-W31-AS31</f>
        <v>0</v>
      </c>
      <c r="BP31" s="21">
        <f t="shared" si="12"/>
        <v>0</v>
      </c>
      <c r="BQ31" s="21">
        <f t="shared" si="13"/>
        <v>0</v>
      </c>
      <c r="BR31" s="21">
        <f t="shared" si="14"/>
        <v>0</v>
      </c>
      <c r="BS31" s="21">
        <f t="shared" si="15"/>
        <v>-1827394.896425369</v>
      </c>
      <c r="BT31" s="21"/>
      <c r="BU31" s="21">
        <f t="shared" si="16"/>
        <v>0</v>
      </c>
      <c r="BV31" s="21">
        <f t="shared" si="17"/>
        <v>0</v>
      </c>
      <c r="BW31" s="21">
        <f t="shared" si="18"/>
        <v>0</v>
      </c>
      <c r="BX31" s="21">
        <f t="shared" si="19"/>
        <v>0</v>
      </c>
      <c r="BY31" s="21">
        <f t="shared" si="20"/>
        <v>0</v>
      </c>
      <c r="BZ31" s="21">
        <f t="shared" si="21"/>
        <v>0</v>
      </c>
      <c r="CA31" s="21">
        <f t="shared" si="22"/>
        <v>312489.29224804166</v>
      </c>
      <c r="CB31" s="21">
        <f t="shared" si="23"/>
        <v>309934.34219533351</v>
      </c>
      <c r="CC31" s="21">
        <f t="shared" si="24"/>
        <v>594129.04452468059</v>
      </c>
      <c r="CD31" s="21">
        <f t="shared" si="25"/>
        <v>-1850608.0139036612</v>
      </c>
      <c r="CE31" s="21"/>
      <c r="CF31" s="21">
        <f t="shared" si="26"/>
        <v>0</v>
      </c>
      <c r="CG31" s="21">
        <f t="shared" si="27"/>
        <v>0</v>
      </c>
      <c r="CH31" s="21">
        <f t="shared" si="28"/>
        <v>4843478.8969766609</v>
      </c>
      <c r="CI31" s="21">
        <f t="shared" si="29"/>
        <v>0</v>
      </c>
      <c r="CJ31" s="21">
        <f t="shared" si="30"/>
        <v>0</v>
      </c>
      <c r="CK31" s="21">
        <f t="shared" si="31"/>
        <v>0</v>
      </c>
      <c r="CL31" s="21">
        <f>IF(CA31&gt;0,CA31*(TEA!B$17+TEA!B$18)-TEA!B$25,0)</f>
        <v>84684.598199219297</v>
      </c>
      <c r="CM31" s="21">
        <f>IF(CB31&gt;0,CB31*(TEA!C$17+TEA!C$18)-TEA!C$25,0)</f>
        <v>83992.206734935389</v>
      </c>
      <c r="CN31" s="21">
        <f>IF(CC31&gt;0,CC31*(TEA!D$17+TEA!D$18)-TEA!D$25,0)</f>
        <v>161008.97106618845</v>
      </c>
      <c r="CO31" s="21">
        <f>IF(CD31&gt;0,CD31*(TEA!E$17+TEA!E$18)-TEA!E$25,0)</f>
        <v>0</v>
      </c>
      <c r="CP31" s="21">
        <f>IF(CE31&gt;0,CE31*(TEA!F$17+TEA!F$18)-TEA!F$25,0)</f>
        <v>0</v>
      </c>
      <c r="CQ31" s="21">
        <f>IF(CF31&gt;0,CF31*(TEA!G$17+TEA!G$18)-TEA!G$25,0)</f>
        <v>0</v>
      </c>
      <c r="CR31" s="21">
        <f>IF(CG31&gt;0,CG31*(TEA!H$17+TEA!H$18)-TEA!H$25,0)</f>
        <v>0</v>
      </c>
      <c r="CS31" s="21">
        <f>IF(CH31&gt;0,CH31*(TEA!I$17+TEA!I$18)-TEA!I$25,0)</f>
        <v>745203.78108067531</v>
      </c>
      <c r="CT31" s="21">
        <f>IF(CI31&gt;0,CI31*(TEA!J$17+TEA!J$18)-TEA!J$25,0)</f>
        <v>0</v>
      </c>
      <c r="CU31" s="21">
        <f>IF(CJ31&gt;0,CJ31*(TEA!K$17+TEA!K$18)-TEA!K$25,0)</f>
        <v>0</v>
      </c>
      <c r="CV31" s="21">
        <f>IF(CK31&gt;0,CK31*(TEA!L$17+TEA!L$18)-TEA!L$25,0)</f>
        <v>0</v>
      </c>
      <c r="CW31" s="21">
        <f>TEA!B$50-TEA!B$46-X31-CL31</f>
        <v>227804.69404882236</v>
      </c>
      <c r="CX31" s="21">
        <f>TEA!C$50-TEA!C$46-Y31-CM31</f>
        <v>225942.1354603981</v>
      </c>
      <c r="CY31" s="21">
        <f>TEA!D$50-TEA!D$46-Z31-CN31</f>
        <v>433120.07345849217</v>
      </c>
      <c r="CZ31" s="21">
        <f>TEA!E$50-TEA!E$46-AA31-CO31</f>
        <v>-23213.117478292173</v>
      </c>
      <c r="DA31" s="21"/>
      <c r="DB31" s="21">
        <f>TEA!G$50-TEA!G$46-AC31-CQ31</f>
        <v>0</v>
      </c>
      <c r="DC31" s="21">
        <f>TEA!H$50-TEA!H$46-AD31-CR31</f>
        <v>0</v>
      </c>
      <c r="DD31" s="21">
        <f>TEA!I$50-TEA!I$46-AE31-CS31</f>
        <v>4098275.1158959856</v>
      </c>
      <c r="DE31" s="21">
        <f>TEA!J$50-TEA!J$46-AF31-CT31</f>
        <v>0</v>
      </c>
      <c r="DF31" s="21">
        <f>TEA!K$50-TEA!K$46-AG31-CU31</f>
        <v>0</v>
      </c>
      <c r="DG31" s="21">
        <f>TEA!L$50-TEA!L$46-AH31-CV31</f>
        <v>0</v>
      </c>
      <c r="DH31" s="21">
        <f>CW31/(1+TEA!B$16)^$A31</f>
        <v>15796.740515895372</v>
      </c>
      <c r="DI31" s="21">
        <f>CX31/(1+TEA!C$16)^$A31</f>
        <v>15667.584464744446</v>
      </c>
      <c r="DJ31" s="21">
        <f>CY31/(1+TEA!D$16)^$A31</f>
        <v>30033.996626878165</v>
      </c>
      <c r="DK31" s="21">
        <f>CZ31/(1+TEA!E$16)^$A31</f>
        <v>-1609.6753181520869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284188.12368583231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12646.368091988503</v>
      </c>
      <c r="C32" s="21">
        <f t="shared" si="3"/>
        <v>12751.432304651828</v>
      </c>
      <c r="D32" s="21">
        <f t="shared" si="4"/>
        <v>-10874.682824601809</v>
      </c>
      <c r="E32" s="21">
        <f t="shared" si="5"/>
        <v>-2356228.5529009113</v>
      </c>
      <c r="F32" s="21"/>
      <c r="G32" s="21">
        <f t="shared" si="6"/>
        <v>0</v>
      </c>
      <c r="H32" s="21">
        <f t="shared" si="7"/>
        <v>0</v>
      </c>
      <c r="I32" s="21">
        <f t="shared" si="8"/>
        <v>1295276.6526501391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TEA!B$50-TEA!B$46-M32-AI32</f>
        <v>312489.29224804166</v>
      </c>
      <c r="BF32" s="21">
        <f>TEA!C$50-TEA!C$46-N32-AJ32</f>
        <v>309934.34219533351</v>
      </c>
      <c r="BG32" s="21">
        <f>TEA!D$50-TEA!D$46-O32-AK32</f>
        <v>594129.04452468059</v>
      </c>
      <c r="BH32" s="21">
        <f>TEA!E$50-TEA!E$46-P32-AL32</f>
        <v>-23213.117478292173</v>
      </c>
      <c r="BI32" s="21"/>
      <c r="BJ32" s="21">
        <f>TEA!G$50-TEA!G$46-R32-AN32</f>
        <v>0</v>
      </c>
      <c r="BK32" s="21">
        <f>TEA!H$50-TEA!H$46-S32-AO32</f>
        <v>0</v>
      </c>
      <c r="BL32" s="21">
        <f>TEA!I$50-TEA!I$46-T32-AP32</f>
        <v>4843478.8969766609</v>
      </c>
      <c r="BM32" s="21">
        <f>TEA!J$50-TEA!J$46-U32-AQ32</f>
        <v>0</v>
      </c>
      <c r="BN32" s="21">
        <f>TEA!K$50-TEA!K$46-V32-AR32</f>
        <v>0</v>
      </c>
      <c r="BO32" s="21">
        <f>TEA!L$50-TEA!L$46-W32-AS32</f>
        <v>0</v>
      </c>
      <c r="BP32" s="21">
        <f t="shared" si="12"/>
        <v>0</v>
      </c>
      <c r="BQ32" s="21">
        <f t="shared" si="13"/>
        <v>0</v>
      </c>
      <c r="BR32" s="21">
        <f t="shared" si="14"/>
        <v>0</v>
      </c>
      <c r="BS32" s="21">
        <f t="shared" si="15"/>
        <v>-1850608.0139036612</v>
      </c>
      <c r="BT32" s="21"/>
      <c r="BU32" s="21">
        <f t="shared" si="16"/>
        <v>0</v>
      </c>
      <c r="BV32" s="21">
        <f t="shared" si="17"/>
        <v>0</v>
      </c>
      <c r="BW32" s="21">
        <f t="shared" si="18"/>
        <v>0</v>
      </c>
      <c r="BX32" s="21">
        <f t="shared" si="19"/>
        <v>0</v>
      </c>
      <c r="BY32" s="21">
        <f t="shared" si="20"/>
        <v>0</v>
      </c>
      <c r="BZ32" s="21">
        <f t="shared" si="21"/>
        <v>0</v>
      </c>
      <c r="CA32" s="21">
        <f t="shared" si="22"/>
        <v>312489.29224804166</v>
      </c>
      <c r="CB32" s="21">
        <f t="shared" si="23"/>
        <v>309934.34219533351</v>
      </c>
      <c r="CC32" s="21">
        <f t="shared" si="24"/>
        <v>594129.04452468059</v>
      </c>
      <c r="CD32" s="21">
        <f t="shared" si="25"/>
        <v>-1873821.1313819534</v>
      </c>
      <c r="CE32" s="21"/>
      <c r="CF32" s="21">
        <f t="shared" si="26"/>
        <v>0</v>
      </c>
      <c r="CG32" s="21">
        <f t="shared" si="27"/>
        <v>0</v>
      </c>
      <c r="CH32" s="21">
        <f t="shared" si="28"/>
        <v>4843478.8969766609</v>
      </c>
      <c r="CI32" s="21">
        <f t="shared" si="29"/>
        <v>0</v>
      </c>
      <c r="CJ32" s="21">
        <f t="shared" si="30"/>
        <v>0</v>
      </c>
      <c r="CK32" s="21">
        <f t="shared" si="31"/>
        <v>0</v>
      </c>
      <c r="CL32" s="21">
        <f>IF(CA32&gt;0,CA32*(TEA!B$17+TEA!B$18)-TEA!B$25,0)</f>
        <v>84684.598199219297</v>
      </c>
      <c r="CM32" s="21">
        <f>IF(CB32&gt;0,CB32*(TEA!C$17+TEA!C$18)-TEA!C$25,0)</f>
        <v>83992.206734935389</v>
      </c>
      <c r="CN32" s="21">
        <f>IF(CC32&gt;0,CC32*(TEA!D$17+TEA!D$18)-TEA!D$25,0)</f>
        <v>161008.97106618845</v>
      </c>
      <c r="CO32" s="21">
        <f>IF(CD32&gt;0,CD32*(TEA!E$17+TEA!E$18)-TEA!E$25,0)</f>
        <v>0</v>
      </c>
      <c r="CP32" s="21">
        <f>IF(CE32&gt;0,CE32*(TEA!F$17+TEA!F$18)-TEA!F$25,0)</f>
        <v>0</v>
      </c>
      <c r="CQ32" s="21">
        <f>IF(CF32&gt;0,CF32*(TEA!G$17+TEA!G$18)-TEA!G$25,0)</f>
        <v>0</v>
      </c>
      <c r="CR32" s="21">
        <f>IF(CG32&gt;0,CG32*(TEA!H$17+TEA!H$18)-TEA!H$25,0)</f>
        <v>0</v>
      </c>
      <c r="CS32" s="21">
        <f>IF(CH32&gt;0,CH32*(TEA!I$17+TEA!I$18)-TEA!I$25,0)</f>
        <v>745203.78108067531</v>
      </c>
      <c r="CT32" s="21">
        <f>IF(CI32&gt;0,CI32*(TEA!J$17+TEA!J$18)-TEA!J$25,0)</f>
        <v>0</v>
      </c>
      <c r="CU32" s="21">
        <f>IF(CJ32&gt;0,CJ32*(TEA!K$17+TEA!K$18)-TEA!K$25,0)</f>
        <v>0</v>
      </c>
      <c r="CV32" s="21">
        <f>IF(CK32&gt;0,CK32*(TEA!L$17+TEA!L$18)-TEA!L$25,0)</f>
        <v>0</v>
      </c>
      <c r="CW32" s="21">
        <f>TEA!B$50-TEA!B$46-X32-CL32</f>
        <v>227804.69404882236</v>
      </c>
      <c r="CX32" s="21">
        <f>TEA!C$50-TEA!C$46-Y32-CM32</f>
        <v>225942.1354603981</v>
      </c>
      <c r="CY32" s="21">
        <f>TEA!D$50-TEA!D$46-Z32-CN32</f>
        <v>433120.07345849217</v>
      </c>
      <c r="CZ32" s="21">
        <f>TEA!E$50-TEA!E$46-AA32-CO32</f>
        <v>-23213.117478292173</v>
      </c>
      <c r="DA32" s="21"/>
      <c r="DB32" s="21">
        <f>TEA!G$50-TEA!G$46-AC32-CQ32</f>
        <v>0</v>
      </c>
      <c r="DC32" s="21">
        <f>TEA!H$50-TEA!H$46-AD32-CR32</f>
        <v>0</v>
      </c>
      <c r="DD32" s="21">
        <f>TEA!I$50-TEA!I$46-AE32-CS32</f>
        <v>4098275.1158959856</v>
      </c>
      <c r="DE32" s="21">
        <f>TEA!J$50-TEA!J$46-AF32-CT32</f>
        <v>0</v>
      </c>
      <c r="DF32" s="21">
        <f>TEA!K$50-TEA!K$46-AG32-CU32</f>
        <v>0</v>
      </c>
      <c r="DG32" s="21">
        <f>TEA!L$50-TEA!L$46-AH32-CV32</f>
        <v>0</v>
      </c>
      <c r="DH32" s="21">
        <f>CW32/(1+TEA!B$16)^$A32</f>
        <v>14360.673196268519</v>
      </c>
      <c r="DI32" s="21">
        <f>CX32/(1+TEA!C$16)^$A32</f>
        <v>14243.258604313132</v>
      </c>
      <c r="DJ32" s="21">
        <f>CY32/(1+TEA!D$16)^$A32</f>
        <v>27303.633297161967</v>
      </c>
      <c r="DK32" s="21">
        <f>CZ32/(1+TEA!E$16)^$A32</f>
        <v>-1463.341198320079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258352.83971439299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-9.409340417914791E-2</v>
      </c>
      <c r="C33" s="34">
        <f t="shared" si="3"/>
        <v>-1.7704188821135176</v>
      </c>
      <c r="D33" s="34">
        <f t="shared" si="4"/>
        <v>-11754.817645545911</v>
      </c>
      <c r="E33" s="34">
        <f t="shared" si="5"/>
        <v>-2357558.8630812024</v>
      </c>
      <c r="F33" s="34"/>
      <c r="G33" s="34">
        <f t="shared" si="6"/>
        <v>0</v>
      </c>
      <c r="H33" s="34">
        <f t="shared" si="7"/>
        <v>0</v>
      </c>
      <c r="I33" s="34">
        <f t="shared" si="8"/>
        <v>1522252.0897376316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(TEA!B$50-TEA!B$46-M33-AI33)+TEA!B28</f>
        <v>1967389.2922480416</v>
      </c>
      <c r="BF33" s="21">
        <f>(TEA!C$50-TEA!C$46-N33-AJ33)+TEA!C28</f>
        <v>1964834.3421953334</v>
      </c>
      <c r="BG33" s="21">
        <f>(TEA!D$50-TEA!D$46-O33-AK33)+TEA!D28</f>
        <v>2249029.0445246808</v>
      </c>
      <c r="BH33" s="21">
        <f>(TEA!E$50-TEA!E$46-P33-AL33)+TEA!E28</f>
        <v>1631686.8825217078</v>
      </c>
      <c r="BI33" s="21"/>
      <c r="BJ33" s="21">
        <f>(TEA!G$50-TEA!G$46-R33-AN33)+TEA!G28</f>
        <v>0</v>
      </c>
      <c r="BK33" s="21">
        <f>(TEA!H$50-TEA!H$46-S33-AO33)+TEA!H28</f>
        <v>0</v>
      </c>
      <c r="BL33" s="21">
        <f>(TEA!I$50-TEA!I$46-T33-AP33)+TEA!I28</f>
        <v>5351557.8969766609</v>
      </c>
      <c r="BM33" s="21">
        <f>(TEA!J$50-TEA!J$46-U33-AQ33)+TEA!J28</f>
        <v>0</v>
      </c>
      <c r="BN33" s="21">
        <f>(TEA!K$50-TEA!K$46-V33-AR33)+TEA!K28</f>
        <v>0</v>
      </c>
      <c r="BO33" s="21">
        <f>(TEA!L$50-TEA!L$46-W33-AS33)+TEA!L28</f>
        <v>0</v>
      </c>
      <c r="BP33" s="21">
        <f t="shared" si="12"/>
        <v>0</v>
      </c>
      <c r="BQ33" s="21">
        <f t="shared" si="13"/>
        <v>0</v>
      </c>
      <c r="BR33" s="21">
        <f t="shared" si="14"/>
        <v>0</v>
      </c>
      <c r="BS33" s="21">
        <f t="shared" si="15"/>
        <v>-1873821.1313819534</v>
      </c>
      <c r="BT33" s="21"/>
      <c r="BU33" s="21">
        <f t="shared" si="16"/>
        <v>0</v>
      </c>
      <c r="BV33" s="21">
        <f t="shared" si="17"/>
        <v>0</v>
      </c>
      <c r="BW33" s="21">
        <f t="shared" si="18"/>
        <v>0</v>
      </c>
      <c r="BX33" s="21">
        <f t="shared" si="19"/>
        <v>0</v>
      </c>
      <c r="BY33" s="21">
        <f t="shared" si="20"/>
        <v>0</v>
      </c>
      <c r="BZ33" s="21">
        <f t="shared" si="21"/>
        <v>0</v>
      </c>
      <c r="CA33" s="21">
        <f t="shared" si="22"/>
        <v>1967389.2922480416</v>
      </c>
      <c r="CB33" s="21">
        <f t="shared" si="23"/>
        <v>1964834.3421953334</v>
      </c>
      <c r="CC33" s="21">
        <f t="shared" si="24"/>
        <v>2249029.0445246808</v>
      </c>
      <c r="CD33" s="21">
        <f t="shared" si="25"/>
        <v>-242134.24886024557</v>
      </c>
      <c r="CE33" s="21"/>
      <c r="CF33" s="21">
        <f t="shared" si="26"/>
        <v>0</v>
      </c>
      <c r="CG33" s="21">
        <f t="shared" si="27"/>
        <v>0</v>
      </c>
      <c r="CH33" s="21">
        <f t="shared" si="28"/>
        <v>5351557.8969766609</v>
      </c>
      <c r="CI33" s="21">
        <f t="shared" si="29"/>
        <v>0</v>
      </c>
      <c r="CJ33" s="21">
        <f t="shared" si="30"/>
        <v>0</v>
      </c>
      <c r="CK33" s="21">
        <f t="shared" si="31"/>
        <v>0</v>
      </c>
      <c r="CL33" s="21">
        <f>IF(CA33&gt;0,CA33*(TEA!B$17+TEA!B$18)-TEA!B$25,0)</f>
        <v>533162.49819921935</v>
      </c>
      <c r="CM33" s="21">
        <f>IF(CB33&gt;0,CB33*(TEA!C$17+TEA!C$18)-TEA!C$25,0)</f>
        <v>532470.10673493543</v>
      </c>
      <c r="CN33" s="21">
        <f>IF(CC33&gt;0,CC33*(TEA!D$17+TEA!D$18)-TEA!D$25,0)</f>
        <v>609486.87106618856</v>
      </c>
      <c r="CO33" s="21">
        <f>IF(CD33&gt;0,CD33*(TEA!E$17+TEA!E$18)-TEA!E$25,0)</f>
        <v>0</v>
      </c>
      <c r="CP33" s="21">
        <f>IF(CE33&gt;0,CE33*(TEA!F$17+TEA!F$18)-TEA!F$25,0)</f>
        <v>0</v>
      </c>
      <c r="CQ33" s="21">
        <f>IF(CF33&gt;0,CF33*(TEA!G$17+TEA!G$18)-TEA!G$25,0)</f>
        <v>0</v>
      </c>
      <c r="CR33" s="21">
        <f>IF(CG33&gt;0,CG33*(TEA!H$17+TEA!H$18)-TEA!H$25,0)</f>
        <v>0</v>
      </c>
      <c r="CS33" s="21">
        <f>IF(CH33&gt;0,CH33*(TEA!I$17+TEA!I$18)-TEA!I$25,0)</f>
        <v>882893.1900806753</v>
      </c>
      <c r="CT33" s="21">
        <f>IF(CI33&gt;0,CI33*(TEA!J$17+TEA!J$18)-TEA!J$25,0)</f>
        <v>0</v>
      </c>
      <c r="CU33" s="21">
        <f>IF(CJ33&gt;0,CJ33*(TEA!K$17+TEA!K$18)-TEA!K$25,0)</f>
        <v>0</v>
      </c>
      <c r="CV33" s="21">
        <f>IF(CK33&gt;0,CK33*(TEA!L$17+TEA!L$18)-TEA!L$25,0)</f>
        <v>0</v>
      </c>
      <c r="CW33" s="21">
        <f>TEA!B$50-TEA!B$46-X33-CL33</f>
        <v>-220673.20595117769</v>
      </c>
      <c r="CX33" s="21">
        <f>TEA!C$50-TEA!C$46-Y33-CM33</f>
        <v>-222535.76453960192</v>
      </c>
      <c r="CY33" s="21">
        <f>TEA!D$50-TEA!D$46-Z33-CN33</f>
        <v>-15357.826541507966</v>
      </c>
      <c r="CZ33" s="21">
        <f>TEA!E$50-TEA!E$46-AA33-CO33</f>
        <v>-23213.117478292173</v>
      </c>
      <c r="DA33" s="21"/>
      <c r="DB33" s="21">
        <f>TEA!G$50-TEA!G$46-AC33-CQ33</f>
        <v>0</v>
      </c>
      <c r="DC33" s="21">
        <f>TEA!H$50-TEA!H$46-AD33-CR33</f>
        <v>0</v>
      </c>
      <c r="DD33" s="21">
        <f>TEA!I$50-TEA!I$46-AE33-CS33</f>
        <v>3960585.7068959856</v>
      </c>
      <c r="DE33" s="21">
        <f>TEA!J$50-TEA!J$46-AF33-CT33</f>
        <v>0</v>
      </c>
      <c r="DF33" s="21">
        <f>TEA!K$50-TEA!K$46-AG33-CU33</f>
        <v>0</v>
      </c>
      <c r="DG33" s="21">
        <f>TEA!L$50-TEA!L$46-AH33-CV33</f>
        <v>0</v>
      </c>
      <c r="DH33" s="21">
        <f>CW33/(1+TEA!B$16)^$A33</f>
        <v>-12646.462185392682</v>
      </c>
      <c r="DI33" s="21">
        <f>CX33/(1+TEA!C$16)^$A33</f>
        <v>-12753.202723533941</v>
      </c>
      <c r="DJ33" s="21">
        <f>CY33/(1+TEA!D$16)^$A33</f>
        <v>-880.13482094410131</v>
      </c>
      <c r="DK33" s="21">
        <f>CZ33/(1+TEA!E$16)^$A33</f>
        <v>-1330.3101802909807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226975.43708749258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125</v>
      </c>
      <c r="B1" s="33" t="s">
        <v>126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127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128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129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130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131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132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133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134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135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136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74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IF(CA3&gt;0,CA3*(TEA!B$17+TEA!B$18)-TEA!B$25,0)</f>
        <v>0</v>
      </c>
      <c r="CM3" s="21">
        <f>IF(CB3&gt;0,CB3*(TEA!C$17+TEA!C$18)-TEA!C$25,0)</f>
        <v>0</v>
      </c>
      <c r="CN3" s="21">
        <f>IF(CC3&gt;0,CC3*(TEA!D$17+TEA!D$18)-TEA!D$25,0)</f>
        <v>0</v>
      </c>
      <c r="CO3" s="21">
        <f>IF(CD3&gt;0,CD3*(TEA!E$17+TEA!E$18)-TEA!E$25,0)</f>
        <v>0</v>
      </c>
      <c r="CP3" s="21">
        <f>IF(CE3&gt;0,CE3*(TEA!F$17+TEA!F$18)-TEA!F$25,0)</f>
        <v>0</v>
      </c>
      <c r="CQ3" s="21">
        <f>IF(CF3&gt;0,CF3*(TEA!G$17+TEA!G$18)-TEA!G$25,0)</f>
        <v>0</v>
      </c>
      <c r="CR3" s="21">
        <f>IF(CG3&gt;0,CG3*(TEA!H$17+TEA!H$18)-TEA!H$25,0)</f>
        <v>0</v>
      </c>
      <c r="CS3" s="21">
        <f>IF(CH3&gt;0,CH3*(TEA!I$17+TEA!I$18)-TEA!I$25,0)</f>
        <v>0</v>
      </c>
      <c r="CT3" s="21">
        <f>IF(CI3&gt;0,CI3*(TEA!J$17+TEA!J$18)-TEA!J$25,0)</f>
        <v>0</v>
      </c>
      <c r="CU3" s="21">
        <f>IF(CJ3&gt;0,CJ3*(TEA!K$17+TEA!K$18)-TEA!K$25,0)</f>
        <v>0</v>
      </c>
      <c r="CV3" s="21">
        <f>IF(CK3&gt;0,CK3*(TEA!L$17+TEA!L$18)-TEA!L$25,0)</f>
        <v>0</v>
      </c>
      <c r="CW3" s="21">
        <f>-TEA!B43</f>
        <v>-1018904.1256997506</v>
      </c>
      <c r="CX3" s="21">
        <f>-TEA!C43</f>
        <v>-1009132.1152247288</v>
      </c>
      <c r="CY3" s="21">
        <f>-TEA!D43</f>
        <v>-2072640.24</v>
      </c>
      <c r="CZ3" s="21">
        <f>-TEA!E43</f>
        <v>-901056</v>
      </c>
      <c r="DA3" s="21"/>
      <c r="DB3" s="21">
        <f>-TEA!G43</f>
        <v>0</v>
      </c>
      <c r="DC3" s="21">
        <f>-TEA!H43</f>
        <v>0</v>
      </c>
      <c r="DD3" s="21">
        <f>-TEA!I43</f>
        <v>-17721866.619541999</v>
      </c>
      <c r="DE3" s="21">
        <f>-TEA!J43</f>
        <v>0</v>
      </c>
      <c r="DF3" s="21">
        <f>-TEA!K43</f>
        <v>0</v>
      </c>
      <c r="DG3" s="21">
        <f>-TEA!L43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-1178865.5247028866</v>
      </c>
      <c r="C4" s="21">
        <f t="shared" ref="C4:C33" si="3">C3+DI4</f>
        <v>-1170685.1320053954</v>
      </c>
      <c r="D4" s="21">
        <f t="shared" ref="D4:D33" si="4">D3+DJ4</f>
        <v>-2565110.0702616014</v>
      </c>
      <c r="E4" s="21">
        <f t="shared" ref="E4:E33" si="5">E3+DK4</f>
        <v>-1105273.2635722184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-23871749.3276783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TEA!B$40*TEA!B31</f>
        <v>114846.77244389473</v>
      </c>
      <c r="N4" s="31">
        <f>TEA!C$40*TEA!C31</f>
        <v>111702.62807355644</v>
      </c>
      <c r="O4" s="31">
        <f>TEA!D$40*TEA!D31</f>
        <v>453886.36721999996</v>
      </c>
      <c r="P4" s="31">
        <f>TEA!E$40*TEA!E31</f>
        <v>76929.137999999992</v>
      </c>
      <c r="Q4" s="31"/>
      <c r="R4" s="31">
        <f>TEA!G$40*TEA!G31</f>
        <v>0</v>
      </c>
      <c r="S4" s="31">
        <f>TEA!H$40*TEA!H31</f>
        <v>0</v>
      </c>
      <c r="T4" s="31">
        <f>TEA!I$40*TEA!I31</f>
        <v>5636620.8175376374</v>
      </c>
      <c r="U4" s="31">
        <f>TEA!J$40*TEA!J31</f>
        <v>0</v>
      </c>
      <c r="V4" s="31">
        <f>TEA!K$40*TEA!K31</f>
        <v>0</v>
      </c>
      <c r="W4" s="31">
        <f>TEA!L$40*TEA!L31</f>
        <v>0</v>
      </c>
      <c r="X4" s="20">
        <f>TEA!B$42</f>
        <v>227770.14132656169</v>
      </c>
      <c r="Y4" s="20">
        <f>TEA!C$42</f>
        <v>225585.66473960926</v>
      </c>
      <c r="Z4" s="20">
        <f>TEA!D$42</f>
        <v>463326.77283027547</v>
      </c>
      <c r="AA4" s="20">
        <f>TEA!E$42</f>
        <v>201425.87245114797</v>
      </c>
      <c r="AB4" s="20"/>
      <c r="AC4" s="20">
        <f>TEA!G$42</f>
        <v>0</v>
      </c>
      <c r="AD4" s="20">
        <f>TEA!H$42</f>
        <v>0</v>
      </c>
      <c r="AE4" s="20">
        <f>TEA!I$42</f>
        <v>3961621.0816021687</v>
      </c>
      <c r="AF4" s="20">
        <f>TEA!J$42</f>
        <v>0</v>
      </c>
      <c r="AG4" s="20">
        <f>TEA!K$42</f>
        <v>0</v>
      </c>
      <c r="AH4" s="20">
        <f>TEA!L$42</f>
        <v>0</v>
      </c>
      <c r="AI4" s="21">
        <f>TEA!B$41*TEA!B20</f>
        <v>122268.49508397006</v>
      </c>
      <c r="AJ4" s="21">
        <f>TEA!C$41*TEA!C20</f>
        <v>121095.85382696745</v>
      </c>
      <c r="AK4" s="21">
        <f>TEA!D$41*TEA!D20</f>
        <v>248716.82879999999</v>
      </c>
      <c r="AL4" s="21">
        <f>TEA!E$41*TEA!E20</f>
        <v>108126.72</v>
      </c>
      <c r="AM4" s="21"/>
      <c r="AN4" s="21">
        <f>TEA!G$41*TEA!G20</f>
        <v>0</v>
      </c>
      <c r="AO4" s="21">
        <f>TEA!H$41*TEA!H20</f>
        <v>0</v>
      </c>
      <c r="AP4" s="21">
        <f>TEA!I$41*TEA!I20</f>
        <v>2126623.9943450401</v>
      </c>
      <c r="AQ4" s="21">
        <f>TEA!J$41*TEA!J20</f>
        <v>0</v>
      </c>
      <c r="AR4" s="21">
        <f>TEA!K$41*TEA!K20</f>
        <v>0</v>
      </c>
      <c r="AS4" s="21">
        <f>TEA!L$41*TEA!L20</f>
        <v>0</v>
      </c>
      <c r="AT4" s="20">
        <f>TEA!B$41-X4+AI4</f>
        <v>1422854.5423070341</v>
      </c>
      <c r="AU4" s="20">
        <f>TEA!C$41-Y4+AJ4</f>
        <v>1409208.3619244513</v>
      </c>
      <c r="AV4" s="20">
        <f>TEA!D$41-Z4+AK4</f>
        <v>2894350.4159697243</v>
      </c>
      <c r="AW4" s="20">
        <f>TEA!E$41-AA4+AL4</f>
        <v>1258284.847548852</v>
      </c>
      <c r="AX4" s="20"/>
      <c r="AY4" s="20">
        <f>TEA!G$41-AC4+AN4</f>
        <v>0</v>
      </c>
      <c r="AZ4" s="20">
        <f>TEA!H$41-AD4+AO4</f>
        <v>0</v>
      </c>
      <c r="BA4" s="20">
        <f>TEA!I$41-AE4+AP4</f>
        <v>24747802.842055872</v>
      </c>
      <c r="BB4" s="20">
        <f>TEA!J$41-AF4+AQ4</f>
        <v>0</v>
      </c>
      <c r="BC4" s="20">
        <f>TEA!K$41-AG4+AR4</f>
        <v>0</v>
      </c>
      <c r="BD4" s="20">
        <f>TEA!L$41-AH4+AS4</f>
        <v>0</v>
      </c>
      <c r="BE4" s="21">
        <f>TEA!B$10-TEA!B$46-M4-AI4</f>
        <v>-185302.66510475258</v>
      </c>
      <c r="BF4" s="21">
        <f>TEA!C$10-TEA!C$46-N4-AJ4</f>
        <v>-184921.13561964768</v>
      </c>
      <c r="BG4" s="21">
        <f>TEA!D$10-TEA!D$46-O4-AK4</f>
        <v>-780993.23647748609</v>
      </c>
      <c r="BH4" s="21">
        <f>TEA!E$10-TEA!E$46-P4-AL4</f>
        <v>-208268.97547829215</v>
      </c>
      <c r="BI4" s="21"/>
      <c r="BJ4" s="21">
        <f>TEA!G$10-TEA!G$46-R4-AN4</f>
        <v>0</v>
      </c>
      <c r="BK4" s="21">
        <f>TEA!H$10-TEA!H$46-S4-AO4</f>
        <v>0</v>
      </c>
      <c r="BL4" s="21">
        <f>TEA!I$10-TEA!I$46-T4-AP4</f>
        <v>-10566494.709230442</v>
      </c>
      <c r="BM4" s="21">
        <f>TEA!J$10-TEA!J$46-U4-AQ4</f>
        <v>0</v>
      </c>
      <c r="BN4" s="21">
        <f>TEA!K$10-TEA!K$46-V4-AR4</f>
        <v>0</v>
      </c>
      <c r="BO4" s="21">
        <f>TEA!L$10-TEA!L$46-W4-AS4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-185302.66510475258</v>
      </c>
      <c r="CB4" s="21">
        <f t="shared" ref="CB4:CB33" si="18">BF4+BQ4</f>
        <v>-184921.13561964768</v>
      </c>
      <c r="CC4" s="21">
        <f t="shared" ref="CC4:CC33" si="19">BG4+BR4</f>
        <v>-780993.23647748609</v>
      </c>
      <c r="CD4" s="21">
        <f t="shared" ref="CD4:CD33" si="20">BH4+BS4</f>
        <v>-208268.97547829215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-10566494.709230442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IF(CA4&gt;0,CA4*(TEA!B$17+TEA!B$18)-TEA!B$25,0)</f>
        <v>0</v>
      </c>
      <c r="CM4" s="21">
        <f>IF(CB4&gt;0,CB4*(TEA!C$17+TEA!C$18)-TEA!C$25,0)</f>
        <v>0</v>
      </c>
      <c r="CN4" s="21">
        <f>IF(CC4&gt;0,CC4*(TEA!D$17+TEA!D$18)-TEA!D$25,0)</f>
        <v>0</v>
      </c>
      <c r="CO4" s="21">
        <f>IF(CD4&gt;0,CD4*(TEA!E$17+TEA!E$18)-TEA!E$25,0)</f>
        <v>0</v>
      </c>
      <c r="CP4" s="21">
        <f>IF(CE4&gt;0,CE4*(TEA!F$17+TEA!F$18)-TEA!F$25,0)</f>
        <v>0</v>
      </c>
      <c r="CQ4" s="21">
        <f>IF(CF4&gt;0,CF4*(TEA!G$17+TEA!G$18)-TEA!G$25,0)</f>
        <v>0</v>
      </c>
      <c r="CR4" s="21">
        <f>IF(CG4&gt;0,CG4*(TEA!H$17+TEA!H$18)-TEA!H$25,0)</f>
        <v>0</v>
      </c>
      <c r="CS4" s="21">
        <f>IF(CH4&gt;0,CH4*(TEA!I$17+TEA!I$18)-TEA!I$25,0)</f>
        <v>0</v>
      </c>
      <c r="CT4" s="21">
        <f>IF(CI4&gt;0,CI4*(TEA!J$17+TEA!J$18)-TEA!J$25,0)</f>
        <v>0</v>
      </c>
      <c r="CU4" s="21">
        <f>IF(CJ4&gt;0,CJ4*(TEA!K$17+TEA!K$18)-TEA!K$25,0)</f>
        <v>0</v>
      </c>
      <c r="CV4" s="21">
        <f>IF(CK4&gt;0,CK4*(TEA!L$17+TEA!L$18)-TEA!L$25,0)</f>
        <v>0</v>
      </c>
      <c r="CW4" s="21">
        <f>TEA!B$10-TEA!B$46-X4-CL4</f>
        <v>-175957.53890344949</v>
      </c>
      <c r="CX4" s="21">
        <f>TEA!C$10-TEA!C$46-Y4-CM4</f>
        <v>-177708.31845873309</v>
      </c>
      <c r="CY4" s="21">
        <f>TEA!D$10-TEA!D$46-Z4-CN4</f>
        <v>-541716.81328776153</v>
      </c>
      <c r="CZ4" s="21">
        <f>TEA!E$10-TEA!E$46-AA4-CO4</f>
        <v>-224638.98992944014</v>
      </c>
      <c r="DA4" s="21"/>
      <c r="DB4" s="21">
        <f>TEA!G$10-TEA!G$46-AC4-CQ4</f>
        <v>0</v>
      </c>
      <c r="DC4" s="21">
        <f>TEA!H$10-TEA!H$46-AD4-CR4</f>
        <v>0</v>
      </c>
      <c r="DD4" s="21">
        <f>TEA!I$10-TEA!I$46-AE4-CS4</f>
        <v>-6764870.9789499333</v>
      </c>
      <c r="DE4" s="21">
        <f>TEA!J$10-TEA!J$46-AF4-CT4</f>
        <v>0</v>
      </c>
      <c r="DF4" s="21">
        <f>TEA!K$10-TEA!K$46-AG4-CU4</f>
        <v>0</v>
      </c>
      <c r="DG4" s="21">
        <f>TEA!L$10-TEA!L$46-AH4-CV4</f>
        <v>0</v>
      </c>
      <c r="DH4" s="21">
        <f>CW4/(1+TEA!B$16)^$A4</f>
        <v>-159961.39900313588</v>
      </c>
      <c r="DI4" s="21">
        <f>CX4/(1+TEA!C$16)^$A4</f>
        <v>-161553.01678066642</v>
      </c>
      <c r="DJ4" s="21">
        <f>CY4/(1+TEA!D$16)^$A4</f>
        <v>-492469.83026160137</v>
      </c>
      <c r="DK4" s="21">
        <f>CZ4/(1+TEA!E$16)^$A4</f>
        <v>-204217.2635722183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-6149882.7081363024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-1324284.978342101</v>
      </c>
      <c r="C5" s="21">
        <f t="shared" si="3"/>
        <v>-1317551.5108969102</v>
      </c>
      <c r="D5" s="21">
        <f t="shared" si="4"/>
        <v>-3012809.9159539663</v>
      </c>
      <c r="E5" s="21">
        <f t="shared" si="5"/>
        <v>-1290925.3213651441</v>
      </c>
      <c r="F5" s="21"/>
      <c r="G5" s="21">
        <f t="shared" si="6"/>
        <v>0</v>
      </c>
      <c r="H5" s="21">
        <f t="shared" si="7"/>
        <v>0</v>
      </c>
      <c r="I5" s="21">
        <f t="shared" si="8"/>
        <v>-29462551.789620392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TEA!B$40*TEA!B32</f>
        <v>196765.44929198749</v>
      </c>
      <c r="N5" s="31">
        <f>TEA!C$40*TEA!C32</f>
        <v>191378.62851763167</v>
      </c>
      <c r="O5" s="31">
        <f>TEA!D$40*TEA!D32</f>
        <v>777637.48230000003</v>
      </c>
      <c r="P5" s="31">
        <f>TEA!E$40*TEA!E32</f>
        <v>131801.66999999998</v>
      </c>
      <c r="Q5" s="31"/>
      <c r="R5" s="31">
        <f>TEA!G$40*TEA!G32</f>
        <v>0</v>
      </c>
      <c r="S5" s="31">
        <f>TEA!H$40*TEA!H32</f>
        <v>0</v>
      </c>
      <c r="T5" s="31">
        <f>TEA!I$40*TEA!I32</f>
        <v>9657147.5545225274</v>
      </c>
      <c r="U5" s="31">
        <f>TEA!J$40*TEA!J32</f>
        <v>0</v>
      </c>
      <c r="V5" s="31">
        <f>TEA!K$40*TEA!K32</f>
        <v>0</v>
      </c>
      <c r="W5" s="31">
        <f>TEA!L$40*TEA!L32</f>
        <v>0</v>
      </c>
      <c r="X5" s="20">
        <f>TEA!B$42</f>
        <v>227770.14132656169</v>
      </c>
      <c r="Y5" s="20">
        <f>TEA!C$42</f>
        <v>225585.66473960926</v>
      </c>
      <c r="Z5" s="20">
        <f>TEA!D$42</f>
        <v>463326.77283027547</v>
      </c>
      <c r="AA5" s="20">
        <f>TEA!E$42</f>
        <v>201425.87245114797</v>
      </c>
      <c r="AB5" s="20"/>
      <c r="AC5" s="20">
        <f>TEA!G$42</f>
        <v>0</v>
      </c>
      <c r="AD5" s="20">
        <f>TEA!H$42</f>
        <v>0</v>
      </c>
      <c r="AE5" s="20">
        <f>TEA!I$42</f>
        <v>3961621.0816021687</v>
      </c>
      <c r="AF5" s="20">
        <f>TEA!J$42</f>
        <v>0</v>
      </c>
      <c r="AG5" s="20">
        <f>TEA!K$42</f>
        <v>0</v>
      </c>
      <c r="AH5" s="20">
        <f>TEA!L$42</f>
        <v>0</v>
      </c>
      <c r="AI5" s="21">
        <f>AT4*TEA!$B$20</f>
        <v>113828.36338456273</v>
      </c>
      <c r="AJ5" s="21">
        <f>AU4*TEA!$B$20</f>
        <v>112736.6689539561</v>
      </c>
      <c r="AK5" s="21">
        <f>AV4*TEA!$B$20</f>
        <v>231548.03327757795</v>
      </c>
      <c r="AL5" s="21">
        <f>AW4*TEA!$B$20</f>
        <v>100662.78780390816</v>
      </c>
      <c r="AM5" s="21"/>
      <c r="AN5" s="21">
        <f>AY4*TEA!$B$20</f>
        <v>0</v>
      </c>
      <c r="AO5" s="21">
        <f>AZ4*TEA!$B$20</f>
        <v>0</v>
      </c>
      <c r="AP5" s="21">
        <f>BA4*TEA!$B$20</f>
        <v>1979824.2273644698</v>
      </c>
      <c r="AQ5" s="21">
        <f>BB4*TEA!$B$20</f>
        <v>0</v>
      </c>
      <c r="AR5" s="21">
        <f>BC4*TEA!$B$20</f>
        <v>0</v>
      </c>
      <c r="AS5" s="21">
        <f>BD4*TEA!$B$20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TEA!B$10-TEA!B$46-M5-AI5</f>
        <v>-258781.21025343798</v>
      </c>
      <c r="BF5" s="21">
        <f>TEA!C$10-TEA!C$46-N5-AJ5</f>
        <v>-256237.95119071158</v>
      </c>
      <c r="BG5" s="21">
        <f>TEA!D$10-TEA!D$46-O5-AK5</f>
        <v>-1087575.5560350642</v>
      </c>
      <c r="BH5" s="21">
        <f>TEA!E$10-TEA!E$46-P5-AL5</f>
        <v>-255677.5752822003</v>
      </c>
      <c r="BI5" s="21"/>
      <c r="BJ5" s="21">
        <f>TEA!G$10-TEA!G$46-R5-AN5</f>
        <v>0</v>
      </c>
      <c r="BK5" s="21">
        <f>TEA!H$10-TEA!H$46-S5-AO5</f>
        <v>0</v>
      </c>
      <c r="BL5" s="21">
        <f>TEA!I$10-TEA!I$46-T5-AP5</f>
        <v>-14440221.679234762</v>
      </c>
      <c r="BM5" s="21">
        <f>TEA!J$10-TEA!J$46-U5-AQ5</f>
        <v>0</v>
      </c>
      <c r="BN5" s="21">
        <f>TEA!K$10-TEA!K$46-V5-AR5</f>
        <v>0</v>
      </c>
      <c r="BO5" s="21">
        <f>TEA!L$10-TEA!L$46-W5-AS5</f>
        <v>0</v>
      </c>
      <c r="BP5" s="21">
        <f t="shared" si="12"/>
        <v>-185302.66510475258</v>
      </c>
      <c r="BQ5" s="21">
        <f t="shared" si="13"/>
        <v>-184921.13561964768</v>
      </c>
      <c r="BR5" s="21">
        <f t="shared" si="14"/>
        <v>-780993.23647748609</v>
      </c>
      <c r="BS5" s="21">
        <f t="shared" si="15"/>
        <v>-208268.97547829215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-10566494.709230442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-444083.87535819056</v>
      </c>
      <c r="CB5" s="21">
        <f t="shared" si="18"/>
        <v>-441159.08681035927</v>
      </c>
      <c r="CC5" s="21">
        <f t="shared" si="19"/>
        <v>-1868568.7925125503</v>
      </c>
      <c r="CD5" s="21">
        <f t="shared" si="20"/>
        <v>-463946.55076049245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-25006716.388465203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IF(CA5&gt;0,CA5*(TEA!B$17+TEA!B$18)-TEA!B$25,0)</f>
        <v>0</v>
      </c>
      <c r="CM5" s="21">
        <f>IF(CB5&gt;0,CB5*(TEA!C$17+TEA!C$18)-TEA!C$25,0)</f>
        <v>0</v>
      </c>
      <c r="CN5" s="21">
        <f>IF(CC5&gt;0,CC5*(TEA!D$17+TEA!D$18)-TEA!D$25,0)</f>
        <v>0</v>
      </c>
      <c r="CO5" s="21">
        <f>IF(CD5&gt;0,CD5*(TEA!E$17+TEA!E$18)-TEA!E$25,0)</f>
        <v>0</v>
      </c>
      <c r="CP5" s="21">
        <f>IF(CE5&gt;0,CE5*(TEA!F$17+TEA!F$18)-TEA!F$25,0)</f>
        <v>0</v>
      </c>
      <c r="CQ5" s="21">
        <f>IF(CF5&gt;0,CF5*(TEA!G$17+TEA!G$18)-TEA!G$25,0)</f>
        <v>0</v>
      </c>
      <c r="CR5" s="21">
        <f>IF(CG5&gt;0,CG5*(TEA!H$17+TEA!H$18)-TEA!H$25,0)</f>
        <v>0</v>
      </c>
      <c r="CS5" s="21">
        <f>IF(CH5&gt;0,CH5*(TEA!I$17+TEA!I$18)-TEA!I$25,0)</f>
        <v>0</v>
      </c>
      <c r="CT5" s="21">
        <f>IF(CI5&gt;0,CI5*(TEA!J$17+TEA!J$18)-TEA!J$25,0)</f>
        <v>0</v>
      </c>
      <c r="CU5" s="21">
        <f>IF(CJ5&gt;0,CJ5*(TEA!K$17+TEA!K$18)-TEA!K$25,0)</f>
        <v>0</v>
      </c>
      <c r="CV5" s="21">
        <f>IF(CK5&gt;0,CK5*(TEA!L$17+TEA!L$18)-TEA!L$25,0)</f>
        <v>0</v>
      </c>
      <c r="CW5" s="21">
        <f>TEA!B$10-TEA!B$46-X5-CL5</f>
        <v>-175957.53890344949</v>
      </c>
      <c r="CX5" s="21">
        <f>TEA!C$10-TEA!C$46-Y5-CM5</f>
        <v>-177708.31845873309</v>
      </c>
      <c r="CY5" s="21">
        <f>TEA!D$10-TEA!D$46-Z5-CN5</f>
        <v>-541716.81328776153</v>
      </c>
      <c r="CZ5" s="21">
        <f>TEA!E$10-TEA!E$46-AA5-CO5</f>
        <v>-224638.98992944014</v>
      </c>
      <c r="DA5" s="21"/>
      <c r="DB5" s="21">
        <f>TEA!G$10-TEA!G$46-AC5-CQ5</f>
        <v>0</v>
      </c>
      <c r="DC5" s="21">
        <f>TEA!H$10-TEA!H$46-AD5-CR5</f>
        <v>0</v>
      </c>
      <c r="DD5" s="21">
        <f>TEA!I$10-TEA!I$46-AE5-CS5</f>
        <v>-6764870.9789499333</v>
      </c>
      <c r="DE5" s="21">
        <f>TEA!J$10-TEA!J$46-AF5-CT5</f>
        <v>0</v>
      </c>
      <c r="DF5" s="21">
        <f>TEA!K$10-TEA!K$46-AG5-CU5</f>
        <v>0</v>
      </c>
      <c r="DG5" s="21">
        <f>TEA!L$10-TEA!L$46-AH5-CV5</f>
        <v>0</v>
      </c>
      <c r="DH5" s="21">
        <f>CW5/(1+TEA!B$16)^$A5</f>
        <v>-145419.45363921442</v>
      </c>
      <c r="DI5" s="21">
        <f>CX5/(1+TEA!C$16)^$A5</f>
        <v>-146866.37889151493</v>
      </c>
      <c r="DJ5" s="21">
        <f>CY5/(1+TEA!D$16)^$A5</f>
        <v>-447699.84569236485</v>
      </c>
      <c r="DK5" s="21">
        <f>CZ5/(1+TEA!E$16)^$A5</f>
        <v>-185652.05779292571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-5590802.4619420925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-1456484.4816504777</v>
      </c>
      <c r="C6" s="21">
        <f t="shared" si="3"/>
        <v>-1451066.4007982875</v>
      </c>
      <c r="D6" s="21">
        <f t="shared" si="4"/>
        <v>-3419809.7756742979</v>
      </c>
      <c r="E6" s="21">
        <f t="shared" si="5"/>
        <v>-1459699.9193587129</v>
      </c>
      <c r="F6" s="21"/>
      <c r="G6" s="21">
        <f t="shared" si="6"/>
        <v>0</v>
      </c>
      <c r="H6" s="21">
        <f t="shared" si="7"/>
        <v>0</v>
      </c>
      <c r="I6" s="21">
        <f t="shared" si="8"/>
        <v>-34545099.482295021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TEA!B$40*TEA!B33</f>
        <v>140546.74949427677</v>
      </c>
      <c r="N6" s="31">
        <f>TEA!C$40*TEA!C33</f>
        <v>136699.02036973691</v>
      </c>
      <c r="O6" s="31">
        <f>TEA!D$40*TEA!D33</f>
        <v>555455.34450000001</v>
      </c>
      <c r="P6" s="31">
        <f>TEA!E$40*TEA!E33</f>
        <v>94144.049999999988</v>
      </c>
      <c r="Q6" s="31"/>
      <c r="R6" s="31">
        <f>TEA!G$40*TEA!G33</f>
        <v>0</v>
      </c>
      <c r="S6" s="31">
        <f>TEA!H$40*TEA!H33</f>
        <v>0</v>
      </c>
      <c r="T6" s="31">
        <f>TEA!I$40*TEA!I33</f>
        <v>6897962.5389446616</v>
      </c>
      <c r="U6" s="31">
        <f>TEA!J$40*TEA!J33</f>
        <v>0</v>
      </c>
      <c r="V6" s="31">
        <f>TEA!K$40*TEA!K33</f>
        <v>0</v>
      </c>
      <c r="W6" s="31">
        <f>TEA!L$40*TEA!L33</f>
        <v>0</v>
      </c>
      <c r="X6" s="20">
        <f>TEA!B$42</f>
        <v>227770.14132656169</v>
      </c>
      <c r="Y6" s="20">
        <f>TEA!C$42</f>
        <v>225585.66473960926</v>
      </c>
      <c r="Z6" s="20">
        <f>TEA!D$42</f>
        <v>463326.77283027547</v>
      </c>
      <c r="AA6" s="20">
        <f>TEA!E$42</f>
        <v>201425.87245114797</v>
      </c>
      <c r="AB6" s="20"/>
      <c r="AC6" s="20">
        <f>TEA!G$42</f>
        <v>0</v>
      </c>
      <c r="AD6" s="20">
        <f>TEA!H$42</f>
        <v>0</v>
      </c>
      <c r="AE6" s="20">
        <f>TEA!I$42</f>
        <v>3961621.0816021687</v>
      </c>
      <c r="AF6" s="20">
        <f>TEA!J$42</f>
        <v>0</v>
      </c>
      <c r="AG6" s="20">
        <f>TEA!K$42</f>
        <v>0</v>
      </c>
      <c r="AH6" s="20">
        <f>TEA!L$42</f>
        <v>0</v>
      </c>
      <c r="AI6" s="21">
        <f>AT5*TEA!$B$20</f>
        <v>104713.02114920283</v>
      </c>
      <c r="AJ6" s="21">
        <f>AU5*TEA!$B$20</f>
        <v>103708.74929110386</v>
      </c>
      <c r="AK6" s="21">
        <f>AV5*TEA!$B$20</f>
        <v>213005.73411336215</v>
      </c>
      <c r="AL6" s="21">
        <f>AW5*TEA!$B$20</f>
        <v>92601.741032128964</v>
      </c>
      <c r="AM6" s="21"/>
      <c r="AN6" s="21">
        <f>AY5*TEA!$B$20</f>
        <v>0</v>
      </c>
      <c r="AO6" s="21">
        <f>AZ5*TEA!$B$20</f>
        <v>0</v>
      </c>
      <c r="AP6" s="21">
        <f>BA5*TEA!$B$20</f>
        <v>1821280.479025454</v>
      </c>
      <c r="AQ6" s="21">
        <f>BB5*TEA!$B$20</f>
        <v>0</v>
      </c>
      <c r="AR6" s="21">
        <f>BC5*TEA!$B$20</f>
        <v>0</v>
      </c>
      <c r="AS6" s="21">
        <f>BD5*TEA!$B$20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TEA!B$10-TEA!B$46-M6-AI6</f>
        <v>-193447.1682203674</v>
      </c>
      <c r="BF6" s="21">
        <f>TEA!C$10-TEA!C$46-N6-AJ6</f>
        <v>-192530.4233799646</v>
      </c>
      <c r="BG6" s="21">
        <f>TEA!D$10-TEA!D$46-O6-AK6</f>
        <v>-846851.11907084822</v>
      </c>
      <c r="BH6" s="21">
        <f>TEA!E$10-TEA!E$46-P6-AL6</f>
        <v>-209958.90851042111</v>
      </c>
      <c r="BI6" s="21"/>
      <c r="BJ6" s="21">
        <f>TEA!G$10-TEA!G$46-R6-AN6</f>
        <v>0</v>
      </c>
      <c r="BK6" s="21">
        <f>TEA!H$10-TEA!H$46-S6-AO6</f>
        <v>0</v>
      </c>
      <c r="BL6" s="21">
        <f>TEA!I$10-TEA!I$46-T6-AP6</f>
        <v>-11522492.91531788</v>
      </c>
      <c r="BM6" s="21">
        <f>TEA!J$10-TEA!J$46-U6-AQ6</f>
        <v>0</v>
      </c>
      <c r="BN6" s="21">
        <f>TEA!K$10-TEA!K$46-V6-AR6</f>
        <v>0</v>
      </c>
      <c r="BO6" s="21">
        <f>TEA!L$10-TEA!L$46-W6-AS6</f>
        <v>0</v>
      </c>
      <c r="BP6" s="21">
        <f t="shared" si="12"/>
        <v>-444083.87535819056</v>
      </c>
      <c r="BQ6" s="21">
        <f t="shared" si="13"/>
        <v>-441159.08681035927</v>
      </c>
      <c r="BR6" s="21">
        <f t="shared" si="14"/>
        <v>-1868568.7925125503</v>
      </c>
      <c r="BS6" s="21">
        <f t="shared" si="15"/>
        <v>-463946.55076049245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-25006716.388465203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-637531.0435785579</v>
      </c>
      <c r="CB6" s="21">
        <f t="shared" si="18"/>
        <v>-633689.51019032393</v>
      </c>
      <c r="CC6" s="21">
        <f t="shared" si="19"/>
        <v>-2715419.9115833985</v>
      </c>
      <c r="CD6" s="21">
        <f t="shared" si="20"/>
        <v>-673905.45927091362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-36529209.303783081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IF(CA6&gt;0,CA6*(TEA!B$17+TEA!B$18)-TEA!B$25,0)</f>
        <v>0</v>
      </c>
      <c r="CM6" s="21">
        <f>IF(CB6&gt;0,CB6*(TEA!C$17+TEA!C$18)-TEA!C$25,0)</f>
        <v>0</v>
      </c>
      <c r="CN6" s="21">
        <f>IF(CC6&gt;0,CC6*(TEA!D$17+TEA!D$18)-TEA!D$25,0)</f>
        <v>0</v>
      </c>
      <c r="CO6" s="21">
        <f>IF(CD6&gt;0,CD6*(TEA!E$17+TEA!E$18)-TEA!E$25,0)</f>
        <v>0</v>
      </c>
      <c r="CP6" s="21">
        <f>IF(CE6&gt;0,CE6*(TEA!F$17+TEA!F$18)-TEA!F$25,0)</f>
        <v>0</v>
      </c>
      <c r="CQ6" s="21">
        <f>IF(CF6&gt;0,CF6*(TEA!G$17+TEA!G$18)-TEA!G$25,0)</f>
        <v>0</v>
      </c>
      <c r="CR6" s="21">
        <f>IF(CG6&gt;0,CG6*(TEA!H$17+TEA!H$18)-TEA!H$25,0)</f>
        <v>0</v>
      </c>
      <c r="CS6" s="21">
        <f>IF(CH6&gt;0,CH6*(TEA!I$17+TEA!I$18)-TEA!I$25,0)</f>
        <v>0</v>
      </c>
      <c r="CT6" s="21">
        <f>IF(CI6&gt;0,CI6*(TEA!J$17+TEA!J$18)-TEA!J$25,0)</f>
        <v>0</v>
      </c>
      <c r="CU6" s="21">
        <f>IF(CJ6&gt;0,CJ6*(TEA!K$17+TEA!K$18)-TEA!K$25,0)</f>
        <v>0</v>
      </c>
      <c r="CV6" s="21">
        <f>IF(CK6&gt;0,CK6*(TEA!L$17+TEA!L$18)-TEA!L$25,0)</f>
        <v>0</v>
      </c>
      <c r="CW6" s="21">
        <f>TEA!B$10-TEA!B$46-X6-CL6</f>
        <v>-175957.53890344949</v>
      </c>
      <c r="CX6" s="21">
        <f>TEA!C$10-TEA!C$46-Y6-CM6</f>
        <v>-177708.31845873309</v>
      </c>
      <c r="CY6" s="21">
        <f>TEA!D$10-TEA!D$46-Z6-CN6</f>
        <v>-541716.81328776153</v>
      </c>
      <c r="CZ6" s="21">
        <f>TEA!E$10-TEA!E$46-AA6-CO6</f>
        <v>-224638.98992944014</v>
      </c>
      <c r="DA6" s="21"/>
      <c r="DB6" s="21">
        <f>TEA!G$10-TEA!G$46-AC6-CQ6</f>
        <v>0</v>
      </c>
      <c r="DC6" s="21">
        <f>TEA!H$10-TEA!H$46-AD6-CR6</f>
        <v>0</v>
      </c>
      <c r="DD6" s="21">
        <f>TEA!I$10-TEA!I$46-AE6-CS6</f>
        <v>-6764870.9789499333</v>
      </c>
      <c r="DE6" s="21">
        <f>TEA!J$10-TEA!J$46-AF6-CT6</f>
        <v>0</v>
      </c>
      <c r="DF6" s="21">
        <f>TEA!K$10-TEA!K$46-AG6-CU6</f>
        <v>0</v>
      </c>
      <c r="DG6" s="21">
        <f>TEA!L$10-TEA!L$46-AH6-CV6</f>
        <v>0</v>
      </c>
      <c r="DH6" s="21">
        <f>CW6/(1+TEA!B$16)^$A6</f>
        <v>-132199.50330837673</v>
      </c>
      <c r="DI6" s="21">
        <f>CX6/(1+TEA!C$16)^$A6</f>
        <v>-133514.88990137717</v>
      </c>
      <c r="DJ6" s="21">
        <f>CY6/(1+TEA!D$16)^$A6</f>
        <v>-406999.85972033162</v>
      </c>
      <c r="DK6" s="21">
        <f>CZ6/(1+TEA!E$16)^$A6</f>
        <v>-168774.59799356881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-5082547.6926746294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-1576665.8482944565</v>
      </c>
      <c r="C7" s="21">
        <f t="shared" si="3"/>
        <v>-1572443.5734359031</v>
      </c>
      <c r="D7" s="21">
        <f t="shared" si="4"/>
        <v>-3789809.6481473269</v>
      </c>
      <c r="E7" s="21">
        <f t="shared" si="5"/>
        <v>-1613131.3720801391</v>
      </c>
      <c r="F7" s="21"/>
      <c r="G7" s="21">
        <f t="shared" si="6"/>
        <v>0</v>
      </c>
      <c r="H7" s="21">
        <f t="shared" si="7"/>
        <v>0</v>
      </c>
      <c r="I7" s="21">
        <f t="shared" si="8"/>
        <v>-39165597.384726502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TEA!B$40*TEA!B34</f>
        <v>100390.53535305485</v>
      </c>
      <c r="N7" s="31">
        <f>TEA!C$40*TEA!C34</f>
        <v>97642.157406954939</v>
      </c>
      <c r="O7" s="31">
        <f>TEA!D$40*TEA!D34</f>
        <v>396753.8175</v>
      </c>
      <c r="P7" s="31">
        <f>TEA!E$40*TEA!E34</f>
        <v>67245.75</v>
      </c>
      <c r="Q7" s="31"/>
      <c r="R7" s="31">
        <f>TEA!G$40*TEA!G34</f>
        <v>0</v>
      </c>
      <c r="S7" s="31">
        <f>TEA!H$40*TEA!H34</f>
        <v>0</v>
      </c>
      <c r="T7" s="31">
        <f>TEA!I$40*TEA!I34</f>
        <v>4927116.0992461871</v>
      </c>
      <c r="U7" s="31">
        <f>TEA!J$40*TEA!J34</f>
        <v>0</v>
      </c>
      <c r="V7" s="31">
        <f>TEA!K$40*TEA!K34</f>
        <v>0</v>
      </c>
      <c r="W7" s="31">
        <f>TEA!L$40*TEA!L34</f>
        <v>0</v>
      </c>
      <c r="X7" s="20">
        <f>TEA!B$42</f>
        <v>227770.14132656169</v>
      </c>
      <c r="Y7" s="20">
        <f>TEA!C$42</f>
        <v>225585.66473960926</v>
      </c>
      <c r="Z7" s="20">
        <f>TEA!D$42</f>
        <v>463326.77283027547</v>
      </c>
      <c r="AA7" s="20">
        <f>TEA!E$42</f>
        <v>201425.87245114797</v>
      </c>
      <c r="AB7" s="20"/>
      <c r="AC7" s="20">
        <f>TEA!G$42</f>
        <v>0</v>
      </c>
      <c r="AD7" s="20">
        <f>TEA!H$42</f>
        <v>0</v>
      </c>
      <c r="AE7" s="20">
        <f>TEA!I$42</f>
        <v>3961621.0816021687</v>
      </c>
      <c r="AF7" s="20">
        <f>TEA!J$42</f>
        <v>0</v>
      </c>
      <c r="AG7" s="20">
        <f>TEA!K$42</f>
        <v>0</v>
      </c>
      <c r="AH7" s="20">
        <f>TEA!L$42</f>
        <v>0</v>
      </c>
      <c r="AI7" s="21">
        <f>AT6*TEA!$B$20</f>
        <v>94868.451535014101</v>
      </c>
      <c r="AJ7" s="21">
        <f>AU6*TEA!$B$20</f>
        <v>93958.596055223417</v>
      </c>
      <c r="AK7" s="21">
        <f>AV6*TEA!$B$20</f>
        <v>192980.05101600909</v>
      </c>
      <c r="AL7" s="21">
        <f>AW6*TEA!$B$20</f>
        <v>83895.810518607439</v>
      </c>
      <c r="AM7" s="21"/>
      <c r="AN7" s="21">
        <f>AY6*TEA!$B$20</f>
        <v>0</v>
      </c>
      <c r="AO7" s="21">
        <f>AZ6*TEA!$B$20</f>
        <v>0</v>
      </c>
      <c r="AP7" s="21">
        <f>BA6*TEA!$B$20</f>
        <v>1650053.2308193168</v>
      </c>
      <c r="AQ7" s="21">
        <f>BB6*TEA!$B$20</f>
        <v>0</v>
      </c>
      <c r="AR7" s="21">
        <f>BC6*TEA!$B$20</f>
        <v>0</v>
      </c>
      <c r="AS7" s="21">
        <f>BD6*TEA!$B$20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TEA!B$10-TEA!B$46-M7-AI7</f>
        <v>-143446.38446495673</v>
      </c>
      <c r="BF7" s="21">
        <f>TEA!C$10-TEA!C$46-N7-AJ7</f>
        <v>-143723.40718130217</v>
      </c>
      <c r="BG7" s="21">
        <f>TEA!D$10-TEA!D$46-O7-AK7</f>
        <v>-668123.90897349513</v>
      </c>
      <c r="BH7" s="21">
        <f>TEA!E$10-TEA!E$46-P7-AL7</f>
        <v>-174354.67799689961</v>
      </c>
      <c r="BI7" s="21"/>
      <c r="BJ7" s="21">
        <f>TEA!G$10-TEA!G$46-R7-AN7</f>
        <v>0</v>
      </c>
      <c r="BK7" s="21">
        <f>TEA!H$10-TEA!H$46-S7-AO7</f>
        <v>0</v>
      </c>
      <c r="BL7" s="21">
        <f>TEA!I$10-TEA!I$46-T7-AP7</f>
        <v>-9380419.2274132688</v>
      </c>
      <c r="BM7" s="21">
        <f>TEA!J$10-TEA!J$46-U7-AQ7</f>
        <v>0</v>
      </c>
      <c r="BN7" s="21">
        <f>TEA!K$10-TEA!K$46-V7-AR7</f>
        <v>0</v>
      </c>
      <c r="BO7" s="21">
        <f>TEA!L$10-TEA!L$46-W7-AS7</f>
        <v>0</v>
      </c>
      <c r="BP7" s="21">
        <f t="shared" si="12"/>
        <v>-637531.0435785579</v>
      </c>
      <c r="BQ7" s="21">
        <f t="shared" si="13"/>
        <v>-633689.51019032393</v>
      </c>
      <c r="BR7" s="21">
        <f t="shared" si="14"/>
        <v>-2715419.9115833985</v>
      </c>
      <c r="BS7" s="21">
        <f t="shared" si="15"/>
        <v>-673905.45927091362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-36529209.303783081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-780977.42804351461</v>
      </c>
      <c r="CB7" s="21">
        <f t="shared" si="18"/>
        <v>-777412.91737162613</v>
      </c>
      <c r="CC7" s="21">
        <f t="shared" si="19"/>
        <v>-3383543.8205568935</v>
      </c>
      <c r="CD7" s="21">
        <f t="shared" si="20"/>
        <v>-848260.1372678132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-45909628.531196348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IF(CA7&gt;0,CA7*(TEA!B$17+TEA!B$18)-TEA!B$25,0)</f>
        <v>0</v>
      </c>
      <c r="CM7" s="21">
        <f>IF(CB7&gt;0,CB7*(TEA!C$17+TEA!C$18)-TEA!C$25,0)</f>
        <v>0</v>
      </c>
      <c r="CN7" s="21">
        <f>IF(CC7&gt;0,CC7*(TEA!D$17+TEA!D$18)-TEA!D$25,0)</f>
        <v>0</v>
      </c>
      <c r="CO7" s="21">
        <f>IF(CD7&gt;0,CD7*(TEA!E$17+TEA!E$18)-TEA!E$25,0)</f>
        <v>0</v>
      </c>
      <c r="CP7" s="21">
        <f>IF(CE7&gt;0,CE7*(TEA!F$17+TEA!F$18)-TEA!F$25,0)</f>
        <v>0</v>
      </c>
      <c r="CQ7" s="21">
        <f>IF(CF7&gt;0,CF7*(TEA!G$17+TEA!G$18)-TEA!G$25,0)</f>
        <v>0</v>
      </c>
      <c r="CR7" s="21">
        <f>IF(CG7&gt;0,CG7*(TEA!H$17+TEA!H$18)-TEA!H$25,0)</f>
        <v>0</v>
      </c>
      <c r="CS7" s="21">
        <f>IF(CH7&gt;0,CH7*(TEA!I$17+TEA!I$18)-TEA!I$25,0)</f>
        <v>0</v>
      </c>
      <c r="CT7" s="21">
        <f>IF(CI7&gt;0,CI7*(TEA!J$17+TEA!J$18)-TEA!J$25,0)</f>
        <v>0</v>
      </c>
      <c r="CU7" s="21">
        <f>IF(CJ7&gt;0,CJ7*(TEA!K$17+TEA!K$18)-TEA!K$25,0)</f>
        <v>0</v>
      </c>
      <c r="CV7" s="21">
        <f>IF(CK7&gt;0,CK7*(TEA!L$17+TEA!L$18)-TEA!L$25,0)</f>
        <v>0</v>
      </c>
      <c r="CW7" s="21">
        <f>TEA!B$10-TEA!B$46-X7-CL7</f>
        <v>-175957.53890344949</v>
      </c>
      <c r="CX7" s="21">
        <f>TEA!C$10-TEA!C$46-Y7-CM7</f>
        <v>-177708.31845873309</v>
      </c>
      <c r="CY7" s="21">
        <f>TEA!D$10-TEA!D$46-Z7-CN7</f>
        <v>-541716.81328776153</v>
      </c>
      <c r="CZ7" s="21">
        <f>TEA!E$10-TEA!E$46-AA7-CO7</f>
        <v>-224638.98992944014</v>
      </c>
      <c r="DA7" s="21"/>
      <c r="DB7" s="21">
        <f>TEA!G$10-TEA!G$46-AC7-CQ7</f>
        <v>0</v>
      </c>
      <c r="DC7" s="21">
        <f>TEA!H$10-TEA!H$46-AD7-CR7</f>
        <v>0</v>
      </c>
      <c r="DD7" s="21">
        <f>TEA!I$10-TEA!I$46-AE7-CS7</f>
        <v>-6764870.9789499333</v>
      </c>
      <c r="DE7" s="21">
        <f>TEA!J$10-TEA!J$46-AF7-CT7</f>
        <v>0</v>
      </c>
      <c r="DF7" s="21">
        <f>TEA!K$10-TEA!K$46-AG7-CU7</f>
        <v>0</v>
      </c>
      <c r="DG7" s="21">
        <f>TEA!L$10-TEA!L$46-AH7-CV7</f>
        <v>0</v>
      </c>
      <c r="DH7" s="21">
        <f>CW7/(1+TEA!B$16)^$A7</f>
        <v>-120181.36664397885</v>
      </c>
      <c r="DI7" s="21">
        <f>CX7/(1+TEA!C$16)^$A7</f>
        <v>-121377.17263761563</v>
      </c>
      <c r="DJ7" s="21">
        <f>CY7/(1+TEA!D$16)^$A7</f>
        <v>-369999.87247302872</v>
      </c>
      <c r="DK7" s="21">
        <f>CZ7/(1+TEA!E$16)^$A7</f>
        <v>-153431.45272142618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-4620497.9024314815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-1685921.636152619</v>
      </c>
      <c r="C8" s="21">
        <f t="shared" si="3"/>
        <v>-1682786.4576519174</v>
      </c>
      <c r="D8" s="21">
        <f t="shared" si="4"/>
        <v>-4126173.168577353</v>
      </c>
      <c r="E8" s="21">
        <f t="shared" si="5"/>
        <v>-1752614.5109177993</v>
      </c>
      <c r="F8" s="21"/>
      <c r="G8" s="21">
        <f t="shared" si="6"/>
        <v>0</v>
      </c>
      <c r="H8" s="21">
        <f t="shared" si="7"/>
        <v>0</v>
      </c>
      <c r="I8" s="21">
        <f t="shared" si="8"/>
        <v>-43366050.023300573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TEA!B$40*TEA!B35</f>
        <v>71478.06117137504</v>
      </c>
      <c r="N8" s="31">
        <f>TEA!C$40*TEA!C35</f>
        <v>69521.216073751915</v>
      </c>
      <c r="O8" s="31">
        <f>TEA!D$40*TEA!D35</f>
        <v>282488.71805999998</v>
      </c>
      <c r="P8" s="31">
        <f>TEA!E$40*TEA!E35</f>
        <v>47878.973999999995</v>
      </c>
      <c r="Q8" s="31"/>
      <c r="R8" s="31">
        <f>TEA!G$40*TEA!G35</f>
        <v>0</v>
      </c>
      <c r="S8" s="31">
        <f>TEA!H$40*TEA!H35</f>
        <v>0</v>
      </c>
      <c r="T8" s="31">
        <f>TEA!I$40*TEA!I35</f>
        <v>3508106.6626632852</v>
      </c>
      <c r="U8" s="31">
        <f>TEA!J$40*TEA!J35</f>
        <v>0</v>
      </c>
      <c r="V8" s="31">
        <f>TEA!K$40*TEA!K35</f>
        <v>0</v>
      </c>
      <c r="W8" s="31">
        <f>TEA!L$40*TEA!L35</f>
        <v>0</v>
      </c>
      <c r="X8" s="20">
        <f>TEA!B$42</f>
        <v>227770.14132656169</v>
      </c>
      <c r="Y8" s="20">
        <f>TEA!C$42</f>
        <v>225585.66473960926</v>
      </c>
      <c r="Z8" s="20">
        <f>TEA!D$42</f>
        <v>463326.77283027547</v>
      </c>
      <c r="AA8" s="20">
        <f>TEA!E$42</f>
        <v>201425.87245114797</v>
      </c>
      <c r="AB8" s="20"/>
      <c r="AC8" s="20">
        <f>TEA!G$42</f>
        <v>0</v>
      </c>
      <c r="AD8" s="20">
        <f>TEA!H$42</f>
        <v>0</v>
      </c>
      <c r="AE8" s="20">
        <f>TEA!I$42</f>
        <v>3961621.0816021687</v>
      </c>
      <c r="AF8" s="20">
        <f>TEA!J$42</f>
        <v>0</v>
      </c>
      <c r="AG8" s="20">
        <f>TEA!K$42</f>
        <v>0</v>
      </c>
      <c r="AH8" s="20">
        <f>TEA!L$42</f>
        <v>0</v>
      </c>
      <c r="AI8" s="21">
        <f>AT7*TEA!$B$20</f>
        <v>84236.316351690301</v>
      </c>
      <c r="AJ8" s="21">
        <f>AU7*TEA!$B$20</f>
        <v>83428.430560472552</v>
      </c>
      <c r="AK8" s="21">
        <f>AV7*TEA!$B$20</f>
        <v>171352.31327086777</v>
      </c>
      <c r="AL8" s="21">
        <f>AW7*TEA!$B$20</f>
        <v>74493.405564004206</v>
      </c>
      <c r="AM8" s="21"/>
      <c r="AN8" s="21">
        <f>AY7*TEA!$B$20</f>
        <v>0</v>
      </c>
      <c r="AO8" s="21">
        <f>AZ7*TEA!$B$20</f>
        <v>0</v>
      </c>
      <c r="AP8" s="21">
        <f>BA7*TEA!$B$20</f>
        <v>1465127.8027566886</v>
      </c>
      <c r="AQ8" s="21">
        <f>BB7*TEA!$B$20</f>
        <v>0</v>
      </c>
      <c r="AR8" s="21">
        <f>BC7*TEA!$B$20</f>
        <v>0</v>
      </c>
      <c r="AS8" s="21">
        <f>BD7*TEA!$B$20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TEA!B$10-TEA!B$46-M8-AI8</f>
        <v>-103901.77509995313</v>
      </c>
      <c r="BF8" s="21">
        <f>TEA!C$10-TEA!C$46-N8-AJ8</f>
        <v>-105072.30035334828</v>
      </c>
      <c r="BG8" s="21">
        <f>TEA!D$10-TEA!D$46-O8-AK8</f>
        <v>-532231.07178835385</v>
      </c>
      <c r="BH8" s="21">
        <f>TEA!E$10-TEA!E$46-P8-AL8</f>
        <v>-145585.49704229637</v>
      </c>
      <c r="BI8" s="21"/>
      <c r="BJ8" s="21">
        <f>TEA!G$10-TEA!G$46-R8-AN8</f>
        <v>0</v>
      </c>
      <c r="BK8" s="21">
        <f>TEA!H$10-TEA!H$46-S8-AO8</f>
        <v>0</v>
      </c>
      <c r="BL8" s="21">
        <f>TEA!I$10-TEA!I$46-T8-AP8</f>
        <v>-7776484.3627677383</v>
      </c>
      <c r="BM8" s="21">
        <f>TEA!J$10-TEA!J$46-U8-AQ8</f>
        <v>0</v>
      </c>
      <c r="BN8" s="21">
        <f>TEA!K$10-TEA!K$46-V8-AR8</f>
        <v>0</v>
      </c>
      <c r="BO8" s="21">
        <f>TEA!L$10-TEA!L$46-W8-AS8</f>
        <v>0</v>
      </c>
      <c r="BP8" s="21">
        <f t="shared" si="12"/>
        <v>-780977.42804351461</v>
      </c>
      <c r="BQ8" s="21">
        <f t="shared" si="13"/>
        <v>-777412.91737162613</v>
      </c>
      <c r="BR8" s="21">
        <f t="shared" si="14"/>
        <v>-3383543.8205568935</v>
      </c>
      <c r="BS8" s="21">
        <f t="shared" si="15"/>
        <v>-848260.1372678132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-45909628.531196348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-884879.20314346778</v>
      </c>
      <c r="CB8" s="21">
        <f t="shared" si="18"/>
        <v>-882485.21772497438</v>
      </c>
      <c r="CC8" s="21">
        <f t="shared" si="19"/>
        <v>-3915774.8923452473</v>
      </c>
      <c r="CD8" s="21">
        <f t="shared" si="20"/>
        <v>-993845.63431010954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-53686112.893964089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IF(CA8&gt;0,CA8*(TEA!B$17+TEA!B$18)-TEA!B$25,0)</f>
        <v>0</v>
      </c>
      <c r="CM8" s="21">
        <f>IF(CB8&gt;0,CB8*(TEA!C$17+TEA!C$18)-TEA!C$25,0)</f>
        <v>0</v>
      </c>
      <c r="CN8" s="21">
        <f>IF(CC8&gt;0,CC8*(TEA!D$17+TEA!D$18)-TEA!D$25,0)</f>
        <v>0</v>
      </c>
      <c r="CO8" s="21">
        <f>IF(CD8&gt;0,CD8*(TEA!E$17+TEA!E$18)-TEA!E$25,0)</f>
        <v>0</v>
      </c>
      <c r="CP8" s="21">
        <f>IF(CE8&gt;0,CE8*(TEA!F$17+TEA!F$18)-TEA!F$25,0)</f>
        <v>0</v>
      </c>
      <c r="CQ8" s="21">
        <f>IF(CF8&gt;0,CF8*(TEA!G$17+TEA!G$18)-TEA!G$25,0)</f>
        <v>0</v>
      </c>
      <c r="CR8" s="21">
        <f>IF(CG8&gt;0,CG8*(TEA!H$17+TEA!H$18)-TEA!H$25,0)</f>
        <v>0</v>
      </c>
      <c r="CS8" s="21">
        <f>IF(CH8&gt;0,CH8*(TEA!I$17+TEA!I$18)-TEA!I$25,0)</f>
        <v>0</v>
      </c>
      <c r="CT8" s="21">
        <f>IF(CI8&gt;0,CI8*(TEA!J$17+TEA!J$18)-TEA!J$25,0)</f>
        <v>0</v>
      </c>
      <c r="CU8" s="21">
        <f>IF(CJ8&gt;0,CJ8*(TEA!K$17+TEA!K$18)-TEA!K$25,0)</f>
        <v>0</v>
      </c>
      <c r="CV8" s="21">
        <f>IF(CK8&gt;0,CK8*(TEA!L$17+TEA!L$18)-TEA!L$25,0)</f>
        <v>0</v>
      </c>
      <c r="CW8" s="21">
        <f>TEA!B$10-TEA!B$46-X8-CL8</f>
        <v>-175957.53890344949</v>
      </c>
      <c r="CX8" s="21">
        <f>TEA!C$10-TEA!C$46-Y8-CM8</f>
        <v>-177708.31845873309</v>
      </c>
      <c r="CY8" s="21">
        <f>TEA!D$10-TEA!D$46-Z8-CN8</f>
        <v>-541716.81328776153</v>
      </c>
      <c r="CZ8" s="21">
        <f>TEA!E$10-TEA!E$46-AA8-CO8</f>
        <v>-224638.98992944014</v>
      </c>
      <c r="DA8" s="21"/>
      <c r="DB8" s="21">
        <f>TEA!G$10-TEA!G$46-AC8-CQ8</f>
        <v>0</v>
      </c>
      <c r="DC8" s="21">
        <f>TEA!H$10-TEA!H$46-AD8-CR8</f>
        <v>0</v>
      </c>
      <c r="DD8" s="21">
        <f>TEA!I$10-TEA!I$46-AE8-CS8</f>
        <v>-6764870.9789499333</v>
      </c>
      <c r="DE8" s="21">
        <f>TEA!J$10-TEA!J$46-AF8-CT8</f>
        <v>0</v>
      </c>
      <c r="DF8" s="21">
        <f>TEA!K$10-TEA!K$46-AG8-CU8</f>
        <v>0</v>
      </c>
      <c r="DG8" s="21">
        <f>TEA!L$10-TEA!L$46-AH8-CV8</f>
        <v>0</v>
      </c>
      <c r="DH8" s="21">
        <f>CW8/(1+TEA!B$16)^$A8</f>
        <v>-109255.78785816258</v>
      </c>
      <c r="DI8" s="21">
        <f>CX8/(1+TEA!C$16)^$A8</f>
        <v>-110342.88421601419</v>
      </c>
      <c r="DJ8" s="21">
        <f>CY8/(1+TEA!D$16)^$A8</f>
        <v>-336363.52043002611</v>
      </c>
      <c r="DK8" s="21">
        <f>CZ8/(1+TEA!E$16)^$A8</f>
        <v>-139483.13883766017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-4200452.6385740731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-1785245.0796600396</v>
      </c>
      <c r="C9" s="21">
        <f t="shared" si="3"/>
        <v>-1783098.1705755666</v>
      </c>
      <c r="D9" s="21">
        <f t="shared" si="4"/>
        <v>-4431958.187150104</v>
      </c>
      <c r="E9" s="21">
        <f t="shared" si="5"/>
        <v>-1879417.3644065813</v>
      </c>
      <c r="F9" s="21"/>
      <c r="G9" s="21">
        <f t="shared" si="6"/>
        <v>0</v>
      </c>
      <c r="H9" s="21">
        <f t="shared" si="7"/>
        <v>0</v>
      </c>
      <c r="I9" s="21">
        <f t="shared" si="8"/>
        <v>-47184643.331095189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TEA!B$40*TEA!B36</f>
        <v>71478.06117137504</v>
      </c>
      <c r="N9" s="31">
        <f>TEA!C$40*TEA!C36</f>
        <v>69521.216073751915</v>
      </c>
      <c r="O9" s="31">
        <f>TEA!D$40*TEA!D36</f>
        <v>282488.71805999998</v>
      </c>
      <c r="P9" s="31">
        <f>TEA!E$40*TEA!E36</f>
        <v>47878.973999999995</v>
      </c>
      <c r="Q9" s="31"/>
      <c r="R9" s="31">
        <f>TEA!G$40*TEA!G36</f>
        <v>0</v>
      </c>
      <c r="S9" s="31">
        <f>TEA!H$40*TEA!H36</f>
        <v>0</v>
      </c>
      <c r="T9" s="31">
        <f>TEA!I$40*TEA!I36</f>
        <v>3508106.6626632852</v>
      </c>
      <c r="U9" s="31">
        <f>TEA!J$40*TEA!J36</f>
        <v>0</v>
      </c>
      <c r="V9" s="31">
        <f>TEA!K$40*TEA!K36</f>
        <v>0</v>
      </c>
      <c r="W9" s="31">
        <f>TEA!L$40*TEA!L36</f>
        <v>0</v>
      </c>
      <c r="X9" s="20">
        <f>TEA!B$42</f>
        <v>227770.14132656169</v>
      </c>
      <c r="Y9" s="20">
        <f>TEA!C$42</f>
        <v>225585.66473960926</v>
      </c>
      <c r="Z9" s="20">
        <f>TEA!D$42</f>
        <v>463326.77283027547</v>
      </c>
      <c r="AA9" s="20">
        <f>TEA!E$42</f>
        <v>201425.87245114797</v>
      </c>
      <c r="AB9" s="20"/>
      <c r="AC9" s="20">
        <f>TEA!G$42</f>
        <v>0</v>
      </c>
      <c r="AD9" s="20">
        <f>TEA!H$42</f>
        <v>0</v>
      </c>
      <c r="AE9" s="20">
        <f>TEA!I$42</f>
        <v>3961621.0816021687</v>
      </c>
      <c r="AF9" s="20">
        <f>TEA!J$42</f>
        <v>0</v>
      </c>
      <c r="AG9" s="20">
        <f>TEA!K$42</f>
        <v>0</v>
      </c>
      <c r="AH9" s="20">
        <f>TEA!L$42</f>
        <v>0</v>
      </c>
      <c r="AI9" s="21">
        <f>AT8*TEA!$B$20</f>
        <v>72753.610353700584</v>
      </c>
      <c r="AJ9" s="21">
        <f>AU8*TEA!$B$20</f>
        <v>72055.851826141617</v>
      </c>
      <c r="AK9" s="21">
        <f>AV8*TEA!$B$20</f>
        <v>147994.35650611517</v>
      </c>
      <c r="AL9" s="21">
        <f>AW8*TEA!$B$20</f>
        <v>64338.808213032702</v>
      </c>
      <c r="AM9" s="21"/>
      <c r="AN9" s="21">
        <f>AY8*TEA!$B$20</f>
        <v>0</v>
      </c>
      <c r="AO9" s="21">
        <f>AZ8*TEA!$B$20</f>
        <v>0</v>
      </c>
      <c r="AP9" s="21">
        <f>BA8*TEA!$B$20</f>
        <v>1265408.3404490501</v>
      </c>
      <c r="AQ9" s="21">
        <f>BB8*TEA!$B$20</f>
        <v>0</v>
      </c>
      <c r="AR9" s="21">
        <f>BC8*TEA!$B$20</f>
        <v>0</v>
      </c>
      <c r="AS9" s="21">
        <f>BD8*TEA!$B$20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TEA!B$10-TEA!B$46-M9-AI9</f>
        <v>-92419.069101963411</v>
      </c>
      <c r="BF9" s="21">
        <f>TEA!C$10-TEA!C$46-N9-AJ9</f>
        <v>-93699.721619017349</v>
      </c>
      <c r="BG9" s="21">
        <f>TEA!D$10-TEA!D$46-O9-AK9</f>
        <v>-508873.11502360122</v>
      </c>
      <c r="BH9" s="21">
        <f>TEA!E$10-TEA!E$46-P9-AL9</f>
        <v>-135430.89969132486</v>
      </c>
      <c r="BI9" s="21"/>
      <c r="BJ9" s="21">
        <f>TEA!G$10-TEA!G$46-R9-AN9</f>
        <v>0</v>
      </c>
      <c r="BK9" s="21">
        <f>TEA!H$10-TEA!H$46-S9-AO9</f>
        <v>0</v>
      </c>
      <c r="BL9" s="21">
        <f>TEA!I$10-TEA!I$46-T9-AP9</f>
        <v>-7576764.9004600998</v>
      </c>
      <c r="BM9" s="21">
        <f>TEA!J$10-TEA!J$46-U9-AQ9</f>
        <v>0</v>
      </c>
      <c r="BN9" s="21">
        <f>TEA!K$10-TEA!K$46-V9-AR9</f>
        <v>0</v>
      </c>
      <c r="BO9" s="21">
        <f>TEA!L$10-TEA!L$46-W9-AS9</f>
        <v>0</v>
      </c>
      <c r="BP9" s="21">
        <f t="shared" si="12"/>
        <v>-884879.20314346778</v>
      </c>
      <c r="BQ9" s="21">
        <f t="shared" si="13"/>
        <v>-882485.21772497438</v>
      </c>
      <c r="BR9" s="21">
        <f t="shared" si="14"/>
        <v>-3915774.8923452473</v>
      </c>
      <c r="BS9" s="21">
        <f t="shared" si="15"/>
        <v>-993845.63431010954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-53686112.893964089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-977298.2722454312</v>
      </c>
      <c r="CB9" s="21">
        <f t="shared" si="18"/>
        <v>-976184.93934399169</v>
      </c>
      <c r="CC9" s="21">
        <f t="shared" si="19"/>
        <v>-4424648.0073688487</v>
      </c>
      <c r="CD9" s="21">
        <f t="shared" si="20"/>
        <v>-1129276.5340014345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-61262877.794424191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IF(CA9&gt;0,CA9*(TEA!B$17+TEA!B$18)-TEA!B$25,0)</f>
        <v>0</v>
      </c>
      <c r="CM9" s="21">
        <f>IF(CB9&gt;0,CB9*(TEA!C$17+TEA!C$18)-TEA!C$25,0)</f>
        <v>0</v>
      </c>
      <c r="CN9" s="21">
        <f>IF(CC9&gt;0,CC9*(TEA!D$17+TEA!D$18)-TEA!D$25,0)</f>
        <v>0</v>
      </c>
      <c r="CO9" s="21">
        <f>IF(CD9&gt;0,CD9*(TEA!E$17+TEA!E$18)-TEA!E$25,0)</f>
        <v>0</v>
      </c>
      <c r="CP9" s="21">
        <f>IF(CE9&gt;0,CE9*(TEA!F$17+TEA!F$18)-TEA!F$25,0)</f>
        <v>0</v>
      </c>
      <c r="CQ9" s="21">
        <f>IF(CF9&gt;0,CF9*(TEA!G$17+TEA!G$18)-TEA!G$25,0)</f>
        <v>0</v>
      </c>
      <c r="CR9" s="21">
        <f>IF(CG9&gt;0,CG9*(TEA!H$17+TEA!H$18)-TEA!H$25,0)</f>
        <v>0</v>
      </c>
      <c r="CS9" s="21">
        <f>IF(CH9&gt;0,CH9*(TEA!I$17+TEA!I$18)-TEA!I$25,0)</f>
        <v>0</v>
      </c>
      <c r="CT9" s="21">
        <f>IF(CI9&gt;0,CI9*(TEA!J$17+TEA!J$18)-TEA!J$25,0)</f>
        <v>0</v>
      </c>
      <c r="CU9" s="21">
        <f>IF(CJ9&gt;0,CJ9*(TEA!K$17+TEA!K$18)-TEA!K$25,0)</f>
        <v>0</v>
      </c>
      <c r="CV9" s="21">
        <f>IF(CK9&gt;0,CK9*(TEA!L$17+TEA!L$18)-TEA!L$25,0)</f>
        <v>0</v>
      </c>
      <c r="CW9" s="21">
        <f>TEA!B$10-TEA!B$46-X9-CL9</f>
        <v>-175957.53890344949</v>
      </c>
      <c r="CX9" s="21">
        <f>TEA!C$10-TEA!C$46-Y9-CM9</f>
        <v>-177708.31845873309</v>
      </c>
      <c r="CY9" s="21">
        <f>TEA!D$10-TEA!D$46-Z9-CN9</f>
        <v>-541716.81328776153</v>
      </c>
      <c r="CZ9" s="21">
        <f>TEA!E$10-TEA!E$46-AA9-CO9</f>
        <v>-224638.98992944014</v>
      </c>
      <c r="DA9" s="21"/>
      <c r="DB9" s="21">
        <f>TEA!G$10-TEA!G$46-AC9-CQ9</f>
        <v>0</v>
      </c>
      <c r="DC9" s="21">
        <f>TEA!H$10-TEA!H$46-AD9-CR9</f>
        <v>0</v>
      </c>
      <c r="DD9" s="21">
        <f>TEA!I$10-TEA!I$46-AE9-CS9</f>
        <v>-6764870.9789499333</v>
      </c>
      <c r="DE9" s="21">
        <f>TEA!J$10-TEA!J$46-AF9-CT9</f>
        <v>0</v>
      </c>
      <c r="DF9" s="21">
        <f>TEA!K$10-TEA!K$46-AG9-CU9</f>
        <v>0</v>
      </c>
      <c r="DG9" s="21">
        <f>TEA!L$10-TEA!L$46-AH9-CV9</f>
        <v>0</v>
      </c>
      <c r="DH9" s="21">
        <f>CW9/(1+TEA!B$16)^$A9</f>
        <v>-99323.443507420525</v>
      </c>
      <c r="DI9" s="21">
        <f>CX9/(1+TEA!C$16)^$A9</f>
        <v>-100311.71292364926</v>
      </c>
      <c r="DJ9" s="21">
        <f>CY9/(1+TEA!D$16)^$A9</f>
        <v>-305785.01857275097</v>
      </c>
      <c r="DK9" s="21">
        <f>CZ9/(1+TEA!E$16)^$A9</f>
        <v>-126802.85348878194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-3818593.3077946119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-1875539.11921224</v>
      </c>
      <c r="C10" s="21">
        <f t="shared" si="3"/>
        <v>-1874290.6368697933</v>
      </c>
      <c r="D10" s="21">
        <f t="shared" si="4"/>
        <v>-4709944.5676707868</v>
      </c>
      <c r="E10" s="21">
        <f t="shared" si="5"/>
        <v>-1994692.6857600193</v>
      </c>
      <c r="F10" s="21"/>
      <c r="G10" s="21">
        <f t="shared" si="6"/>
        <v>0</v>
      </c>
      <c r="H10" s="21">
        <f t="shared" si="7"/>
        <v>0</v>
      </c>
      <c r="I10" s="21">
        <f t="shared" si="8"/>
        <v>-50656091.792726651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TEA!B$40*TEA!B37</f>
        <v>71478.06117137504</v>
      </c>
      <c r="N10" s="31">
        <f>TEA!C$40*TEA!C37</f>
        <v>69521.216073751915</v>
      </c>
      <c r="O10" s="31">
        <f>TEA!D$40*TEA!D37</f>
        <v>282488.71805999998</v>
      </c>
      <c r="P10" s="31">
        <f>TEA!E$40*TEA!E37</f>
        <v>47878.973999999995</v>
      </c>
      <c r="Q10" s="31"/>
      <c r="R10" s="31">
        <f>TEA!G$40*TEA!G37</f>
        <v>0</v>
      </c>
      <c r="S10" s="31">
        <f>TEA!H$40*TEA!H37</f>
        <v>0</v>
      </c>
      <c r="T10" s="31">
        <f>TEA!I$40*TEA!I37</f>
        <v>3508106.6626632852</v>
      </c>
      <c r="U10" s="31">
        <f>TEA!J$40*TEA!J37</f>
        <v>0</v>
      </c>
      <c r="V10" s="31">
        <f>TEA!K$40*TEA!K37</f>
        <v>0</v>
      </c>
      <c r="W10" s="31">
        <f>TEA!L$40*TEA!L37</f>
        <v>0</v>
      </c>
      <c r="X10" s="20">
        <f>TEA!B$42</f>
        <v>227770.14132656169</v>
      </c>
      <c r="Y10" s="20">
        <f>TEA!C$42</f>
        <v>225585.66473960926</v>
      </c>
      <c r="Z10" s="20">
        <f>TEA!D$42</f>
        <v>463326.77283027547</v>
      </c>
      <c r="AA10" s="20">
        <f>TEA!E$42</f>
        <v>201425.87245114797</v>
      </c>
      <c r="AB10" s="20"/>
      <c r="AC10" s="20">
        <f>TEA!G$42</f>
        <v>0</v>
      </c>
      <c r="AD10" s="20">
        <f>TEA!H$42</f>
        <v>0</v>
      </c>
      <c r="AE10" s="20">
        <f>TEA!I$42</f>
        <v>3961621.0816021687</v>
      </c>
      <c r="AF10" s="20">
        <f>TEA!J$42</f>
        <v>0</v>
      </c>
      <c r="AG10" s="20">
        <f>TEA!K$42</f>
        <v>0</v>
      </c>
      <c r="AH10" s="20">
        <f>TEA!L$42</f>
        <v>0</v>
      </c>
      <c r="AI10" s="21">
        <f>AT9*TEA!$B$20</f>
        <v>60352.287875871698</v>
      </c>
      <c r="AJ10" s="21">
        <f>AU9*TEA!$B$20</f>
        <v>59773.466793064203</v>
      </c>
      <c r="AK10" s="21">
        <f>AV9*TEA!$B$20</f>
        <v>122767.76320018235</v>
      </c>
      <c r="AL10" s="21">
        <f>AW9*TEA!$B$20</f>
        <v>53371.843073983473</v>
      </c>
      <c r="AM10" s="21"/>
      <c r="AN10" s="21">
        <f>AY9*TEA!$B$20</f>
        <v>0</v>
      </c>
      <c r="AO10" s="21">
        <f>AZ9*TEA!$B$20</f>
        <v>0</v>
      </c>
      <c r="AP10" s="21">
        <f>BA9*TEA!$B$20</f>
        <v>1049711.3211568005</v>
      </c>
      <c r="AQ10" s="21">
        <f>BB9*TEA!$B$20</f>
        <v>0</v>
      </c>
      <c r="AR10" s="21">
        <f>BC9*TEA!$B$20</f>
        <v>0</v>
      </c>
      <c r="AS10" s="21">
        <f>BD9*TEA!$B$20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TEA!B$10-TEA!B$46-M10-AI10</f>
        <v>-80017.746624134525</v>
      </c>
      <c r="BF10" s="21">
        <f>TEA!C$10-TEA!C$46-N10-AJ10</f>
        <v>-81417.336585939935</v>
      </c>
      <c r="BG10" s="21">
        <f>TEA!D$10-TEA!D$46-O10-AK10</f>
        <v>-483646.52171766839</v>
      </c>
      <c r="BH10" s="21">
        <f>TEA!E$10-TEA!E$46-P10-AL10</f>
        <v>-124463.93455227563</v>
      </c>
      <c r="BI10" s="21"/>
      <c r="BJ10" s="21">
        <f>TEA!G$10-TEA!G$46-R10-AN10</f>
        <v>0</v>
      </c>
      <c r="BK10" s="21">
        <f>TEA!H$10-TEA!H$46-S10-AO10</f>
        <v>0</v>
      </c>
      <c r="BL10" s="21">
        <f>TEA!I$10-TEA!I$46-T10-AP10</f>
        <v>-7361067.8811678505</v>
      </c>
      <c r="BM10" s="21">
        <f>TEA!J$10-TEA!J$46-U10-AQ10</f>
        <v>0</v>
      </c>
      <c r="BN10" s="21">
        <f>TEA!K$10-TEA!K$46-V10-AR10</f>
        <v>0</v>
      </c>
      <c r="BO10" s="21">
        <f>TEA!L$10-TEA!L$46-W10-AS10</f>
        <v>0</v>
      </c>
      <c r="BP10" s="21">
        <f t="shared" si="12"/>
        <v>-977298.2722454312</v>
      </c>
      <c r="BQ10" s="21">
        <f t="shared" si="13"/>
        <v>-976184.93934399169</v>
      </c>
      <c r="BR10" s="21">
        <f t="shared" si="14"/>
        <v>-4424648.0073688487</v>
      </c>
      <c r="BS10" s="21">
        <f t="shared" si="15"/>
        <v>-1129276.5340014345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-61262877.794424191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-1057316.0188695658</v>
      </c>
      <c r="CB10" s="21">
        <f t="shared" si="18"/>
        <v>-1057602.2759299316</v>
      </c>
      <c r="CC10" s="21">
        <f t="shared" si="19"/>
        <v>-4908294.5290865172</v>
      </c>
      <c r="CD10" s="21">
        <f t="shared" si="20"/>
        <v>-1253740.46855371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-68623945.675592035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IF(CA10&gt;0,CA10*(TEA!B$17+TEA!B$18)-TEA!B$25,0)</f>
        <v>0</v>
      </c>
      <c r="CM10" s="21">
        <f>IF(CB10&gt;0,CB10*(TEA!C$17+TEA!C$18)-TEA!C$25,0)</f>
        <v>0</v>
      </c>
      <c r="CN10" s="21">
        <f>IF(CC10&gt;0,CC10*(TEA!D$17+TEA!D$18)-TEA!D$25,0)</f>
        <v>0</v>
      </c>
      <c r="CO10" s="21">
        <f>IF(CD10&gt;0,CD10*(TEA!E$17+TEA!E$18)-TEA!E$25,0)</f>
        <v>0</v>
      </c>
      <c r="CP10" s="21">
        <f>IF(CE10&gt;0,CE10*(TEA!F$17+TEA!F$18)-TEA!F$25,0)</f>
        <v>0</v>
      </c>
      <c r="CQ10" s="21">
        <f>IF(CF10&gt;0,CF10*(TEA!G$17+TEA!G$18)-TEA!G$25,0)</f>
        <v>0</v>
      </c>
      <c r="CR10" s="21">
        <f>IF(CG10&gt;0,CG10*(TEA!H$17+TEA!H$18)-TEA!H$25,0)</f>
        <v>0</v>
      </c>
      <c r="CS10" s="21">
        <f>IF(CH10&gt;0,CH10*(TEA!I$17+TEA!I$18)-TEA!I$25,0)</f>
        <v>0</v>
      </c>
      <c r="CT10" s="21">
        <f>IF(CI10&gt;0,CI10*(TEA!J$17+TEA!J$18)-TEA!J$25,0)</f>
        <v>0</v>
      </c>
      <c r="CU10" s="21">
        <f>IF(CJ10&gt;0,CJ10*(TEA!K$17+TEA!K$18)-TEA!K$25,0)</f>
        <v>0</v>
      </c>
      <c r="CV10" s="21">
        <f>IF(CK10&gt;0,CK10*(TEA!L$17+TEA!L$18)-TEA!L$25,0)</f>
        <v>0</v>
      </c>
      <c r="CW10" s="21">
        <f>TEA!B$10-TEA!B$46-X10-CL10</f>
        <v>-175957.53890344949</v>
      </c>
      <c r="CX10" s="21">
        <f>TEA!C$10-TEA!C$46-Y10-CM10</f>
        <v>-177708.31845873309</v>
      </c>
      <c r="CY10" s="21">
        <f>TEA!D$10-TEA!D$46-Z10-CN10</f>
        <v>-541716.81328776153</v>
      </c>
      <c r="CZ10" s="21">
        <f>TEA!E$10-TEA!E$46-AA10-CO10</f>
        <v>-224638.98992944014</v>
      </c>
      <c r="DA10" s="21"/>
      <c r="DB10" s="21">
        <f>TEA!G$10-TEA!G$46-AC10-CQ10</f>
        <v>0</v>
      </c>
      <c r="DC10" s="21">
        <f>TEA!H$10-TEA!H$46-AD10-CR10</f>
        <v>0</v>
      </c>
      <c r="DD10" s="21">
        <f>TEA!I$10-TEA!I$46-AE10-CS10</f>
        <v>-6764870.9789499333</v>
      </c>
      <c r="DE10" s="21">
        <f>TEA!J$10-TEA!J$46-AF10-CT10</f>
        <v>0</v>
      </c>
      <c r="DF10" s="21">
        <f>TEA!K$10-TEA!K$46-AG10-CU10</f>
        <v>0</v>
      </c>
      <c r="DG10" s="21">
        <f>TEA!L$10-TEA!L$46-AH10-CV10</f>
        <v>0</v>
      </c>
      <c r="DH10" s="21">
        <f>CW10/(1+TEA!B$16)^$A10</f>
        <v>-90294.039552200455</v>
      </c>
      <c r="DI10" s="21">
        <f>CX10/(1+TEA!C$16)^$A10</f>
        <v>-91192.466294226586</v>
      </c>
      <c r="DJ10" s="21">
        <f>CY10/(1+TEA!D$16)^$A10</f>
        <v>-277986.38052068267</v>
      </c>
      <c r="DK10" s="21">
        <f>CZ10/(1+TEA!E$16)^$A10</f>
        <v>-115275.32135343812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-3471448.4616314648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-1957624.6097142403</v>
      </c>
      <c r="C11" s="21">
        <f t="shared" si="3"/>
        <v>-1957192.8789554539</v>
      </c>
      <c r="D11" s="21">
        <f t="shared" si="4"/>
        <v>-4962659.4590532258</v>
      </c>
      <c r="E11" s="21">
        <f t="shared" si="5"/>
        <v>-2099488.4324449631</v>
      </c>
      <c r="F11" s="21"/>
      <c r="G11" s="21">
        <f t="shared" si="6"/>
        <v>0</v>
      </c>
      <c r="H11" s="21">
        <f t="shared" si="7"/>
        <v>0</v>
      </c>
      <c r="I11" s="21">
        <f t="shared" si="8"/>
        <v>-53811954.030573435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TEA!B$40*TEA!B38</f>
        <v>36140.592727099742</v>
      </c>
      <c r="N11" s="31">
        <f>TEA!C$40*TEA!C38</f>
        <v>35151.176666503779</v>
      </c>
      <c r="O11" s="31">
        <f>TEA!D$40*TEA!D38</f>
        <v>142831.3743</v>
      </c>
      <c r="P11" s="31">
        <f>TEA!E$40*TEA!E38</f>
        <v>24208.469999999998</v>
      </c>
      <c r="Q11" s="31"/>
      <c r="R11" s="31">
        <f>TEA!G$40*TEA!G38</f>
        <v>0</v>
      </c>
      <c r="S11" s="31">
        <f>TEA!H$40*TEA!H38</f>
        <v>0</v>
      </c>
      <c r="T11" s="31">
        <f>TEA!I$40*TEA!I38</f>
        <v>1773761.7957286274</v>
      </c>
      <c r="U11" s="31">
        <f>TEA!J$40*TEA!J38</f>
        <v>0</v>
      </c>
      <c r="V11" s="31">
        <f>TEA!K$40*TEA!K38</f>
        <v>0</v>
      </c>
      <c r="W11" s="31">
        <f>TEA!L$40*TEA!L38</f>
        <v>0</v>
      </c>
      <c r="X11" s="20">
        <f>TEA!B$42</f>
        <v>227770.14132656169</v>
      </c>
      <c r="Y11" s="20">
        <f>TEA!C$42</f>
        <v>225585.66473960926</v>
      </c>
      <c r="Z11" s="20">
        <f>TEA!D$42</f>
        <v>463326.77283027547</v>
      </c>
      <c r="AA11" s="20">
        <f>TEA!E$42</f>
        <v>201425.87245114797</v>
      </c>
      <c r="AB11" s="20"/>
      <c r="AC11" s="20">
        <f>TEA!G$42</f>
        <v>0</v>
      </c>
      <c r="AD11" s="20">
        <f>TEA!H$42</f>
        <v>0</v>
      </c>
      <c r="AE11" s="20">
        <f>TEA!I$42</f>
        <v>3961621.0816021687</v>
      </c>
      <c r="AF11" s="20">
        <f>TEA!J$42</f>
        <v>0</v>
      </c>
      <c r="AG11" s="20">
        <f>TEA!K$42</f>
        <v>0</v>
      </c>
      <c r="AH11" s="20">
        <f>TEA!L$42</f>
        <v>0</v>
      </c>
      <c r="AI11" s="21">
        <f>AT10*TEA!$B$20</f>
        <v>46958.859599816504</v>
      </c>
      <c r="AJ11" s="21">
        <f>AU10*TEA!$B$20</f>
        <v>46508.490957340597</v>
      </c>
      <c r="AK11" s="21">
        <f>AV10*TEA!$B$20</f>
        <v>95523.042429774927</v>
      </c>
      <c r="AL11" s="21">
        <f>AW10*TEA!$B$20</f>
        <v>41527.52072381031</v>
      </c>
      <c r="AM11" s="21"/>
      <c r="AN11" s="21">
        <f>AY10*TEA!$B$20</f>
        <v>0</v>
      </c>
      <c r="AO11" s="21">
        <f>AZ10*TEA!$B$20</f>
        <v>0</v>
      </c>
      <c r="AP11" s="21">
        <f>BA10*TEA!$B$20</f>
        <v>816758.54032117105</v>
      </c>
      <c r="AQ11" s="21">
        <f>BB10*TEA!$B$20</f>
        <v>0</v>
      </c>
      <c r="AR11" s="21">
        <f>BC10*TEA!$B$20</f>
        <v>0</v>
      </c>
      <c r="AS11" s="21">
        <f>BD10*TEA!$B$20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TEA!B$10-TEA!B$46-M11-AI11</f>
        <v>-31286.849903804032</v>
      </c>
      <c r="BF11" s="21">
        <f>TEA!C$10-TEA!C$46-N11-AJ11</f>
        <v>-33782.321342968193</v>
      </c>
      <c r="BG11" s="21">
        <f>TEA!D$10-TEA!D$46-O11-AK11</f>
        <v>-316744.45718726097</v>
      </c>
      <c r="BH11" s="21">
        <f>TEA!E$10-TEA!E$46-P11-AL11</f>
        <v>-88949.108202102478</v>
      </c>
      <c r="BI11" s="21"/>
      <c r="BJ11" s="21">
        <f>TEA!G$10-TEA!G$46-R11-AN11</f>
        <v>0</v>
      </c>
      <c r="BK11" s="21">
        <f>TEA!H$10-TEA!H$46-S11-AO11</f>
        <v>0</v>
      </c>
      <c r="BL11" s="21">
        <f>TEA!I$10-TEA!I$46-T11-AP11</f>
        <v>-5393770.233397563</v>
      </c>
      <c r="BM11" s="21">
        <f>TEA!J$10-TEA!J$46-U11-AQ11</f>
        <v>0</v>
      </c>
      <c r="BN11" s="21">
        <f>TEA!K$10-TEA!K$46-V11-AR11</f>
        <v>0</v>
      </c>
      <c r="BO11" s="21">
        <f>TEA!L$10-TEA!L$46-W11-AS11</f>
        <v>0</v>
      </c>
      <c r="BP11" s="21">
        <f t="shared" si="12"/>
        <v>-1057316.0188695658</v>
      </c>
      <c r="BQ11" s="21">
        <f t="shared" si="13"/>
        <v>-1057602.2759299316</v>
      </c>
      <c r="BR11" s="21">
        <f t="shared" si="14"/>
        <v>-4908294.5290865172</v>
      </c>
      <c r="BS11" s="21">
        <f t="shared" si="15"/>
        <v>-1253740.46855371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-68623945.675592035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-1088602.8687733698</v>
      </c>
      <c r="CB11" s="21">
        <f t="shared" si="18"/>
        <v>-1091384.5972728997</v>
      </c>
      <c r="CC11" s="21">
        <f t="shared" si="19"/>
        <v>-5225038.9862737786</v>
      </c>
      <c r="CD11" s="21">
        <f t="shared" si="20"/>
        <v>-1342689.5767558124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-74017715.908989593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IF(CA11&gt;0,CA11*(TEA!B$17+TEA!B$18)-TEA!B$25,0)</f>
        <v>0</v>
      </c>
      <c r="CM11" s="21">
        <f>IF(CB11&gt;0,CB11*(TEA!C$17+TEA!C$18)-TEA!C$25,0)</f>
        <v>0</v>
      </c>
      <c r="CN11" s="21">
        <f>IF(CC11&gt;0,CC11*(TEA!D$17+TEA!D$18)-TEA!D$25,0)</f>
        <v>0</v>
      </c>
      <c r="CO11" s="21">
        <f>IF(CD11&gt;0,CD11*(TEA!E$17+TEA!E$18)-TEA!E$25,0)</f>
        <v>0</v>
      </c>
      <c r="CP11" s="21">
        <f>IF(CE11&gt;0,CE11*(TEA!F$17+TEA!F$18)-TEA!F$25,0)</f>
        <v>0</v>
      </c>
      <c r="CQ11" s="21">
        <f>IF(CF11&gt;0,CF11*(TEA!G$17+TEA!G$18)-TEA!G$25,0)</f>
        <v>0</v>
      </c>
      <c r="CR11" s="21">
        <f>IF(CG11&gt;0,CG11*(TEA!H$17+TEA!H$18)-TEA!H$25,0)</f>
        <v>0</v>
      </c>
      <c r="CS11" s="21">
        <f>IF(CH11&gt;0,CH11*(TEA!I$17+TEA!I$18)-TEA!I$25,0)</f>
        <v>0</v>
      </c>
      <c r="CT11" s="21">
        <f>IF(CI11&gt;0,CI11*(TEA!J$17+TEA!J$18)-TEA!J$25,0)</f>
        <v>0</v>
      </c>
      <c r="CU11" s="21">
        <f>IF(CJ11&gt;0,CJ11*(TEA!K$17+TEA!K$18)-TEA!K$25,0)</f>
        <v>0</v>
      </c>
      <c r="CV11" s="21">
        <f>IF(CK11&gt;0,CK11*(TEA!L$17+TEA!L$18)-TEA!L$25,0)</f>
        <v>0</v>
      </c>
      <c r="CW11" s="21">
        <f>TEA!B$10-TEA!B$46-X11-CL11</f>
        <v>-175957.53890344949</v>
      </c>
      <c r="CX11" s="21">
        <f>TEA!C$10-TEA!C$46-Y11-CM11</f>
        <v>-177708.31845873309</v>
      </c>
      <c r="CY11" s="21">
        <f>TEA!D$10-TEA!D$46-Z11-CN11</f>
        <v>-541716.81328776153</v>
      </c>
      <c r="CZ11" s="21">
        <f>TEA!E$10-TEA!E$46-AA11-CO11</f>
        <v>-224638.98992944014</v>
      </c>
      <c r="DA11" s="21"/>
      <c r="DB11" s="21">
        <f>TEA!G$10-TEA!G$46-AC11-CQ11</f>
        <v>0</v>
      </c>
      <c r="DC11" s="21">
        <f>TEA!H$10-TEA!H$46-AD11-CR11</f>
        <v>0</v>
      </c>
      <c r="DD11" s="21">
        <f>TEA!I$10-TEA!I$46-AE11-CS11</f>
        <v>-6764870.9789499333</v>
      </c>
      <c r="DE11" s="21">
        <f>TEA!J$10-TEA!J$46-AF11-CT11</f>
        <v>0</v>
      </c>
      <c r="DF11" s="21">
        <f>TEA!K$10-TEA!K$46-AG11-CU11</f>
        <v>0</v>
      </c>
      <c r="DG11" s="21">
        <f>TEA!L$10-TEA!L$46-AH11-CV11</f>
        <v>0</v>
      </c>
      <c r="DH11" s="21">
        <f>CW11/(1+TEA!B$16)^$A11</f>
        <v>-82085.490502000423</v>
      </c>
      <c r="DI11" s="21">
        <f>CX11/(1+TEA!C$16)^$A11</f>
        <v>-82902.242085660546</v>
      </c>
      <c r="DJ11" s="21">
        <f>CY11/(1+TEA!D$16)^$A11</f>
        <v>-252714.8913824388</v>
      </c>
      <c r="DK11" s="21">
        <f>CZ11/(1+TEA!E$16)^$A11</f>
        <v>-104795.74668494375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-3155862.2378467862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-2032247.782897877</v>
      </c>
      <c r="C12" s="21">
        <f t="shared" si="3"/>
        <v>-2032558.5535787817</v>
      </c>
      <c r="D12" s="21">
        <f t="shared" si="4"/>
        <v>-5192400.2694008974</v>
      </c>
      <c r="E12" s="21">
        <f t="shared" si="5"/>
        <v>-2194757.2930676392</v>
      </c>
      <c r="F12" s="21"/>
      <c r="G12" s="21">
        <f t="shared" si="6"/>
        <v>0</v>
      </c>
      <c r="H12" s="21">
        <f t="shared" si="7"/>
        <v>0</v>
      </c>
      <c r="I12" s="21">
        <f t="shared" si="8"/>
        <v>-56680919.701343238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TEA!B$42</f>
        <v>227770.14132656169</v>
      </c>
      <c r="Y12" s="20">
        <f>TEA!C$42</f>
        <v>225585.66473960926</v>
      </c>
      <c r="Z12" s="20">
        <f>TEA!D$42</f>
        <v>463326.77283027547</v>
      </c>
      <c r="AA12" s="20">
        <f>TEA!E$42</f>
        <v>201425.87245114797</v>
      </c>
      <c r="AB12" s="20"/>
      <c r="AC12" s="20">
        <f>TEA!G$42</f>
        <v>0</v>
      </c>
      <c r="AD12" s="20">
        <f>TEA!H$42</f>
        <v>0</v>
      </c>
      <c r="AE12" s="20">
        <f>TEA!I$42</f>
        <v>3961621.0816021687</v>
      </c>
      <c r="AF12" s="20">
        <f>TEA!J$42</f>
        <v>0</v>
      </c>
      <c r="AG12" s="20">
        <f>TEA!K$42</f>
        <v>0</v>
      </c>
      <c r="AH12" s="20">
        <f>TEA!L$42</f>
        <v>0</v>
      </c>
      <c r="AI12" s="21">
        <f>AT11*TEA!$B$20</f>
        <v>32493.957061676887</v>
      </c>
      <c r="AJ12" s="21">
        <f>AU11*TEA!$B$20</f>
        <v>32182.317054759107</v>
      </c>
      <c r="AK12" s="21">
        <f>AV11*TEA!$B$20</f>
        <v>66098.743997734884</v>
      </c>
      <c r="AL12" s="21">
        <f>AW11*TEA!$B$20</f>
        <v>28735.652585623291</v>
      </c>
      <c r="AM12" s="21"/>
      <c r="AN12" s="21">
        <f>AY11*TEA!$B$20</f>
        <v>0</v>
      </c>
      <c r="AO12" s="21">
        <f>AZ11*TEA!$B$20</f>
        <v>0</v>
      </c>
      <c r="AP12" s="21">
        <f>BA11*TEA!$B$20</f>
        <v>565169.53701869119</v>
      </c>
      <c r="AQ12" s="21">
        <f>BB11*TEA!$B$20</f>
        <v>0</v>
      </c>
      <c r="AR12" s="21">
        <f>BC11*TEA!$B$20</f>
        <v>0</v>
      </c>
      <c r="AS12" s="21">
        <f>BD11*TEA!$B$20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TEA!B$10-TEA!B$46-M12-AI12</f>
        <v>19318.645361435327</v>
      </c>
      <c r="BF12" s="21">
        <f>TEA!C$10-TEA!C$46-N12-AJ12</f>
        <v>15695.029226117076</v>
      </c>
      <c r="BG12" s="21">
        <f>TEA!D$10-TEA!D$46-O12-AK12</f>
        <v>-144488.78445522094</v>
      </c>
      <c r="BH12" s="21">
        <f>TEA!E$10-TEA!E$46-P12-AL12</f>
        <v>-51948.770063915465</v>
      </c>
      <c r="BI12" s="21"/>
      <c r="BJ12" s="21">
        <f>TEA!G$10-TEA!G$46-R12-AN12</f>
        <v>0</v>
      </c>
      <c r="BK12" s="21">
        <f>TEA!H$10-TEA!H$46-S12-AO12</f>
        <v>0</v>
      </c>
      <c r="BL12" s="21">
        <f>TEA!I$10-TEA!I$46-T12-AP12</f>
        <v>-3368419.4343664558</v>
      </c>
      <c r="BM12" s="21">
        <f>TEA!J$10-TEA!J$46-U12-AQ12</f>
        <v>0</v>
      </c>
      <c r="BN12" s="21">
        <f>TEA!K$10-TEA!K$46-V12-AR12</f>
        <v>0</v>
      </c>
      <c r="BO12" s="21">
        <f>TEA!L$10-TEA!L$46-W12-AS12</f>
        <v>0</v>
      </c>
      <c r="BP12" s="21">
        <f t="shared" si="12"/>
        <v>-1088602.8687733698</v>
      </c>
      <c r="BQ12" s="21">
        <f t="shared" si="13"/>
        <v>-1091384.5972728997</v>
      </c>
      <c r="BR12" s="21">
        <f t="shared" si="14"/>
        <v>-5225038.9862737786</v>
      </c>
      <c r="BS12" s="21">
        <f t="shared" si="15"/>
        <v>-1342689.5767558124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-74017715.908989593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-1069284.2234119345</v>
      </c>
      <c r="CB12" s="21">
        <f t="shared" si="18"/>
        <v>-1075689.5680467826</v>
      </c>
      <c r="CC12" s="21">
        <f t="shared" si="19"/>
        <v>-5369527.7707289997</v>
      </c>
      <c r="CD12" s="21">
        <f t="shared" si="20"/>
        <v>-1394638.3468197279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-77386135.343356043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IF(CA12&gt;0,CA12*(TEA!B$17+TEA!B$18)-TEA!B$25,0)</f>
        <v>0</v>
      </c>
      <c r="CM12" s="21">
        <f>IF(CB12&gt;0,CB12*(TEA!C$17+TEA!C$18)-TEA!C$25,0)</f>
        <v>0</v>
      </c>
      <c r="CN12" s="21">
        <f>IF(CC12&gt;0,CC12*(TEA!D$17+TEA!D$18)-TEA!D$25,0)</f>
        <v>0</v>
      </c>
      <c r="CO12" s="21">
        <f>IF(CD12&gt;0,CD12*(TEA!E$17+TEA!E$18)-TEA!E$25,0)</f>
        <v>0</v>
      </c>
      <c r="CP12" s="21">
        <f>IF(CE12&gt;0,CE12*(TEA!F$17+TEA!F$18)-TEA!F$25,0)</f>
        <v>0</v>
      </c>
      <c r="CQ12" s="21">
        <f>IF(CF12&gt;0,CF12*(TEA!G$17+TEA!G$18)-TEA!G$25,0)</f>
        <v>0</v>
      </c>
      <c r="CR12" s="21">
        <f>IF(CG12&gt;0,CG12*(TEA!H$17+TEA!H$18)-TEA!H$25,0)</f>
        <v>0</v>
      </c>
      <c r="CS12" s="21">
        <f>IF(CH12&gt;0,CH12*(TEA!I$17+TEA!I$18)-TEA!I$25,0)</f>
        <v>0</v>
      </c>
      <c r="CT12" s="21">
        <f>IF(CI12&gt;0,CI12*(TEA!J$17+TEA!J$18)-TEA!J$25,0)</f>
        <v>0</v>
      </c>
      <c r="CU12" s="21">
        <f>IF(CJ12&gt;0,CJ12*(TEA!K$17+TEA!K$18)-TEA!K$25,0)</f>
        <v>0</v>
      </c>
      <c r="CV12" s="21">
        <f>IF(CK12&gt;0,CK12*(TEA!L$17+TEA!L$18)-TEA!L$25,0)</f>
        <v>0</v>
      </c>
      <c r="CW12" s="21">
        <f>TEA!B$10-TEA!B$46-X12-CL12</f>
        <v>-175957.53890344949</v>
      </c>
      <c r="CX12" s="21">
        <f>TEA!C$10-TEA!C$46-Y12-CM12</f>
        <v>-177708.31845873309</v>
      </c>
      <c r="CY12" s="21">
        <f>TEA!D$10-TEA!D$46-Z12-CN12</f>
        <v>-541716.81328776153</v>
      </c>
      <c r="CZ12" s="21">
        <f>TEA!E$10-TEA!E$46-AA12-CO12</f>
        <v>-224638.98992944014</v>
      </c>
      <c r="DA12" s="21"/>
      <c r="DB12" s="21">
        <f>TEA!G$10-TEA!G$46-AC12-CQ12</f>
        <v>0</v>
      </c>
      <c r="DC12" s="21">
        <f>TEA!H$10-TEA!H$46-AD12-CR12</f>
        <v>0</v>
      </c>
      <c r="DD12" s="21">
        <f>TEA!I$10-TEA!I$46-AE12-CS12</f>
        <v>-6764870.9789499333</v>
      </c>
      <c r="DE12" s="21">
        <f>TEA!J$10-TEA!J$46-AF12-CT12</f>
        <v>0</v>
      </c>
      <c r="DF12" s="21">
        <f>TEA!K$10-TEA!K$46-AG12-CU12</f>
        <v>0</v>
      </c>
      <c r="DG12" s="21">
        <f>TEA!L$10-TEA!L$46-AH12-CV12</f>
        <v>0</v>
      </c>
      <c r="DH12" s="21">
        <f>CW12/(1+TEA!B$16)^$A12</f>
        <v>-74623.17318363674</v>
      </c>
      <c r="DI12" s="21">
        <f>CX12/(1+TEA!C$16)^$A12</f>
        <v>-75365.674623327752</v>
      </c>
      <c r="DJ12" s="21">
        <f>CY12/(1+TEA!D$16)^$A12</f>
        <v>-229740.81034767162</v>
      </c>
      <c r="DK12" s="21">
        <f>CZ12/(1+TEA!E$16)^$A12</f>
        <v>-95268.860622676133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-2868965.6707698056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-2100087.0312466379</v>
      </c>
      <c r="C13" s="21">
        <f t="shared" si="3"/>
        <v>-2101072.8032363523</v>
      </c>
      <c r="D13" s="21">
        <f t="shared" si="4"/>
        <v>-5401255.5515351444</v>
      </c>
      <c r="E13" s="21">
        <f t="shared" si="5"/>
        <v>-2281365.3481791629</v>
      </c>
      <c r="F13" s="21"/>
      <c r="G13" s="21">
        <f t="shared" si="6"/>
        <v>0</v>
      </c>
      <c r="H13" s="21">
        <f t="shared" si="7"/>
        <v>0</v>
      </c>
      <c r="I13" s="21">
        <f t="shared" si="8"/>
        <v>-59289070.311133973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TEA!B$42</f>
        <v>227770.14132656169</v>
      </c>
      <c r="Y13" s="20">
        <f>TEA!C$42</f>
        <v>225585.66473960926</v>
      </c>
      <c r="Z13" s="20">
        <f>TEA!D$42</f>
        <v>463326.77283027547</v>
      </c>
      <c r="AA13" s="20">
        <f>TEA!E$42</f>
        <v>201425.87245114797</v>
      </c>
      <c r="AB13" s="20"/>
      <c r="AC13" s="20">
        <f>TEA!G$42</f>
        <v>0</v>
      </c>
      <c r="AD13" s="20">
        <f>TEA!H$42</f>
        <v>0</v>
      </c>
      <c r="AE13" s="20">
        <f>TEA!I$42</f>
        <v>3961621.0816021687</v>
      </c>
      <c r="AF13" s="20">
        <f>TEA!J$42</f>
        <v>0</v>
      </c>
      <c r="AG13" s="20">
        <f>TEA!K$42</f>
        <v>0</v>
      </c>
      <c r="AH13" s="20">
        <f>TEA!L$42</f>
        <v>0</v>
      </c>
      <c r="AI13" s="21">
        <f>AT12*TEA!$B$20</f>
        <v>16871.862320486103</v>
      </c>
      <c r="AJ13" s="21">
        <f>AU12*TEA!$B$20</f>
        <v>16710.049239971093</v>
      </c>
      <c r="AK13" s="21">
        <f>AV12*TEA!$B$20</f>
        <v>34320.501691131627</v>
      </c>
      <c r="AL13" s="21">
        <f>AW12*TEA!$B$20</f>
        <v>14920.434996381318</v>
      </c>
      <c r="AM13" s="21"/>
      <c r="AN13" s="21">
        <f>AY12*TEA!$B$20</f>
        <v>0</v>
      </c>
      <c r="AO13" s="21">
        <f>AZ12*TEA!$B$20</f>
        <v>0</v>
      </c>
      <c r="AP13" s="21">
        <f>BA12*TEA!$B$20</f>
        <v>293453.41345201293</v>
      </c>
      <c r="AQ13" s="21">
        <f>BB12*TEA!$B$20</f>
        <v>0</v>
      </c>
      <c r="AR13" s="21">
        <f>BC12*TEA!$B$20</f>
        <v>0</v>
      </c>
      <c r="AS13" s="21">
        <f>BD12*TEA!$B$20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TEA!B$10-TEA!B$46-M13-AI13</f>
        <v>34940.740102626107</v>
      </c>
      <c r="BF13" s="21">
        <f>TEA!C$10-TEA!C$46-N13-AJ13</f>
        <v>31167.29704090509</v>
      </c>
      <c r="BG13" s="21">
        <f>TEA!D$10-TEA!D$46-O13-AK13</f>
        <v>-112710.54214861768</v>
      </c>
      <c r="BH13" s="21">
        <f>TEA!E$10-TEA!E$46-P13-AL13</f>
        <v>-38133.552474673488</v>
      </c>
      <c r="BI13" s="21"/>
      <c r="BJ13" s="21">
        <f>TEA!G$10-TEA!G$46-R13-AN13</f>
        <v>0</v>
      </c>
      <c r="BK13" s="21">
        <f>TEA!H$10-TEA!H$46-S13-AO13</f>
        <v>0</v>
      </c>
      <c r="BL13" s="21">
        <f>TEA!I$10-TEA!I$46-T13-AP13</f>
        <v>-3096703.3107997775</v>
      </c>
      <c r="BM13" s="21">
        <f>TEA!J$10-TEA!J$46-U13-AQ13</f>
        <v>0</v>
      </c>
      <c r="BN13" s="21">
        <f>TEA!K$10-TEA!K$46-V13-AR13</f>
        <v>0</v>
      </c>
      <c r="BO13" s="21">
        <f>TEA!L$10-TEA!L$46-W13-AS13</f>
        <v>0</v>
      </c>
      <c r="BP13" s="21">
        <f t="shared" si="12"/>
        <v>-1069284.2234119345</v>
      </c>
      <c r="BQ13" s="21">
        <f t="shared" si="13"/>
        <v>-1075689.5680467826</v>
      </c>
      <c r="BR13" s="21">
        <f t="shared" si="14"/>
        <v>-5369527.7707289997</v>
      </c>
      <c r="BS13" s="21">
        <f t="shared" si="15"/>
        <v>-1394638.3468197279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-77386135.343356043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-1034343.4833093083</v>
      </c>
      <c r="CB13" s="21">
        <f t="shared" si="18"/>
        <v>-1044522.2710058775</v>
      </c>
      <c r="CC13" s="21">
        <f t="shared" si="19"/>
        <v>-5482238.3128776178</v>
      </c>
      <c r="CD13" s="21">
        <f t="shared" si="20"/>
        <v>-1432771.8992944015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-80482838.654155821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IF(CA13&gt;0,CA13*(TEA!B$17+TEA!B$18)-TEA!B$25,0)</f>
        <v>0</v>
      </c>
      <c r="CM13" s="21">
        <f>IF(CB13&gt;0,CB13*(TEA!C$17+TEA!C$18)-TEA!C$25,0)</f>
        <v>0</v>
      </c>
      <c r="CN13" s="21">
        <f>IF(CC13&gt;0,CC13*(TEA!D$17+TEA!D$18)-TEA!D$25,0)</f>
        <v>0</v>
      </c>
      <c r="CO13" s="21">
        <f>IF(CD13&gt;0,CD13*(TEA!E$17+TEA!E$18)-TEA!E$25,0)</f>
        <v>0</v>
      </c>
      <c r="CP13" s="21">
        <f>IF(CE13&gt;0,CE13*(TEA!F$17+TEA!F$18)-TEA!F$25,0)</f>
        <v>0</v>
      </c>
      <c r="CQ13" s="21">
        <f>IF(CF13&gt;0,CF13*(TEA!G$17+TEA!G$18)-TEA!G$25,0)</f>
        <v>0</v>
      </c>
      <c r="CR13" s="21">
        <f>IF(CG13&gt;0,CG13*(TEA!H$17+TEA!H$18)-TEA!H$25,0)</f>
        <v>0</v>
      </c>
      <c r="CS13" s="21">
        <f>IF(CH13&gt;0,CH13*(TEA!I$17+TEA!I$18)-TEA!I$25,0)</f>
        <v>0</v>
      </c>
      <c r="CT13" s="21">
        <f>IF(CI13&gt;0,CI13*(TEA!J$17+TEA!J$18)-TEA!J$25,0)</f>
        <v>0</v>
      </c>
      <c r="CU13" s="21">
        <f>IF(CJ13&gt;0,CJ13*(TEA!K$17+TEA!K$18)-TEA!K$25,0)</f>
        <v>0</v>
      </c>
      <c r="CV13" s="21">
        <f>IF(CK13&gt;0,CK13*(TEA!L$17+TEA!L$18)-TEA!L$25,0)</f>
        <v>0</v>
      </c>
      <c r="CW13" s="21">
        <f>TEA!B$10-TEA!B$46-X13-CL13</f>
        <v>-175957.53890344949</v>
      </c>
      <c r="CX13" s="21">
        <f>TEA!C$10-TEA!C$46-Y13-CM13</f>
        <v>-177708.31845873309</v>
      </c>
      <c r="CY13" s="21">
        <f>TEA!D$10-TEA!D$46-Z13-CN13</f>
        <v>-541716.81328776153</v>
      </c>
      <c r="CZ13" s="21">
        <f>TEA!E$10-TEA!E$46-AA13-CO13</f>
        <v>-224638.98992944014</v>
      </c>
      <c r="DA13" s="21"/>
      <c r="DB13" s="21">
        <f>TEA!G$10-TEA!G$46-AC13-CQ13</f>
        <v>0</v>
      </c>
      <c r="DC13" s="21">
        <f>TEA!H$10-TEA!H$46-AD13-CR13</f>
        <v>0</v>
      </c>
      <c r="DD13" s="21">
        <f>TEA!I$10-TEA!I$46-AE13-CS13</f>
        <v>-6764870.9789499333</v>
      </c>
      <c r="DE13" s="21">
        <f>TEA!J$10-TEA!J$46-AF13-CT13</f>
        <v>0</v>
      </c>
      <c r="DF13" s="21">
        <f>TEA!K$10-TEA!K$46-AG13-CU13</f>
        <v>0</v>
      </c>
      <c r="DG13" s="21">
        <f>TEA!L$10-TEA!L$46-AH13-CV13</f>
        <v>0</v>
      </c>
      <c r="DH13" s="21">
        <f>CW13/(1+TEA!B$16)^$A13</f>
        <v>-67839.248348760666</v>
      </c>
      <c r="DI13" s="21">
        <f>CX13/(1+TEA!C$16)^$A13</f>
        <v>-68514.249657570675</v>
      </c>
      <c r="DJ13" s="21">
        <f>CY13/(1+TEA!D$16)^$A13</f>
        <v>-208855.2821342469</v>
      </c>
      <c r="DK13" s="21">
        <f>CZ13/(1+TEA!E$16)^$A13</f>
        <v>-86608.055111523747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-2608150.6097907322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-2081927.0301810822</v>
      </c>
      <c r="C14" s="21">
        <f t="shared" si="3"/>
        <v>-2084292.085441547</v>
      </c>
      <c r="D14" s="21">
        <f t="shared" si="4"/>
        <v>-5428730.7824955927</v>
      </c>
      <c r="E14" s="21">
        <f t="shared" si="5"/>
        <v>-2289501.4042432494</v>
      </c>
      <c r="F14" s="21"/>
      <c r="G14" s="21">
        <f t="shared" si="6"/>
        <v>0</v>
      </c>
      <c r="H14" s="21">
        <f t="shared" si="7"/>
        <v>0</v>
      </c>
      <c r="I14" s="21">
        <f t="shared" si="8"/>
        <v>-60271592.298876204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AT13*TEA!$B$20</f>
        <v>5.5588316172361378E-11</v>
      </c>
      <c r="AJ14" s="21">
        <f>AU13*TEA!$B$20</f>
        <v>3.958120942115784E-11</v>
      </c>
      <c r="AK14" s="21">
        <f>AV13*TEA!$B$20</f>
        <v>1.2165401130914687E-10</v>
      </c>
      <c r="AL14" s="21">
        <f>AW13*TEA!$B$20</f>
        <v>-1.3678800314664842E-11</v>
      </c>
      <c r="AM14" s="21"/>
      <c r="AN14" s="21">
        <f>AY13*TEA!$B$20</f>
        <v>0</v>
      </c>
      <c r="AO14" s="21">
        <f>AZ13*TEA!$B$20</f>
        <v>0</v>
      </c>
      <c r="AP14" s="21">
        <f>BA13*TEA!$B$20</f>
        <v>4.8428773880004884E-10</v>
      </c>
      <c r="AQ14" s="21">
        <f>BB13*TEA!$B$20</f>
        <v>0</v>
      </c>
      <c r="AR14" s="21">
        <f>BC13*TEA!$B$20</f>
        <v>0</v>
      </c>
      <c r="AS14" s="21">
        <f>BD13*TEA!$B$20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TEA!B$10-TEA!B$46-M14-AI14</f>
        <v>51812.602423112156</v>
      </c>
      <c r="BF14" s="21">
        <f>TEA!C$10-TEA!C$46-N14-AJ14</f>
        <v>47877.346280876147</v>
      </c>
      <c r="BG14" s="21">
        <f>TEA!D$10-TEA!D$46-O14-AK14</f>
        <v>-78390.040457486175</v>
      </c>
      <c r="BH14" s="21">
        <f>TEA!E$10-TEA!E$46-P14-AL14</f>
        <v>-23213.117478292159</v>
      </c>
      <c r="BI14" s="21"/>
      <c r="BJ14" s="21">
        <f>TEA!G$10-TEA!G$46-R14-AN14</f>
        <v>0</v>
      </c>
      <c r="BK14" s="21">
        <f>TEA!H$10-TEA!H$46-S14-AO14</f>
        <v>0</v>
      </c>
      <c r="BL14" s="21">
        <f>TEA!I$10-TEA!I$46-T14-AP14</f>
        <v>-2803249.897347765</v>
      </c>
      <c r="BM14" s="21">
        <f>TEA!J$10-TEA!J$46-U14-AQ14</f>
        <v>0</v>
      </c>
      <c r="BN14" s="21">
        <f>TEA!K$10-TEA!K$46-V14-AR14</f>
        <v>0</v>
      </c>
      <c r="BO14" s="21">
        <f>TEA!L$10-TEA!L$46-W14-AS14</f>
        <v>0</v>
      </c>
      <c r="BP14" s="21">
        <f t="shared" si="12"/>
        <v>-1034343.4833093083</v>
      </c>
      <c r="BQ14" s="21">
        <f t="shared" si="13"/>
        <v>-1044522.2710058775</v>
      </c>
      <c r="BR14" s="21">
        <f t="shared" si="14"/>
        <v>-5482238.3128776178</v>
      </c>
      <c r="BS14" s="21">
        <f t="shared" si="15"/>
        <v>-1432771.8992944015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-80482838.654155821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-982530.88088619616</v>
      </c>
      <c r="CB14" s="21">
        <f t="shared" si="18"/>
        <v>-996644.92472500133</v>
      </c>
      <c r="CC14" s="21">
        <f t="shared" si="19"/>
        <v>-5560628.353335104</v>
      </c>
      <c r="CD14" s="21">
        <f t="shared" si="20"/>
        <v>-1455985.0167726937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-83286088.551503584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IF(CA14&gt;0,CA14*(TEA!B$17+TEA!B$18)-TEA!B$25,0)</f>
        <v>0</v>
      </c>
      <c r="CM14" s="21">
        <f>IF(CB14&gt;0,CB14*(TEA!C$17+TEA!C$18)-TEA!C$25,0)</f>
        <v>0</v>
      </c>
      <c r="CN14" s="21">
        <f>IF(CC14&gt;0,CC14*(TEA!D$17+TEA!D$18)-TEA!D$25,0)</f>
        <v>0</v>
      </c>
      <c r="CO14" s="21">
        <f>IF(CD14&gt;0,CD14*(TEA!E$17+TEA!E$18)-TEA!E$25,0)</f>
        <v>0</v>
      </c>
      <c r="CP14" s="21">
        <f>IF(CE14&gt;0,CE14*(TEA!F$17+TEA!F$18)-TEA!F$25,0)</f>
        <v>0</v>
      </c>
      <c r="CQ14" s="21">
        <f>IF(CF14&gt;0,CF14*(TEA!G$17+TEA!G$18)-TEA!G$25,0)</f>
        <v>0</v>
      </c>
      <c r="CR14" s="21">
        <f>IF(CG14&gt;0,CG14*(TEA!H$17+TEA!H$18)-TEA!H$25,0)</f>
        <v>0</v>
      </c>
      <c r="CS14" s="21">
        <f>IF(CH14&gt;0,CH14*(TEA!I$17+TEA!I$18)-TEA!I$25,0)</f>
        <v>0</v>
      </c>
      <c r="CT14" s="21">
        <f>IF(CI14&gt;0,CI14*(TEA!J$17+TEA!J$18)-TEA!J$25,0)</f>
        <v>0</v>
      </c>
      <c r="CU14" s="21">
        <f>IF(CJ14&gt;0,CJ14*(TEA!K$17+TEA!K$18)-TEA!K$25,0)</f>
        <v>0</v>
      </c>
      <c r="CV14" s="21">
        <f>IF(CK14&gt;0,CK14*(TEA!L$17+TEA!L$18)-TEA!L$25,0)</f>
        <v>0</v>
      </c>
      <c r="CW14" s="21">
        <f>TEA!B$10-TEA!B$46-X14-CL14</f>
        <v>51812.602423112214</v>
      </c>
      <c r="CX14" s="21">
        <f>TEA!C$10-TEA!C$46-Y14-CM14</f>
        <v>47877.346280876183</v>
      </c>
      <c r="CY14" s="21">
        <f>TEA!D$10-TEA!D$46-Z14-CN14</f>
        <v>-78390.040457486059</v>
      </c>
      <c r="CZ14" s="21">
        <f>TEA!E$10-TEA!E$46-AA14-CO14</f>
        <v>-23213.117478292173</v>
      </c>
      <c r="DA14" s="21"/>
      <c r="DB14" s="21">
        <f>TEA!G$10-TEA!G$46-AC14-CQ14</f>
        <v>0</v>
      </c>
      <c r="DC14" s="21">
        <f>TEA!H$10-TEA!H$46-AD14-CR14</f>
        <v>0</v>
      </c>
      <c r="DD14" s="21">
        <f>TEA!I$10-TEA!I$46-AE14-CS14</f>
        <v>-2803249.8973477646</v>
      </c>
      <c r="DE14" s="21">
        <f>TEA!J$10-TEA!J$46-AF14-CT14</f>
        <v>0</v>
      </c>
      <c r="DF14" s="21">
        <f>TEA!K$10-TEA!K$46-AG14-CU14</f>
        <v>0</v>
      </c>
      <c r="DG14" s="21">
        <f>TEA!L$10-TEA!L$46-AH14-CV14</f>
        <v>0</v>
      </c>
      <c r="DH14" s="21">
        <f>CW14/(1+TEA!B$16)^$A14</f>
        <v>18160.001065555629</v>
      </c>
      <c r="DI14" s="21">
        <f>CX14/(1+TEA!C$16)^$A14</f>
        <v>16780.717794805223</v>
      </c>
      <c r="DJ14" s="21">
        <f>CY14/(1+TEA!D$16)^$A14</f>
        <v>-27475.230960448385</v>
      </c>
      <c r="DK14" s="21">
        <f>CZ14/(1+TEA!E$16)^$A14</f>
        <v>-8136.056064086285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-982521.98774223041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-2065417.9383033044</v>
      </c>
      <c r="C15" s="21">
        <f t="shared" si="3"/>
        <v>-2069036.8874462694</v>
      </c>
      <c r="D15" s="21">
        <f t="shared" si="4"/>
        <v>-5453708.2651869096</v>
      </c>
      <c r="E15" s="21">
        <f t="shared" si="5"/>
        <v>-2296897.8188469643</v>
      </c>
      <c r="F15" s="21"/>
      <c r="G15" s="21">
        <f t="shared" si="6"/>
        <v>0</v>
      </c>
      <c r="H15" s="21">
        <f t="shared" si="7"/>
        <v>0</v>
      </c>
      <c r="I15" s="21">
        <f t="shared" si="8"/>
        <v>-61164794.105914593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AT14*TEA!$B$20</f>
        <v>6.0035381466150289E-11</v>
      </c>
      <c r="AJ15" s="21">
        <f>AU14*TEA!$B$20</f>
        <v>4.274770617485046E-11</v>
      </c>
      <c r="AK15" s="21">
        <f>AV14*TEA!$B$20</f>
        <v>1.3138633221387864E-10</v>
      </c>
      <c r="AL15" s="21">
        <f>AW14*TEA!$B$20</f>
        <v>-1.4773104339838026E-11</v>
      </c>
      <c r="AM15" s="21"/>
      <c r="AN15" s="21">
        <f>AY14*TEA!$B$20</f>
        <v>0</v>
      </c>
      <c r="AO15" s="21">
        <f>AZ14*TEA!$B$20</f>
        <v>0</v>
      </c>
      <c r="AP15" s="21">
        <f>BA14*TEA!$B$20</f>
        <v>5.2303075790405272E-10</v>
      </c>
      <c r="AQ15" s="21">
        <f>BB14*TEA!$B$20</f>
        <v>0</v>
      </c>
      <c r="AR15" s="21">
        <f>BC14*TEA!$B$20</f>
        <v>0</v>
      </c>
      <c r="AS15" s="21">
        <f>BD14*TEA!$B$20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TEA!B$10-TEA!B$46-M15-AI15</f>
        <v>51812.602423112156</v>
      </c>
      <c r="BF15" s="21">
        <f>TEA!C$10-TEA!C$46-N15-AJ15</f>
        <v>47877.34628087614</v>
      </c>
      <c r="BG15" s="21">
        <f>TEA!D$10-TEA!D$46-O15-AK15</f>
        <v>-78390.04045748619</v>
      </c>
      <c r="BH15" s="21">
        <f>TEA!E$10-TEA!E$46-P15-AL15</f>
        <v>-23213.117478292159</v>
      </c>
      <c r="BI15" s="21"/>
      <c r="BJ15" s="21">
        <f>TEA!G$10-TEA!G$46-R15-AN15</f>
        <v>0</v>
      </c>
      <c r="BK15" s="21">
        <f>TEA!H$10-TEA!H$46-S15-AO15</f>
        <v>0</v>
      </c>
      <c r="BL15" s="21">
        <f>TEA!I$10-TEA!I$46-T15-AP15</f>
        <v>-2803249.897347765</v>
      </c>
      <c r="BM15" s="21">
        <f>TEA!J$10-TEA!J$46-U15-AQ15</f>
        <v>0</v>
      </c>
      <c r="BN15" s="21">
        <f>TEA!K$10-TEA!K$46-V15-AR15</f>
        <v>0</v>
      </c>
      <c r="BO15" s="21">
        <f>TEA!L$10-TEA!L$46-W15-AS15</f>
        <v>0</v>
      </c>
      <c r="BP15" s="21">
        <f t="shared" si="12"/>
        <v>-982530.88088619616</v>
      </c>
      <c r="BQ15" s="21">
        <f t="shared" si="13"/>
        <v>-996644.92472500133</v>
      </c>
      <c r="BR15" s="21">
        <f t="shared" si="14"/>
        <v>-5560628.353335104</v>
      </c>
      <c r="BS15" s="21">
        <f t="shared" si="15"/>
        <v>-1455985.0167726937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-83286088.551503584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-930718.27846308402</v>
      </c>
      <c r="CB15" s="21">
        <f t="shared" si="18"/>
        <v>-948767.57844412513</v>
      </c>
      <c r="CC15" s="21">
        <f t="shared" si="19"/>
        <v>-5639018.3937925901</v>
      </c>
      <c r="CD15" s="21">
        <f t="shared" si="20"/>
        <v>-1479198.1342509859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-86089338.448851347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IF(CA15&gt;0,CA15*(TEA!B$17+TEA!B$18)-TEA!B$25,0)</f>
        <v>0</v>
      </c>
      <c r="CM15" s="21">
        <f>IF(CB15&gt;0,CB15*(TEA!C$17+TEA!C$18)-TEA!C$25,0)</f>
        <v>0</v>
      </c>
      <c r="CN15" s="21">
        <f>IF(CC15&gt;0,CC15*(TEA!D$17+TEA!D$18)-TEA!D$25,0)</f>
        <v>0</v>
      </c>
      <c r="CO15" s="21">
        <f>IF(CD15&gt;0,CD15*(TEA!E$17+TEA!E$18)-TEA!E$25,0)</f>
        <v>0</v>
      </c>
      <c r="CP15" s="21">
        <f>IF(CE15&gt;0,CE15*(TEA!F$17+TEA!F$18)-TEA!F$25,0)</f>
        <v>0</v>
      </c>
      <c r="CQ15" s="21">
        <f>IF(CF15&gt;0,CF15*(TEA!G$17+TEA!G$18)-TEA!G$25,0)</f>
        <v>0</v>
      </c>
      <c r="CR15" s="21">
        <f>IF(CG15&gt;0,CG15*(TEA!H$17+TEA!H$18)-TEA!H$25,0)</f>
        <v>0</v>
      </c>
      <c r="CS15" s="21">
        <f>IF(CH15&gt;0,CH15*(TEA!I$17+TEA!I$18)-TEA!I$25,0)</f>
        <v>0</v>
      </c>
      <c r="CT15" s="21">
        <f>IF(CI15&gt;0,CI15*(TEA!J$17+TEA!J$18)-TEA!J$25,0)</f>
        <v>0</v>
      </c>
      <c r="CU15" s="21">
        <f>IF(CJ15&gt;0,CJ15*(TEA!K$17+TEA!K$18)-TEA!K$25,0)</f>
        <v>0</v>
      </c>
      <c r="CV15" s="21">
        <f>IF(CK15&gt;0,CK15*(TEA!L$17+TEA!L$18)-TEA!L$25,0)</f>
        <v>0</v>
      </c>
      <c r="CW15" s="21">
        <f>TEA!B$10-TEA!B$46-X15-CL15</f>
        <v>51812.602423112214</v>
      </c>
      <c r="CX15" s="21">
        <f>TEA!C$10-TEA!C$46-Y15-CM15</f>
        <v>47877.346280876183</v>
      </c>
      <c r="CY15" s="21">
        <f>TEA!D$10-TEA!D$46-Z15-CN15</f>
        <v>-78390.040457486059</v>
      </c>
      <c r="CZ15" s="21">
        <f>TEA!E$10-TEA!E$46-AA15-CO15</f>
        <v>-23213.117478292173</v>
      </c>
      <c r="DA15" s="21"/>
      <c r="DB15" s="21">
        <f>TEA!G$10-TEA!G$46-AC15-CQ15</f>
        <v>0</v>
      </c>
      <c r="DC15" s="21">
        <f>TEA!H$10-TEA!H$46-AD15-CR15</f>
        <v>0</v>
      </c>
      <c r="DD15" s="21">
        <f>TEA!I$10-TEA!I$46-AE15-CS15</f>
        <v>-2803249.8973477646</v>
      </c>
      <c r="DE15" s="21">
        <f>TEA!J$10-TEA!J$46-AF15-CT15</f>
        <v>0</v>
      </c>
      <c r="DF15" s="21">
        <f>TEA!K$10-TEA!K$46-AG15-CU15</f>
        <v>0</v>
      </c>
      <c r="DG15" s="21">
        <f>TEA!L$10-TEA!L$46-AH15-CV15</f>
        <v>0</v>
      </c>
      <c r="DH15" s="21">
        <f>CW15/(1+TEA!B$16)^$A15</f>
        <v>16509.091877777846</v>
      </c>
      <c r="DI15" s="21">
        <f>CX15/(1+TEA!C$16)^$A15</f>
        <v>15255.197995277476</v>
      </c>
      <c r="DJ15" s="21">
        <f>CY15/(1+TEA!D$16)^$A15</f>
        <v>-24977.482691316716</v>
      </c>
      <c r="DK15" s="21">
        <f>CZ15/(1+TEA!E$16)^$A15</f>
        <v>-7396.4146037148048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-893201.80703839124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-2050409.67295987</v>
      </c>
      <c r="C16" s="21">
        <f t="shared" si="3"/>
        <v>-2055168.5256323807</v>
      </c>
      <c r="D16" s="21">
        <f t="shared" si="4"/>
        <v>-5476415.0676335609</v>
      </c>
      <c r="E16" s="21">
        <f t="shared" si="5"/>
        <v>-2303621.8321230686</v>
      </c>
      <c r="F16" s="21"/>
      <c r="G16" s="21">
        <f t="shared" si="6"/>
        <v>0</v>
      </c>
      <c r="H16" s="21">
        <f t="shared" si="7"/>
        <v>0</v>
      </c>
      <c r="I16" s="21">
        <f t="shared" si="8"/>
        <v>-61976795.748676769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AT15*TEA!$B$20</f>
        <v>6.4838211983442307E-11</v>
      </c>
      <c r="AJ16" s="21">
        <f>AU15*TEA!$B$20</f>
        <v>4.6167522668838506E-11</v>
      </c>
      <c r="AK16" s="21">
        <f>AV15*TEA!$B$20</f>
        <v>1.4189723879098892E-10</v>
      </c>
      <c r="AL16" s="21">
        <f>AW15*TEA!$B$20</f>
        <v>-1.5954952687025071E-11</v>
      </c>
      <c r="AM16" s="21"/>
      <c r="AN16" s="21">
        <f>AY15*TEA!$B$20</f>
        <v>0</v>
      </c>
      <c r="AO16" s="21">
        <f>AZ15*TEA!$B$20</f>
        <v>0</v>
      </c>
      <c r="AP16" s="21">
        <f>BA15*TEA!$B$20</f>
        <v>5.6487321853637691E-10</v>
      </c>
      <c r="AQ16" s="21">
        <f>BB15*TEA!$B$20</f>
        <v>0</v>
      </c>
      <c r="AR16" s="21">
        <f>BC15*TEA!$B$20</f>
        <v>0</v>
      </c>
      <c r="AS16" s="21">
        <f>BD15*TEA!$B$20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TEA!B$10-TEA!B$46-M16-AI16</f>
        <v>51812.602423112148</v>
      </c>
      <c r="BF16" s="21">
        <f>TEA!C$10-TEA!C$46-N16-AJ16</f>
        <v>47877.34628087614</v>
      </c>
      <c r="BG16" s="21">
        <f>TEA!D$10-TEA!D$46-O16-AK16</f>
        <v>-78390.040457486204</v>
      </c>
      <c r="BH16" s="21">
        <f>TEA!E$10-TEA!E$46-P16-AL16</f>
        <v>-23213.117478292159</v>
      </c>
      <c r="BI16" s="21"/>
      <c r="BJ16" s="21">
        <f>TEA!G$10-TEA!G$46-R16-AN16</f>
        <v>0</v>
      </c>
      <c r="BK16" s="21">
        <f>TEA!H$10-TEA!H$46-S16-AO16</f>
        <v>0</v>
      </c>
      <c r="BL16" s="21">
        <f>TEA!I$10-TEA!I$46-T16-AP16</f>
        <v>-2803249.897347765</v>
      </c>
      <c r="BM16" s="21">
        <f>TEA!J$10-TEA!J$46-U16-AQ16</f>
        <v>0</v>
      </c>
      <c r="BN16" s="21">
        <f>TEA!K$10-TEA!K$46-V16-AR16</f>
        <v>0</v>
      </c>
      <c r="BO16" s="21">
        <f>TEA!L$10-TEA!L$46-W16-AS16</f>
        <v>0</v>
      </c>
      <c r="BP16" s="21">
        <f t="shared" si="12"/>
        <v>-930718.27846308402</v>
      </c>
      <c r="BQ16" s="21">
        <f t="shared" si="13"/>
        <v>-948767.57844412513</v>
      </c>
      <c r="BR16" s="21">
        <f t="shared" si="14"/>
        <v>-5639018.3937925901</v>
      </c>
      <c r="BS16" s="21">
        <f t="shared" si="15"/>
        <v>-1479198.1342509859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-86089338.448851347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-878905.67603997188</v>
      </c>
      <c r="CB16" s="21">
        <f t="shared" si="18"/>
        <v>-900890.23216324905</v>
      </c>
      <c r="CC16" s="21">
        <f t="shared" si="19"/>
        <v>-5717408.4342500763</v>
      </c>
      <c r="CD16" s="21">
        <f t="shared" si="20"/>
        <v>-1502411.2517292781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-88892588.34619911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IF(CA16&gt;0,CA16*(TEA!B$17+TEA!B$18)-TEA!B$25,0)</f>
        <v>0</v>
      </c>
      <c r="CM16" s="21">
        <f>IF(CB16&gt;0,CB16*(TEA!C$17+TEA!C$18)-TEA!C$25,0)</f>
        <v>0</v>
      </c>
      <c r="CN16" s="21">
        <f>IF(CC16&gt;0,CC16*(TEA!D$17+TEA!D$18)-TEA!D$25,0)</f>
        <v>0</v>
      </c>
      <c r="CO16" s="21">
        <f>IF(CD16&gt;0,CD16*(TEA!E$17+TEA!E$18)-TEA!E$25,0)</f>
        <v>0</v>
      </c>
      <c r="CP16" s="21">
        <f>IF(CE16&gt;0,CE16*(TEA!F$17+TEA!F$18)-TEA!F$25,0)</f>
        <v>0</v>
      </c>
      <c r="CQ16" s="21">
        <f>IF(CF16&gt;0,CF16*(TEA!G$17+TEA!G$18)-TEA!G$25,0)</f>
        <v>0</v>
      </c>
      <c r="CR16" s="21">
        <f>IF(CG16&gt;0,CG16*(TEA!H$17+TEA!H$18)-TEA!H$25,0)</f>
        <v>0</v>
      </c>
      <c r="CS16" s="21">
        <f>IF(CH16&gt;0,CH16*(TEA!I$17+TEA!I$18)-TEA!I$25,0)</f>
        <v>0</v>
      </c>
      <c r="CT16" s="21">
        <f>IF(CI16&gt;0,CI16*(TEA!J$17+TEA!J$18)-TEA!J$25,0)</f>
        <v>0</v>
      </c>
      <c r="CU16" s="21">
        <f>IF(CJ16&gt;0,CJ16*(TEA!K$17+TEA!K$18)-TEA!K$25,0)</f>
        <v>0</v>
      </c>
      <c r="CV16" s="21">
        <f>IF(CK16&gt;0,CK16*(TEA!L$17+TEA!L$18)-TEA!L$25,0)</f>
        <v>0</v>
      </c>
      <c r="CW16" s="21">
        <f>TEA!B$10-TEA!B$46-X16-CL16</f>
        <v>51812.602423112214</v>
      </c>
      <c r="CX16" s="21">
        <f>TEA!C$10-TEA!C$46-Y16-CM16</f>
        <v>47877.346280876183</v>
      </c>
      <c r="CY16" s="21">
        <f>TEA!D$10-TEA!D$46-Z16-CN16</f>
        <v>-78390.040457486059</v>
      </c>
      <c r="CZ16" s="21">
        <f>TEA!E$10-TEA!E$46-AA16-CO16</f>
        <v>-23213.117478292173</v>
      </c>
      <c r="DA16" s="21"/>
      <c r="DB16" s="21">
        <f>TEA!G$10-TEA!G$46-AC16-CQ16</f>
        <v>0</v>
      </c>
      <c r="DC16" s="21">
        <f>TEA!H$10-TEA!H$46-AD16-CR16</f>
        <v>0</v>
      </c>
      <c r="DD16" s="21">
        <f>TEA!I$10-TEA!I$46-AE16-CS16</f>
        <v>-2803249.8973477646</v>
      </c>
      <c r="DE16" s="21">
        <f>TEA!J$10-TEA!J$46-AF16-CT16</f>
        <v>0</v>
      </c>
      <c r="DF16" s="21">
        <f>TEA!K$10-TEA!K$46-AG16-CU16</f>
        <v>0</v>
      </c>
      <c r="DG16" s="21">
        <f>TEA!L$10-TEA!L$46-AH16-CV16</f>
        <v>0</v>
      </c>
      <c r="DH16" s="21">
        <f>CW16/(1+TEA!B$16)^$A16</f>
        <v>15008.265343434405</v>
      </c>
      <c r="DI16" s="21">
        <f>CX16/(1+TEA!C$16)^$A16</f>
        <v>13868.361813888614</v>
      </c>
      <c r="DJ16" s="21">
        <f>CY16/(1+TEA!D$16)^$A16</f>
        <v>-22706.80244665156</v>
      </c>
      <c r="DK16" s="21">
        <f>CZ16/(1+TEA!E$16)^$A16</f>
        <v>-6724.0132761043678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-812001.6427621739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-2036765.7953749297</v>
      </c>
      <c r="C17" s="21">
        <f t="shared" si="3"/>
        <v>-2042560.9239833911</v>
      </c>
      <c r="D17" s="21">
        <f t="shared" si="4"/>
        <v>-5497057.6153123351</v>
      </c>
      <c r="E17" s="21">
        <f t="shared" si="5"/>
        <v>-2309734.5714649819</v>
      </c>
      <c r="F17" s="21"/>
      <c r="G17" s="21">
        <f t="shared" si="6"/>
        <v>0</v>
      </c>
      <c r="H17" s="21">
        <f t="shared" si="7"/>
        <v>0</v>
      </c>
      <c r="I17" s="21">
        <f t="shared" si="8"/>
        <v>-62714979.060278744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TEA!B$10-TEA!B$46-M17-AI17</f>
        <v>51812.602423112214</v>
      </c>
      <c r="BF17" s="21">
        <f>TEA!C$10-TEA!C$46-N17-AJ17</f>
        <v>47877.346280876183</v>
      </c>
      <c r="BG17" s="21">
        <f>TEA!D$10-TEA!D$46-O17-AK17</f>
        <v>-78390.040457486059</v>
      </c>
      <c r="BH17" s="21">
        <f>TEA!E$10-TEA!E$46-P17-AL17</f>
        <v>-23213.117478292173</v>
      </c>
      <c r="BI17" s="21"/>
      <c r="BJ17" s="21">
        <f>TEA!G$10-TEA!G$46-R17-AN17</f>
        <v>0</v>
      </c>
      <c r="BK17" s="21">
        <f>TEA!H$10-TEA!H$46-S17-AO17</f>
        <v>0</v>
      </c>
      <c r="BL17" s="21">
        <f>TEA!I$10-TEA!I$46-T17-AP17</f>
        <v>-2803249.8973477646</v>
      </c>
      <c r="BM17" s="21">
        <f>TEA!J$10-TEA!J$46-U17-AQ17</f>
        <v>0</v>
      </c>
      <c r="BN17" s="21">
        <f>TEA!K$10-TEA!K$46-V17-AR17</f>
        <v>0</v>
      </c>
      <c r="BO17" s="21">
        <f>TEA!L$10-TEA!L$46-W17-AS17</f>
        <v>0</v>
      </c>
      <c r="BP17" s="21">
        <f t="shared" si="12"/>
        <v>-878905.67603997188</v>
      </c>
      <c r="BQ17" s="21">
        <f t="shared" si="13"/>
        <v>-900890.23216324905</v>
      </c>
      <c r="BR17" s="21">
        <f t="shared" si="14"/>
        <v>-5717408.4342500763</v>
      </c>
      <c r="BS17" s="21">
        <f t="shared" si="15"/>
        <v>-1502411.2517292781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-88892588.34619911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-827093.07361685962</v>
      </c>
      <c r="CB17" s="21">
        <f t="shared" si="18"/>
        <v>-853012.88588237285</v>
      </c>
      <c r="CC17" s="21">
        <f t="shared" si="19"/>
        <v>-5795798.4747075625</v>
      </c>
      <c r="CD17" s="21">
        <f t="shared" si="20"/>
        <v>-1525624.3692075703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-91695838.243546873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IF(CA17&gt;0,CA17*(TEA!B$17+TEA!B$18)-TEA!B$25,0)</f>
        <v>0</v>
      </c>
      <c r="CM17" s="21">
        <f>IF(CB17&gt;0,CB17*(TEA!C$17+TEA!C$18)-TEA!C$25,0)</f>
        <v>0</v>
      </c>
      <c r="CN17" s="21">
        <f>IF(CC17&gt;0,CC17*(TEA!D$17+TEA!D$18)-TEA!D$25,0)</f>
        <v>0</v>
      </c>
      <c r="CO17" s="21">
        <f>IF(CD17&gt;0,CD17*(TEA!E$17+TEA!E$18)-TEA!E$25,0)</f>
        <v>0</v>
      </c>
      <c r="CP17" s="21">
        <f>IF(CE17&gt;0,CE17*(TEA!F$17+TEA!F$18)-TEA!F$25,0)</f>
        <v>0</v>
      </c>
      <c r="CQ17" s="21">
        <f>IF(CF17&gt;0,CF17*(TEA!G$17+TEA!G$18)-TEA!G$25,0)</f>
        <v>0</v>
      </c>
      <c r="CR17" s="21">
        <f>IF(CG17&gt;0,CG17*(TEA!H$17+TEA!H$18)-TEA!H$25,0)</f>
        <v>0</v>
      </c>
      <c r="CS17" s="21">
        <f>IF(CH17&gt;0,CH17*(TEA!I$17+TEA!I$18)-TEA!I$25,0)</f>
        <v>0</v>
      </c>
      <c r="CT17" s="21">
        <f>IF(CI17&gt;0,CI17*(TEA!J$17+TEA!J$18)-TEA!J$25,0)</f>
        <v>0</v>
      </c>
      <c r="CU17" s="21">
        <f>IF(CJ17&gt;0,CJ17*(TEA!K$17+TEA!K$18)-TEA!K$25,0)</f>
        <v>0</v>
      </c>
      <c r="CV17" s="21">
        <f>IF(CK17&gt;0,CK17*(TEA!L$17+TEA!L$18)-TEA!L$25,0)</f>
        <v>0</v>
      </c>
      <c r="CW17" s="21">
        <f>TEA!B$10-TEA!B$46-X17-CL17</f>
        <v>51812.602423112214</v>
      </c>
      <c r="CX17" s="21">
        <f>TEA!C$10-TEA!C$46-Y17-CM17</f>
        <v>47877.346280876183</v>
      </c>
      <c r="CY17" s="21">
        <f>TEA!D$10-TEA!D$46-Z17-CN17</f>
        <v>-78390.040457486059</v>
      </c>
      <c r="CZ17" s="21">
        <f>TEA!E$10-TEA!E$46-AA17-CO17</f>
        <v>-23213.117478292173</v>
      </c>
      <c r="DA17" s="21"/>
      <c r="DB17" s="21">
        <f>TEA!G$10-TEA!G$46-AC17-CQ17</f>
        <v>0</v>
      </c>
      <c r="DC17" s="21">
        <f>TEA!H$10-TEA!H$46-AD17-CR17</f>
        <v>0</v>
      </c>
      <c r="DD17" s="21">
        <f>TEA!I$10-TEA!I$46-AE17-CS17</f>
        <v>-2803249.8973477646</v>
      </c>
      <c r="DE17" s="21">
        <f>TEA!J$10-TEA!J$46-AF17-CT17</f>
        <v>0</v>
      </c>
      <c r="DF17" s="21">
        <f>TEA!K$10-TEA!K$46-AG17-CU17</f>
        <v>0</v>
      </c>
      <c r="DG17" s="21">
        <f>TEA!L$10-TEA!L$46-AH17-CV17</f>
        <v>0</v>
      </c>
      <c r="DH17" s="21">
        <f>CW17/(1+TEA!B$16)^$A17</f>
        <v>13643.877584940366</v>
      </c>
      <c r="DI17" s="21">
        <f>CX17/(1+TEA!C$16)^$A17</f>
        <v>12607.601648989646</v>
      </c>
      <c r="DJ17" s="21">
        <f>CY17/(1+TEA!D$16)^$A17</f>
        <v>-20642.547678774139</v>
      </c>
      <c r="DK17" s="21">
        <f>CZ17/(1+TEA!E$16)^$A17</f>
        <v>-6112.7393419130613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-738183.31160197617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-2024362.2702977112</v>
      </c>
      <c r="C18" s="21">
        <f t="shared" si="3"/>
        <v>-2031099.4679388551</v>
      </c>
      <c r="D18" s="21">
        <f t="shared" si="4"/>
        <v>-5515823.5677475845</v>
      </c>
      <c r="E18" s="21">
        <f t="shared" si="5"/>
        <v>-2315291.6072303574</v>
      </c>
      <c r="F18" s="21"/>
      <c r="G18" s="21">
        <f t="shared" si="6"/>
        <v>0</v>
      </c>
      <c r="H18" s="21">
        <f t="shared" si="7"/>
        <v>0</v>
      </c>
      <c r="I18" s="21">
        <f t="shared" si="8"/>
        <v>-63386054.798098721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TEA!B$10-TEA!B$46-M18-AI18</f>
        <v>51812.602423112214</v>
      </c>
      <c r="BF18" s="21">
        <f>TEA!C$10-TEA!C$46-N18-AJ18</f>
        <v>47877.346280876183</v>
      </c>
      <c r="BG18" s="21">
        <f>TEA!D$10-TEA!D$46-O18-AK18</f>
        <v>-78390.040457486059</v>
      </c>
      <c r="BH18" s="21">
        <f>TEA!E$10-TEA!E$46-P18-AL18</f>
        <v>-23213.117478292173</v>
      </c>
      <c r="BI18" s="21"/>
      <c r="BJ18" s="21">
        <f>TEA!G$10-TEA!G$46-R18-AN18</f>
        <v>0</v>
      </c>
      <c r="BK18" s="21">
        <f>TEA!H$10-TEA!H$46-S18-AO18</f>
        <v>0</v>
      </c>
      <c r="BL18" s="21">
        <f>TEA!I$10-TEA!I$46-T18-AP18</f>
        <v>-2803249.8973477646</v>
      </c>
      <c r="BM18" s="21">
        <f>TEA!J$10-TEA!J$46-U18-AQ18</f>
        <v>0</v>
      </c>
      <c r="BN18" s="21">
        <f>TEA!K$10-TEA!K$46-V18-AR18</f>
        <v>0</v>
      </c>
      <c r="BO18" s="21">
        <f>TEA!L$10-TEA!L$46-W18-AS18</f>
        <v>0</v>
      </c>
      <c r="BP18" s="21">
        <f t="shared" si="12"/>
        <v>-827093.07361685962</v>
      </c>
      <c r="BQ18" s="21">
        <f t="shared" si="13"/>
        <v>-853012.88588237285</v>
      </c>
      <c r="BR18" s="21">
        <f t="shared" si="14"/>
        <v>-5795798.4747075625</v>
      </c>
      <c r="BS18" s="21">
        <f t="shared" si="15"/>
        <v>-1525624.3692075703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-91695838.243546873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-775280.47119374736</v>
      </c>
      <c r="CB18" s="21">
        <f t="shared" si="18"/>
        <v>-805135.53960149665</v>
      </c>
      <c r="CC18" s="21">
        <f t="shared" si="19"/>
        <v>-5874188.5151650487</v>
      </c>
      <c r="CD18" s="21">
        <f t="shared" si="20"/>
        <v>-1548837.4866858625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-94499088.140894637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IF(CA18&gt;0,CA18*(TEA!B$17+TEA!B$18)-TEA!B$25,0)</f>
        <v>0</v>
      </c>
      <c r="CM18" s="21">
        <f>IF(CB18&gt;0,CB18*(TEA!C$17+TEA!C$18)-TEA!C$25,0)</f>
        <v>0</v>
      </c>
      <c r="CN18" s="21">
        <f>IF(CC18&gt;0,CC18*(TEA!D$17+TEA!D$18)-TEA!D$25,0)</f>
        <v>0</v>
      </c>
      <c r="CO18" s="21">
        <f>IF(CD18&gt;0,CD18*(TEA!E$17+TEA!E$18)-TEA!E$25,0)</f>
        <v>0</v>
      </c>
      <c r="CP18" s="21">
        <f>IF(CE18&gt;0,CE18*(TEA!F$17+TEA!F$18)-TEA!F$25,0)</f>
        <v>0</v>
      </c>
      <c r="CQ18" s="21">
        <f>IF(CF18&gt;0,CF18*(TEA!G$17+TEA!G$18)-TEA!G$25,0)</f>
        <v>0</v>
      </c>
      <c r="CR18" s="21">
        <f>IF(CG18&gt;0,CG18*(TEA!H$17+TEA!H$18)-TEA!H$25,0)</f>
        <v>0</v>
      </c>
      <c r="CS18" s="21">
        <f>IF(CH18&gt;0,CH18*(TEA!I$17+TEA!I$18)-TEA!I$25,0)</f>
        <v>0</v>
      </c>
      <c r="CT18" s="21">
        <f>IF(CI18&gt;0,CI18*(TEA!J$17+TEA!J$18)-TEA!J$25,0)</f>
        <v>0</v>
      </c>
      <c r="CU18" s="21">
        <f>IF(CJ18&gt;0,CJ18*(TEA!K$17+TEA!K$18)-TEA!K$25,0)</f>
        <v>0</v>
      </c>
      <c r="CV18" s="21">
        <f>IF(CK18&gt;0,CK18*(TEA!L$17+TEA!L$18)-TEA!L$25,0)</f>
        <v>0</v>
      </c>
      <c r="CW18" s="21">
        <f>TEA!B$10-TEA!B$46-X18-CL18</f>
        <v>51812.602423112214</v>
      </c>
      <c r="CX18" s="21">
        <f>TEA!C$10-TEA!C$46-Y18-CM18</f>
        <v>47877.346280876183</v>
      </c>
      <c r="CY18" s="21">
        <f>TEA!D$10-TEA!D$46-Z18-CN18</f>
        <v>-78390.040457486059</v>
      </c>
      <c r="CZ18" s="21">
        <f>TEA!E$10-TEA!E$46-AA18-CO18</f>
        <v>-23213.117478292173</v>
      </c>
      <c r="DA18" s="21"/>
      <c r="DB18" s="21">
        <f>TEA!G$10-TEA!G$46-AC18-CQ18</f>
        <v>0</v>
      </c>
      <c r="DC18" s="21">
        <f>TEA!H$10-TEA!H$46-AD18-CR18</f>
        <v>0</v>
      </c>
      <c r="DD18" s="21">
        <f>TEA!I$10-TEA!I$46-AE18-CS18</f>
        <v>-2803249.8973477646</v>
      </c>
      <c r="DE18" s="21">
        <f>TEA!J$10-TEA!J$46-AF18-CT18</f>
        <v>0</v>
      </c>
      <c r="DF18" s="21">
        <f>TEA!K$10-TEA!K$46-AG18-CU18</f>
        <v>0</v>
      </c>
      <c r="DG18" s="21">
        <f>TEA!L$10-TEA!L$46-AH18-CV18</f>
        <v>0</v>
      </c>
      <c r="DH18" s="21">
        <f>CW18/(1+TEA!B$16)^$A18</f>
        <v>12403.525077218514</v>
      </c>
      <c r="DI18" s="21">
        <f>CX18/(1+TEA!C$16)^$A18</f>
        <v>11461.456044536042</v>
      </c>
      <c r="DJ18" s="21">
        <f>CY18/(1+TEA!D$16)^$A18</f>
        <v>-18765.952435249219</v>
      </c>
      <c r="DK18" s="21">
        <f>CZ18/(1+TEA!E$16)^$A18</f>
        <v>-5557.03576537551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-671075.73781997827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-2013086.3384093307</v>
      </c>
      <c r="C19" s="21">
        <f t="shared" si="3"/>
        <v>-2020679.9624438223</v>
      </c>
      <c r="D19" s="21">
        <f t="shared" si="4"/>
        <v>-5532883.5245069023</v>
      </c>
      <c r="E19" s="21">
        <f t="shared" si="5"/>
        <v>-2320343.4579261532</v>
      </c>
      <c r="F19" s="21"/>
      <c r="G19" s="21">
        <f t="shared" si="6"/>
        <v>0</v>
      </c>
      <c r="H19" s="21">
        <f t="shared" si="7"/>
        <v>0</v>
      </c>
      <c r="I19" s="21">
        <f t="shared" si="8"/>
        <v>-63996123.65066234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TEA!B$10-TEA!B$46-M19-AI19</f>
        <v>51812.602423112214</v>
      </c>
      <c r="BF19" s="21">
        <f>TEA!C$10-TEA!C$46-N19-AJ19</f>
        <v>47877.346280876183</v>
      </c>
      <c r="BG19" s="21">
        <f>TEA!D$10-TEA!D$46-O19-AK19</f>
        <v>-78390.040457486059</v>
      </c>
      <c r="BH19" s="21">
        <f>TEA!E$10-TEA!E$46-P19-AL19</f>
        <v>-23213.117478292173</v>
      </c>
      <c r="BI19" s="21"/>
      <c r="BJ19" s="21">
        <f>TEA!G$10-TEA!G$46-R19-AN19</f>
        <v>0</v>
      </c>
      <c r="BK19" s="21">
        <f>TEA!H$10-TEA!H$46-S19-AO19</f>
        <v>0</v>
      </c>
      <c r="BL19" s="21">
        <f>TEA!I$10-TEA!I$46-T19-AP19</f>
        <v>-2803249.8973477646</v>
      </c>
      <c r="BM19" s="21">
        <f>TEA!J$10-TEA!J$46-U19-AQ19</f>
        <v>0</v>
      </c>
      <c r="BN19" s="21">
        <f>TEA!K$10-TEA!K$46-V19-AR19</f>
        <v>0</v>
      </c>
      <c r="BO19" s="21">
        <f>TEA!L$10-TEA!L$46-W19-AS19</f>
        <v>0</v>
      </c>
      <c r="BP19" s="21">
        <f t="shared" si="12"/>
        <v>-775280.47119374736</v>
      </c>
      <c r="BQ19" s="21">
        <f t="shared" si="13"/>
        <v>-805135.53960149665</v>
      </c>
      <c r="BR19" s="21">
        <f t="shared" si="14"/>
        <v>-5874188.5151650487</v>
      </c>
      <c r="BS19" s="21">
        <f t="shared" si="15"/>
        <v>-1548837.4866858625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-94499088.140894637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-723467.8687706351</v>
      </c>
      <c r="CB19" s="21">
        <f t="shared" si="18"/>
        <v>-757258.19332062046</v>
      </c>
      <c r="CC19" s="21">
        <f t="shared" si="19"/>
        <v>-5952578.5556225348</v>
      </c>
      <c r="CD19" s="21">
        <f t="shared" si="20"/>
        <v>-1572050.6041641547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-97302338.0382424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IF(CA19&gt;0,CA19*(TEA!B$17+TEA!B$18)-TEA!B$25,0)</f>
        <v>0</v>
      </c>
      <c r="CM19" s="21">
        <f>IF(CB19&gt;0,CB19*(TEA!C$17+TEA!C$18)-TEA!C$25,0)</f>
        <v>0</v>
      </c>
      <c r="CN19" s="21">
        <f>IF(CC19&gt;0,CC19*(TEA!D$17+TEA!D$18)-TEA!D$25,0)</f>
        <v>0</v>
      </c>
      <c r="CO19" s="21">
        <f>IF(CD19&gt;0,CD19*(TEA!E$17+TEA!E$18)-TEA!E$25,0)</f>
        <v>0</v>
      </c>
      <c r="CP19" s="21">
        <f>IF(CE19&gt;0,CE19*(TEA!F$17+TEA!F$18)-TEA!F$25,0)</f>
        <v>0</v>
      </c>
      <c r="CQ19" s="21">
        <f>IF(CF19&gt;0,CF19*(TEA!G$17+TEA!G$18)-TEA!G$25,0)</f>
        <v>0</v>
      </c>
      <c r="CR19" s="21">
        <f>IF(CG19&gt;0,CG19*(TEA!H$17+TEA!H$18)-TEA!H$25,0)</f>
        <v>0</v>
      </c>
      <c r="CS19" s="21">
        <f>IF(CH19&gt;0,CH19*(TEA!I$17+TEA!I$18)-TEA!I$25,0)</f>
        <v>0</v>
      </c>
      <c r="CT19" s="21">
        <f>IF(CI19&gt;0,CI19*(TEA!J$17+TEA!J$18)-TEA!J$25,0)</f>
        <v>0</v>
      </c>
      <c r="CU19" s="21">
        <f>IF(CJ19&gt;0,CJ19*(TEA!K$17+TEA!K$18)-TEA!K$25,0)</f>
        <v>0</v>
      </c>
      <c r="CV19" s="21">
        <f>IF(CK19&gt;0,CK19*(TEA!L$17+TEA!L$18)-TEA!L$25,0)</f>
        <v>0</v>
      </c>
      <c r="CW19" s="21">
        <f>TEA!B$10-TEA!B$46-X19-CL19</f>
        <v>51812.602423112214</v>
      </c>
      <c r="CX19" s="21">
        <f>TEA!C$10-TEA!C$46-Y19-CM19</f>
        <v>47877.346280876183</v>
      </c>
      <c r="CY19" s="21">
        <f>TEA!D$10-TEA!D$46-Z19-CN19</f>
        <v>-78390.040457486059</v>
      </c>
      <c r="CZ19" s="21">
        <f>TEA!E$10-TEA!E$46-AA19-CO19</f>
        <v>-23213.117478292173</v>
      </c>
      <c r="DA19" s="21"/>
      <c r="DB19" s="21">
        <f>TEA!G$10-TEA!G$46-AC19-CQ19</f>
        <v>0</v>
      </c>
      <c r="DC19" s="21">
        <f>TEA!H$10-TEA!H$46-AD19-CR19</f>
        <v>0</v>
      </c>
      <c r="DD19" s="21">
        <f>TEA!I$10-TEA!I$46-AE19-CS19</f>
        <v>-2803249.8973477646</v>
      </c>
      <c r="DE19" s="21">
        <f>TEA!J$10-TEA!J$46-AF19-CT19</f>
        <v>0</v>
      </c>
      <c r="DF19" s="21">
        <f>TEA!K$10-TEA!K$46-AG19-CU19</f>
        <v>0</v>
      </c>
      <c r="DG19" s="21">
        <f>TEA!L$10-TEA!L$46-AH19-CV19</f>
        <v>0</v>
      </c>
      <c r="DH19" s="21">
        <f>CW19/(1+TEA!B$16)^$A19</f>
        <v>11275.931888380466</v>
      </c>
      <c r="DI19" s="21">
        <f>CX19/(1+TEA!C$16)^$A19</f>
        <v>10419.505495032767</v>
      </c>
      <c r="DJ19" s="21">
        <f>CY19/(1+TEA!D$16)^$A19</f>
        <v>-17059.956759317472</v>
      </c>
      <c r="DK19" s="21">
        <f>CZ19/(1+TEA!E$16)^$A19</f>
        <v>-5051.850695795918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-610068.85256361659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-2002835.4912380758</v>
      </c>
      <c r="C20" s="21">
        <f t="shared" si="3"/>
        <v>-2011207.6847210652</v>
      </c>
      <c r="D20" s="21">
        <f t="shared" si="4"/>
        <v>-5548392.576106282</v>
      </c>
      <c r="E20" s="21">
        <f t="shared" si="5"/>
        <v>-2324936.0494677857</v>
      </c>
      <c r="F20" s="21"/>
      <c r="G20" s="21">
        <f t="shared" si="6"/>
        <v>0</v>
      </c>
      <c r="H20" s="21">
        <f t="shared" si="7"/>
        <v>0</v>
      </c>
      <c r="I20" s="21">
        <f t="shared" si="8"/>
        <v>-64550731.698447444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TEA!B$10-TEA!B$46-M20-AI20</f>
        <v>51812.602423112214</v>
      </c>
      <c r="BF20" s="21">
        <f>TEA!C$10-TEA!C$46-N20-AJ20</f>
        <v>47877.346280876183</v>
      </c>
      <c r="BG20" s="21">
        <f>TEA!D$10-TEA!D$46-O20-AK20</f>
        <v>-78390.040457486059</v>
      </c>
      <c r="BH20" s="21">
        <f>TEA!E$10-TEA!E$46-P20-AL20</f>
        <v>-23213.117478292173</v>
      </c>
      <c r="BI20" s="21"/>
      <c r="BJ20" s="21">
        <f>TEA!G$10-TEA!G$46-R20-AN20</f>
        <v>0</v>
      </c>
      <c r="BK20" s="21">
        <f>TEA!H$10-TEA!H$46-S20-AO20</f>
        <v>0</v>
      </c>
      <c r="BL20" s="21">
        <f>TEA!I$10-TEA!I$46-T20-AP20</f>
        <v>-2803249.8973477646</v>
      </c>
      <c r="BM20" s="21">
        <f>TEA!J$10-TEA!J$46-U20-AQ20</f>
        <v>0</v>
      </c>
      <c r="BN20" s="21">
        <f>TEA!K$10-TEA!K$46-V20-AR20</f>
        <v>0</v>
      </c>
      <c r="BO20" s="21">
        <f>TEA!L$10-TEA!L$46-W20-AS20</f>
        <v>0</v>
      </c>
      <c r="BP20" s="21">
        <f t="shared" si="12"/>
        <v>-723467.8687706351</v>
      </c>
      <c r="BQ20" s="21">
        <f t="shared" si="13"/>
        <v>-757258.19332062046</v>
      </c>
      <c r="BR20" s="21">
        <f t="shared" si="14"/>
        <v>-5952578.5556225348</v>
      </c>
      <c r="BS20" s="21">
        <f t="shared" si="15"/>
        <v>-1572050.6041641547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-97302338.0382424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-671655.26634752285</v>
      </c>
      <c r="CB20" s="21">
        <f t="shared" si="18"/>
        <v>-709380.84703974426</v>
      </c>
      <c r="CC20" s="21">
        <f t="shared" si="19"/>
        <v>-6030968.596080021</v>
      </c>
      <c r="CD20" s="21">
        <f t="shared" si="20"/>
        <v>-1595263.7216424469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-100105587.93559016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IF(CA20&gt;0,CA20*(TEA!B$17+TEA!B$18)-TEA!B$25,0)</f>
        <v>0</v>
      </c>
      <c r="CM20" s="21">
        <f>IF(CB20&gt;0,CB20*(TEA!C$17+TEA!C$18)-TEA!C$25,0)</f>
        <v>0</v>
      </c>
      <c r="CN20" s="21">
        <f>IF(CC20&gt;0,CC20*(TEA!D$17+TEA!D$18)-TEA!D$25,0)</f>
        <v>0</v>
      </c>
      <c r="CO20" s="21">
        <f>IF(CD20&gt;0,CD20*(TEA!E$17+TEA!E$18)-TEA!E$25,0)</f>
        <v>0</v>
      </c>
      <c r="CP20" s="21">
        <f>IF(CE20&gt;0,CE20*(TEA!F$17+TEA!F$18)-TEA!F$25,0)</f>
        <v>0</v>
      </c>
      <c r="CQ20" s="21">
        <f>IF(CF20&gt;0,CF20*(TEA!G$17+TEA!G$18)-TEA!G$25,0)</f>
        <v>0</v>
      </c>
      <c r="CR20" s="21">
        <f>IF(CG20&gt;0,CG20*(TEA!H$17+TEA!H$18)-TEA!H$25,0)</f>
        <v>0</v>
      </c>
      <c r="CS20" s="21">
        <f>IF(CH20&gt;0,CH20*(TEA!I$17+TEA!I$18)-TEA!I$25,0)</f>
        <v>0</v>
      </c>
      <c r="CT20" s="21">
        <f>IF(CI20&gt;0,CI20*(TEA!J$17+TEA!J$18)-TEA!J$25,0)</f>
        <v>0</v>
      </c>
      <c r="CU20" s="21">
        <f>IF(CJ20&gt;0,CJ20*(TEA!K$17+TEA!K$18)-TEA!K$25,0)</f>
        <v>0</v>
      </c>
      <c r="CV20" s="21">
        <f>IF(CK20&gt;0,CK20*(TEA!L$17+TEA!L$18)-TEA!L$25,0)</f>
        <v>0</v>
      </c>
      <c r="CW20" s="21">
        <f>TEA!B$10-TEA!B$46-X20-CL20</f>
        <v>51812.602423112214</v>
      </c>
      <c r="CX20" s="21">
        <f>TEA!C$10-TEA!C$46-Y20-CM20</f>
        <v>47877.346280876183</v>
      </c>
      <c r="CY20" s="21">
        <f>TEA!D$10-TEA!D$46-Z20-CN20</f>
        <v>-78390.040457486059</v>
      </c>
      <c r="CZ20" s="21">
        <f>TEA!E$10-TEA!E$46-AA20-CO20</f>
        <v>-23213.117478292173</v>
      </c>
      <c r="DA20" s="21"/>
      <c r="DB20" s="21">
        <f>TEA!G$10-TEA!G$46-AC20-CQ20</f>
        <v>0</v>
      </c>
      <c r="DC20" s="21">
        <f>TEA!H$10-TEA!H$46-AD20-CR20</f>
        <v>0</v>
      </c>
      <c r="DD20" s="21">
        <f>TEA!I$10-TEA!I$46-AE20-CS20</f>
        <v>-2803249.8973477646</v>
      </c>
      <c r="DE20" s="21">
        <f>TEA!J$10-TEA!J$46-AF20-CT20</f>
        <v>0</v>
      </c>
      <c r="DF20" s="21">
        <f>TEA!K$10-TEA!K$46-AG20-CU20</f>
        <v>0</v>
      </c>
      <c r="DG20" s="21">
        <f>TEA!L$10-TEA!L$46-AH20-CV20</f>
        <v>0</v>
      </c>
      <c r="DH20" s="21">
        <f>CW20/(1+TEA!B$16)^$A20</f>
        <v>10250.847171254969</v>
      </c>
      <c r="DI20" s="21">
        <f>CX20/(1+TEA!C$16)^$A20</f>
        <v>9472.2777227570605</v>
      </c>
      <c r="DJ20" s="21">
        <f>CY20/(1+TEA!D$16)^$A20</f>
        <v>-15509.051599379518</v>
      </c>
      <c r="DK20" s="21">
        <f>CZ20/(1+TEA!E$16)^$A20</f>
        <v>-4592.5915416326525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-554608.047785106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-1993516.5392642077</v>
      </c>
      <c r="C21" s="21">
        <f t="shared" si="3"/>
        <v>-2002596.5231549225</v>
      </c>
      <c r="D21" s="21">
        <f t="shared" si="4"/>
        <v>-5562491.7139238995</v>
      </c>
      <c r="E21" s="21">
        <f t="shared" si="5"/>
        <v>-2329111.1326874518</v>
      </c>
      <c r="F21" s="21"/>
      <c r="G21" s="21">
        <f t="shared" si="6"/>
        <v>0</v>
      </c>
      <c r="H21" s="21">
        <f t="shared" si="7"/>
        <v>0</v>
      </c>
      <c r="I21" s="21">
        <f t="shared" si="8"/>
        <v>-65054920.832797542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TEA!B$10-TEA!B$46-M21-AI21</f>
        <v>51812.602423112214</v>
      </c>
      <c r="BF21" s="21">
        <f>TEA!C$10-TEA!C$46-N21-AJ21</f>
        <v>47877.346280876183</v>
      </c>
      <c r="BG21" s="21">
        <f>TEA!D$10-TEA!D$46-O21-AK21</f>
        <v>-78390.040457486059</v>
      </c>
      <c r="BH21" s="21">
        <f>TEA!E$10-TEA!E$46-P21-AL21</f>
        <v>-23213.117478292173</v>
      </c>
      <c r="BI21" s="21"/>
      <c r="BJ21" s="21">
        <f>TEA!G$10-TEA!G$46-R21-AN21</f>
        <v>0</v>
      </c>
      <c r="BK21" s="21">
        <f>TEA!H$10-TEA!H$46-S21-AO21</f>
        <v>0</v>
      </c>
      <c r="BL21" s="21">
        <f>TEA!I$10-TEA!I$46-T21-AP21</f>
        <v>-2803249.8973477646</v>
      </c>
      <c r="BM21" s="21">
        <f>TEA!J$10-TEA!J$46-U21-AQ21</f>
        <v>0</v>
      </c>
      <c r="BN21" s="21">
        <f>TEA!K$10-TEA!K$46-V21-AR21</f>
        <v>0</v>
      </c>
      <c r="BO21" s="21">
        <f>TEA!L$10-TEA!L$46-W21-AS21</f>
        <v>0</v>
      </c>
      <c r="BP21" s="21">
        <f t="shared" si="12"/>
        <v>-671655.26634752285</v>
      </c>
      <c r="BQ21" s="21">
        <f t="shared" si="13"/>
        <v>-709380.84703974426</v>
      </c>
      <c r="BR21" s="21">
        <f t="shared" si="14"/>
        <v>-6030968.596080021</v>
      </c>
      <c r="BS21" s="21">
        <f t="shared" si="15"/>
        <v>-1595263.7216424469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-100105587.93559016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-619842.66392441059</v>
      </c>
      <c r="CB21" s="21">
        <f t="shared" si="18"/>
        <v>-661503.50075886806</v>
      </c>
      <c r="CC21" s="21">
        <f t="shared" si="19"/>
        <v>-6109358.6365375072</v>
      </c>
      <c r="CD21" s="21">
        <f t="shared" si="20"/>
        <v>-1618476.8391207391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-102908837.83293793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IF(CA21&gt;0,CA21*(TEA!B$17+TEA!B$18)-TEA!B$25,0)</f>
        <v>0</v>
      </c>
      <c r="CM21" s="21">
        <f>IF(CB21&gt;0,CB21*(TEA!C$17+TEA!C$18)-TEA!C$25,0)</f>
        <v>0</v>
      </c>
      <c r="CN21" s="21">
        <f>IF(CC21&gt;0,CC21*(TEA!D$17+TEA!D$18)-TEA!D$25,0)</f>
        <v>0</v>
      </c>
      <c r="CO21" s="21">
        <f>IF(CD21&gt;0,CD21*(TEA!E$17+TEA!E$18)-TEA!E$25,0)</f>
        <v>0</v>
      </c>
      <c r="CP21" s="21">
        <f>IF(CE21&gt;0,CE21*(TEA!F$17+TEA!F$18)-TEA!F$25,0)</f>
        <v>0</v>
      </c>
      <c r="CQ21" s="21">
        <f>IF(CF21&gt;0,CF21*(TEA!G$17+TEA!G$18)-TEA!G$25,0)</f>
        <v>0</v>
      </c>
      <c r="CR21" s="21">
        <f>IF(CG21&gt;0,CG21*(TEA!H$17+TEA!H$18)-TEA!H$25,0)</f>
        <v>0</v>
      </c>
      <c r="CS21" s="21">
        <f>IF(CH21&gt;0,CH21*(TEA!I$17+TEA!I$18)-TEA!I$25,0)</f>
        <v>0</v>
      </c>
      <c r="CT21" s="21">
        <f>IF(CI21&gt;0,CI21*(TEA!J$17+TEA!J$18)-TEA!J$25,0)</f>
        <v>0</v>
      </c>
      <c r="CU21" s="21">
        <f>IF(CJ21&gt;0,CJ21*(TEA!K$17+TEA!K$18)-TEA!K$25,0)</f>
        <v>0</v>
      </c>
      <c r="CV21" s="21">
        <f>IF(CK21&gt;0,CK21*(TEA!L$17+TEA!L$18)-TEA!L$25,0)</f>
        <v>0</v>
      </c>
      <c r="CW21" s="21">
        <f>TEA!B$10-TEA!B$46-X21-CL21</f>
        <v>51812.602423112214</v>
      </c>
      <c r="CX21" s="21">
        <f>TEA!C$10-TEA!C$46-Y21-CM21</f>
        <v>47877.346280876183</v>
      </c>
      <c r="CY21" s="21">
        <f>TEA!D$10-TEA!D$46-Z21-CN21</f>
        <v>-78390.040457486059</v>
      </c>
      <c r="CZ21" s="21">
        <f>TEA!E$10-TEA!E$46-AA21-CO21</f>
        <v>-23213.117478292173</v>
      </c>
      <c r="DA21" s="21"/>
      <c r="DB21" s="21">
        <f>TEA!G$10-TEA!G$46-AC21-CQ21</f>
        <v>0</v>
      </c>
      <c r="DC21" s="21">
        <f>TEA!H$10-TEA!H$46-AD21-CR21</f>
        <v>0</v>
      </c>
      <c r="DD21" s="21">
        <f>TEA!I$10-TEA!I$46-AE21-CS21</f>
        <v>-2803249.8973477646</v>
      </c>
      <c r="DE21" s="21">
        <f>TEA!J$10-TEA!J$46-AF21-CT21</f>
        <v>0</v>
      </c>
      <c r="DF21" s="21">
        <f>TEA!K$10-TEA!K$46-AG21-CU21</f>
        <v>0</v>
      </c>
      <c r="DG21" s="21">
        <f>TEA!L$10-TEA!L$46-AH21-CV21</f>
        <v>0</v>
      </c>
      <c r="DH21" s="21">
        <f>CW21/(1+TEA!B$16)^$A21</f>
        <v>9318.9519738681538</v>
      </c>
      <c r="DI21" s="21">
        <f>CX21/(1+TEA!C$16)^$A21</f>
        <v>8611.1615661427804</v>
      </c>
      <c r="DJ21" s="21">
        <f>CY21/(1+TEA!D$16)^$A21</f>
        <v>-14099.137817617744</v>
      </c>
      <c r="DK21" s="21">
        <f>CZ21/(1+TEA!E$16)^$A21</f>
        <v>-4175.0832196660476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-504189.13435009634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-1985044.7647425095</v>
      </c>
      <c r="C22" s="21">
        <f t="shared" si="3"/>
        <v>-1994768.194458429</v>
      </c>
      <c r="D22" s="21">
        <f t="shared" si="4"/>
        <v>-5575309.1119399155</v>
      </c>
      <c r="E22" s="21">
        <f t="shared" si="5"/>
        <v>-2332906.6628871481</v>
      </c>
      <c r="F22" s="21"/>
      <c r="G22" s="21">
        <f t="shared" si="6"/>
        <v>0</v>
      </c>
      <c r="H22" s="21">
        <f t="shared" si="7"/>
        <v>0</v>
      </c>
      <c r="I22" s="21">
        <f t="shared" si="8"/>
        <v>-65513274.591297626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TEA!B$10-TEA!B$46-M22-AI22</f>
        <v>51812.602423112214</v>
      </c>
      <c r="BF22" s="21">
        <f>TEA!C$10-TEA!C$46-N22-AJ22</f>
        <v>47877.346280876183</v>
      </c>
      <c r="BG22" s="21">
        <f>TEA!D$10-TEA!D$46-O22-AK22</f>
        <v>-78390.040457486059</v>
      </c>
      <c r="BH22" s="21">
        <f>TEA!E$10-TEA!E$46-P22-AL22</f>
        <v>-23213.117478292173</v>
      </c>
      <c r="BI22" s="21"/>
      <c r="BJ22" s="21">
        <f>TEA!G$10-TEA!G$46-R22-AN22</f>
        <v>0</v>
      </c>
      <c r="BK22" s="21">
        <f>TEA!H$10-TEA!H$46-S22-AO22</f>
        <v>0</v>
      </c>
      <c r="BL22" s="21">
        <f>TEA!I$10-TEA!I$46-T22-AP22</f>
        <v>-2803249.8973477646</v>
      </c>
      <c r="BM22" s="21">
        <f>TEA!J$10-TEA!J$46-U22-AQ22</f>
        <v>0</v>
      </c>
      <c r="BN22" s="21">
        <f>TEA!K$10-TEA!K$46-V22-AR22</f>
        <v>0</v>
      </c>
      <c r="BO22" s="21">
        <f>TEA!L$10-TEA!L$46-W22-AS22</f>
        <v>0</v>
      </c>
      <c r="BP22" s="21">
        <f t="shared" si="12"/>
        <v>-619842.66392441059</v>
      </c>
      <c r="BQ22" s="21">
        <f t="shared" si="13"/>
        <v>-661503.50075886806</v>
      </c>
      <c r="BR22" s="21">
        <f t="shared" si="14"/>
        <v>-6109358.6365375072</v>
      </c>
      <c r="BS22" s="21">
        <f t="shared" si="15"/>
        <v>-1618476.8391207391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-102908837.83293793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-568030.06150129833</v>
      </c>
      <c r="CB22" s="21">
        <f t="shared" si="18"/>
        <v>-613626.15447799186</v>
      </c>
      <c r="CC22" s="21">
        <f t="shared" si="19"/>
        <v>-6187748.6769949934</v>
      </c>
      <c r="CD22" s="21">
        <f t="shared" si="20"/>
        <v>-1641689.9565990313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-105712087.73028569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IF(CA22&gt;0,CA22*(TEA!B$17+TEA!B$18)-TEA!B$25,0)</f>
        <v>0</v>
      </c>
      <c r="CM22" s="21">
        <f>IF(CB22&gt;0,CB22*(TEA!C$17+TEA!C$18)-TEA!C$25,0)</f>
        <v>0</v>
      </c>
      <c r="CN22" s="21">
        <f>IF(CC22&gt;0,CC22*(TEA!D$17+TEA!D$18)-TEA!D$25,0)</f>
        <v>0</v>
      </c>
      <c r="CO22" s="21">
        <f>IF(CD22&gt;0,CD22*(TEA!E$17+TEA!E$18)-TEA!E$25,0)</f>
        <v>0</v>
      </c>
      <c r="CP22" s="21">
        <f>IF(CE22&gt;0,CE22*(TEA!F$17+TEA!F$18)-TEA!F$25,0)</f>
        <v>0</v>
      </c>
      <c r="CQ22" s="21">
        <f>IF(CF22&gt;0,CF22*(TEA!G$17+TEA!G$18)-TEA!G$25,0)</f>
        <v>0</v>
      </c>
      <c r="CR22" s="21">
        <f>IF(CG22&gt;0,CG22*(TEA!H$17+TEA!H$18)-TEA!H$25,0)</f>
        <v>0</v>
      </c>
      <c r="CS22" s="21">
        <f>IF(CH22&gt;0,CH22*(TEA!I$17+TEA!I$18)-TEA!I$25,0)</f>
        <v>0</v>
      </c>
      <c r="CT22" s="21">
        <f>IF(CI22&gt;0,CI22*(TEA!J$17+TEA!J$18)-TEA!J$25,0)</f>
        <v>0</v>
      </c>
      <c r="CU22" s="21">
        <f>IF(CJ22&gt;0,CJ22*(TEA!K$17+TEA!K$18)-TEA!K$25,0)</f>
        <v>0</v>
      </c>
      <c r="CV22" s="21">
        <f>IF(CK22&gt;0,CK22*(TEA!L$17+TEA!L$18)-TEA!L$25,0)</f>
        <v>0</v>
      </c>
      <c r="CW22" s="21">
        <f>TEA!B$10-TEA!B$46-X22-CL22</f>
        <v>51812.602423112214</v>
      </c>
      <c r="CX22" s="21">
        <f>TEA!C$10-TEA!C$46-Y22-CM22</f>
        <v>47877.346280876183</v>
      </c>
      <c r="CY22" s="21">
        <f>TEA!D$10-TEA!D$46-Z22-CN22</f>
        <v>-78390.040457486059</v>
      </c>
      <c r="CZ22" s="21">
        <f>TEA!E$10-TEA!E$46-AA22-CO22</f>
        <v>-23213.117478292173</v>
      </c>
      <c r="DA22" s="21"/>
      <c r="DB22" s="21">
        <f>TEA!G$10-TEA!G$46-AC22-CQ22</f>
        <v>0</v>
      </c>
      <c r="DC22" s="21">
        <f>TEA!H$10-TEA!H$46-AD22-CR22</f>
        <v>0</v>
      </c>
      <c r="DD22" s="21">
        <f>TEA!I$10-TEA!I$46-AE22-CS22</f>
        <v>-2803249.8973477646</v>
      </c>
      <c r="DE22" s="21">
        <f>TEA!J$10-TEA!J$46-AF22-CT22</f>
        <v>0</v>
      </c>
      <c r="DF22" s="21">
        <f>TEA!K$10-TEA!K$46-AG22-CU22</f>
        <v>0</v>
      </c>
      <c r="DG22" s="21">
        <f>TEA!L$10-TEA!L$46-AH22-CV22</f>
        <v>0</v>
      </c>
      <c r="DH22" s="21">
        <f>CW22/(1+TEA!B$16)^$A22</f>
        <v>8471.7745216983203</v>
      </c>
      <c r="DI22" s="21">
        <f>CX22/(1+TEA!C$16)^$A22</f>
        <v>7828.328696493435</v>
      </c>
      <c r="DJ22" s="21">
        <f>CY22/(1+TEA!D$16)^$A22</f>
        <v>-12817.398016016126</v>
      </c>
      <c r="DK22" s="21">
        <f>CZ22/(1+TEA!E$16)^$A22</f>
        <v>-3795.5301996964058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-458353.75850008748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-1977343.1515409655</v>
      </c>
      <c r="C23" s="21">
        <f t="shared" si="3"/>
        <v>-1987651.5320070714</v>
      </c>
      <c r="D23" s="21">
        <f t="shared" si="4"/>
        <v>-5586961.2919544755</v>
      </c>
      <c r="E23" s="21">
        <f t="shared" si="5"/>
        <v>-2336357.1448868723</v>
      </c>
      <c r="F23" s="21"/>
      <c r="G23" s="21">
        <f t="shared" si="6"/>
        <v>0</v>
      </c>
      <c r="H23" s="21">
        <f t="shared" si="7"/>
        <v>0</v>
      </c>
      <c r="I23" s="21">
        <f t="shared" si="8"/>
        <v>-65929959.826297708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TEA!B$10-TEA!B$46-M23-AI23</f>
        <v>51812.602423112214</v>
      </c>
      <c r="BF23" s="21">
        <f>TEA!C$10-TEA!C$46-N23-AJ23</f>
        <v>47877.346280876183</v>
      </c>
      <c r="BG23" s="21">
        <f>TEA!D$10-TEA!D$46-O23-AK23</f>
        <v>-78390.040457486059</v>
      </c>
      <c r="BH23" s="21">
        <f>TEA!E$10-TEA!E$46-P23-AL23</f>
        <v>-23213.117478292173</v>
      </c>
      <c r="BI23" s="21"/>
      <c r="BJ23" s="21">
        <f>TEA!G$10-TEA!G$46-R23-AN23</f>
        <v>0</v>
      </c>
      <c r="BK23" s="21">
        <f>TEA!H$10-TEA!H$46-S23-AO23</f>
        <v>0</v>
      </c>
      <c r="BL23" s="21">
        <f>TEA!I$10-TEA!I$46-T23-AP23</f>
        <v>-2803249.8973477646</v>
      </c>
      <c r="BM23" s="21">
        <f>TEA!J$10-TEA!J$46-U23-AQ23</f>
        <v>0</v>
      </c>
      <c r="BN23" s="21">
        <f>TEA!K$10-TEA!K$46-V23-AR23</f>
        <v>0</v>
      </c>
      <c r="BO23" s="21">
        <f>TEA!L$10-TEA!L$46-W23-AS23</f>
        <v>0</v>
      </c>
      <c r="BP23" s="21">
        <f t="shared" si="12"/>
        <v>-568030.06150129833</v>
      </c>
      <c r="BQ23" s="21">
        <f t="shared" si="13"/>
        <v>-613626.15447799186</v>
      </c>
      <c r="BR23" s="21">
        <f t="shared" si="14"/>
        <v>-6187748.6769949934</v>
      </c>
      <c r="BS23" s="21">
        <f t="shared" si="15"/>
        <v>-1641689.9565990313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-105712087.73028569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-516217.45907818613</v>
      </c>
      <c r="CB23" s="21">
        <f t="shared" si="18"/>
        <v>-565748.80819711566</v>
      </c>
      <c r="CC23" s="21">
        <f t="shared" si="19"/>
        <v>-6266138.7174524795</v>
      </c>
      <c r="CD23" s="21">
        <f t="shared" si="20"/>
        <v>-1664903.0740773235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-108515337.62763345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IF(CA23&gt;0,CA23*(TEA!B$17+TEA!B$18)-TEA!B$25,0)</f>
        <v>0</v>
      </c>
      <c r="CM23" s="21">
        <f>IF(CB23&gt;0,CB23*(TEA!C$17+TEA!C$18)-TEA!C$25,0)</f>
        <v>0</v>
      </c>
      <c r="CN23" s="21">
        <f>IF(CC23&gt;0,CC23*(TEA!D$17+TEA!D$18)-TEA!D$25,0)</f>
        <v>0</v>
      </c>
      <c r="CO23" s="21">
        <f>IF(CD23&gt;0,CD23*(TEA!E$17+TEA!E$18)-TEA!E$25,0)</f>
        <v>0</v>
      </c>
      <c r="CP23" s="21">
        <f>IF(CE23&gt;0,CE23*(TEA!F$17+TEA!F$18)-TEA!F$25,0)</f>
        <v>0</v>
      </c>
      <c r="CQ23" s="21">
        <f>IF(CF23&gt;0,CF23*(TEA!G$17+TEA!G$18)-TEA!G$25,0)</f>
        <v>0</v>
      </c>
      <c r="CR23" s="21">
        <f>IF(CG23&gt;0,CG23*(TEA!H$17+TEA!H$18)-TEA!H$25,0)</f>
        <v>0</v>
      </c>
      <c r="CS23" s="21">
        <f>IF(CH23&gt;0,CH23*(TEA!I$17+TEA!I$18)-TEA!I$25,0)</f>
        <v>0</v>
      </c>
      <c r="CT23" s="21">
        <f>IF(CI23&gt;0,CI23*(TEA!J$17+TEA!J$18)-TEA!J$25,0)</f>
        <v>0</v>
      </c>
      <c r="CU23" s="21">
        <f>IF(CJ23&gt;0,CJ23*(TEA!K$17+TEA!K$18)-TEA!K$25,0)</f>
        <v>0</v>
      </c>
      <c r="CV23" s="21">
        <f>IF(CK23&gt;0,CK23*(TEA!L$17+TEA!L$18)-TEA!L$25,0)</f>
        <v>0</v>
      </c>
      <c r="CW23" s="21">
        <f>TEA!B$10-TEA!B$46-X23-CL23</f>
        <v>51812.602423112214</v>
      </c>
      <c r="CX23" s="21">
        <f>TEA!C$10-TEA!C$46-Y23-CM23</f>
        <v>47877.346280876183</v>
      </c>
      <c r="CY23" s="21">
        <f>TEA!D$10-TEA!D$46-Z23-CN23</f>
        <v>-78390.040457486059</v>
      </c>
      <c r="CZ23" s="21">
        <f>TEA!E$10-TEA!E$46-AA23-CO23</f>
        <v>-23213.117478292173</v>
      </c>
      <c r="DA23" s="21"/>
      <c r="DB23" s="21">
        <f>TEA!G$10-TEA!G$46-AC23-CQ23</f>
        <v>0</v>
      </c>
      <c r="DC23" s="21">
        <f>TEA!H$10-TEA!H$46-AD23-CR23</f>
        <v>0</v>
      </c>
      <c r="DD23" s="21">
        <f>TEA!I$10-TEA!I$46-AE23-CS23</f>
        <v>-2803249.8973477646</v>
      </c>
      <c r="DE23" s="21">
        <f>TEA!J$10-TEA!J$46-AF23-CT23</f>
        <v>0</v>
      </c>
      <c r="DF23" s="21">
        <f>TEA!K$10-TEA!K$46-AG23-CU23</f>
        <v>0</v>
      </c>
      <c r="DG23" s="21">
        <f>TEA!L$10-TEA!L$46-AH23-CV23</f>
        <v>0</v>
      </c>
      <c r="DH23" s="21">
        <f>CW23/(1+TEA!B$16)^$A23</f>
        <v>7701.6132015439271</v>
      </c>
      <c r="DI23" s="21">
        <f>CX23/(1+TEA!C$16)^$A23</f>
        <v>7116.6624513576689</v>
      </c>
      <c r="DJ23" s="21">
        <f>CY23/(1+TEA!D$16)^$A23</f>
        <v>-11652.180014560116</v>
      </c>
      <c r="DK23" s="21">
        <f>CZ23/(1+TEA!E$16)^$A23</f>
        <v>-3450.4819997240056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-416685.23500007956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-1970341.6849941073</v>
      </c>
      <c r="C24" s="21">
        <f t="shared" si="3"/>
        <v>-1981181.8388694734</v>
      </c>
      <c r="D24" s="21">
        <f t="shared" si="4"/>
        <v>-5597554.182876803</v>
      </c>
      <c r="E24" s="21">
        <f t="shared" si="5"/>
        <v>-2339493.946704803</v>
      </c>
      <c r="F24" s="21"/>
      <c r="G24" s="21">
        <f t="shared" si="6"/>
        <v>0</v>
      </c>
      <c r="H24" s="21">
        <f t="shared" si="7"/>
        <v>0</v>
      </c>
      <c r="I24" s="21">
        <f t="shared" si="8"/>
        <v>-66308764.58538869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TEA!B$10-TEA!B$46-M24-AI24</f>
        <v>51812.602423112214</v>
      </c>
      <c r="BF24" s="21">
        <f>TEA!C$10-TEA!C$46-N24-AJ24</f>
        <v>47877.346280876183</v>
      </c>
      <c r="BG24" s="21">
        <f>TEA!D$10-TEA!D$46-O24-AK24</f>
        <v>-78390.040457486059</v>
      </c>
      <c r="BH24" s="21">
        <f>TEA!E$10-TEA!E$46-P24-AL24</f>
        <v>-23213.117478292173</v>
      </c>
      <c r="BI24" s="21"/>
      <c r="BJ24" s="21">
        <f>TEA!G$10-TEA!G$46-R24-AN24</f>
        <v>0</v>
      </c>
      <c r="BK24" s="21">
        <f>TEA!H$10-TEA!H$46-S24-AO24</f>
        <v>0</v>
      </c>
      <c r="BL24" s="21">
        <f>TEA!I$10-TEA!I$46-T24-AP24</f>
        <v>-2803249.8973477646</v>
      </c>
      <c r="BM24" s="21">
        <f>TEA!J$10-TEA!J$46-U24-AQ24</f>
        <v>0</v>
      </c>
      <c r="BN24" s="21">
        <f>TEA!K$10-TEA!K$46-V24-AR24</f>
        <v>0</v>
      </c>
      <c r="BO24" s="21">
        <f>TEA!L$10-TEA!L$46-W24-AS24</f>
        <v>0</v>
      </c>
      <c r="BP24" s="21">
        <f t="shared" si="12"/>
        <v>-516217.45907818613</v>
      </c>
      <c r="BQ24" s="21">
        <f t="shared" si="13"/>
        <v>-565748.80819711566</v>
      </c>
      <c r="BR24" s="21">
        <f t="shared" si="14"/>
        <v>-6266138.7174524795</v>
      </c>
      <c r="BS24" s="21">
        <f t="shared" si="15"/>
        <v>-1664903.0740773235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-108515337.62763345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-464404.85665507393</v>
      </c>
      <c r="CB24" s="21">
        <f t="shared" si="18"/>
        <v>-517871.46191623947</v>
      </c>
      <c r="CC24" s="21">
        <f t="shared" si="19"/>
        <v>-6344528.7579099657</v>
      </c>
      <c r="CD24" s="21">
        <f t="shared" si="20"/>
        <v>-1688116.1915556157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-111318587.52498122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IF(CA24&gt;0,CA24*(TEA!B$17+TEA!B$18)-TEA!B$25,0)</f>
        <v>0</v>
      </c>
      <c r="CM24" s="21">
        <f>IF(CB24&gt;0,CB24*(TEA!C$17+TEA!C$18)-TEA!C$25,0)</f>
        <v>0</v>
      </c>
      <c r="CN24" s="21">
        <f>IF(CC24&gt;0,CC24*(TEA!D$17+TEA!D$18)-TEA!D$25,0)</f>
        <v>0</v>
      </c>
      <c r="CO24" s="21">
        <f>IF(CD24&gt;0,CD24*(TEA!E$17+TEA!E$18)-TEA!E$25,0)</f>
        <v>0</v>
      </c>
      <c r="CP24" s="21">
        <f>IF(CE24&gt;0,CE24*(TEA!F$17+TEA!F$18)-TEA!F$25,0)</f>
        <v>0</v>
      </c>
      <c r="CQ24" s="21">
        <f>IF(CF24&gt;0,CF24*(TEA!G$17+TEA!G$18)-TEA!G$25,0)</f>
        <v>0</v>
      </c>
      <c r="CR24" s="21">
        <f>IF(CG24&gt;0,CG24*(TEA!H$17+TEA!H$18)-TEA!H$25,0)</f>
        <v>0</v>
      </c>
      <c r="CS24" s="21">
        <f>IF(CH24&gt;0,CH24*(TEA!I$17+TEA!I$18)-TEA!I$25,0)</f>
        <v>0</v>
      </c>
      <c r="CT24" s="21">
        <f>IF(CI24&gt;0,CI24*(TEA!J$17+TEA!J$18)-TEA!J$25,0)</f>
        <v>0</v>
      </c>
      <c r="CU24" s="21">
        <f>IF(CJ24&gt;0,CJ24*(TEA!K$17+TEA!K$18)-TEA!K$25,0)</f>
        <v>0</v>
      </c>
      <c r="CV24" s="21">
        <f>IF(CK24&gt;0,CK24*(TEA!L$17+TEA!L$18)-TEA!L$25,0)</f>
        <v>0</v>
      </c>
      <c r="CW24" s="21">
        <f>TEA!B$10-TEA!B$46-X24-CL24</f>
        <v>51812.602423112214</v>
      </c>
      <c r="CX24" s="21">
        <f>TEA!C$10-TEA!C$46-Y24-CM24</f>
        <v>47877.346280876183</v>
      </c>
      <c r="CY24" s="21">
        <f>TEA!D$10-TEA!D$46-Z24-CN24</f>
        <v>-78390.040457486059</v>
      </c>
      <c r="CZ24" s="21">
        <f>TEA!E$10-TEA!E$46-AA24-CO24</f>
        <v>-23213.117478292173</v>
      </c>
      <c r="DA24" s="21"/>
      <c r="DB24" s="21">
        <f>TEA!G$10-TEA!G$46-AC24-CQ24</f>
        <v>0</v>
      </c>
      <c r="DC24" s="21">
        <f>TEA!H$10-TEA!H$46-AD24-CR24</f>
        <v>0</v>
      </c>
      <c r="DD24" s="21">
        <f>TEA!I$10-TEA!I$46-AE24-CS24</f>
        <v>-2803249.8973477646</v>
      </c>
      <c r="DE24" s="21">
        <f>TEA!J$10-TEA!J$46-AF24-CT24</f>
        <v>0</v>
      </c>
      <c r="DF24" s="21">
        <f>TEA!K$10-TEA!K$46-AG24-CU24</f>
        <v>0</v>
      </c>
      <c r="DG24" s="21">
        <f>TEA!L$10-TEA!L$46-AH24-CV24</f>
        <v>0</v>
      </c>
      <c r="DH24" s="21">
        <f>CW24/(1+TEA!B$16)^$A24</f>
        <v>7001.4665468581152</v>
      </c>
      <c r="DI24" s="21">
        <f>CX24/(1+TEA!C$16)^$A24</f>
        <v>6469.6931375978802</v>
      </c>
      <c r="DJ24" s="21">
        <f>CY24/(1+TEA!D$16)^$A24</f>
        <v>-10592.890922327377</v>
      </c>
      <c r="DK24" s="21">
        <f>CZ24/(1+TEA!E$16)^$A24</f>
        <v>-3136.8018179309138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-378804.75909098133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-1963976.7154060546</v>
      </c>
      <c r="C25" s="21">
        <f t="shared" si="3"/>
        <v>-1975300.2996534754</v>
      </c>
      <c r="D25" s="21">
        <f t="shared" si="4"/>
        <v>-5607184.0837152824</v>
      </c>
      <c r="E25" s="21">
        <f t="shared" si="5"/>
        <v>-2342345.5847211038</v>
      </c>
      <c r="F25" s="21"/>
      <c r="G25" s="21">
        <f t="shared" si="6"/>
        <v>0</v>
      </c>
      <c r="H25" s="21">
        <f t="shared" si="7"/>
        <v>0</v>
      </c>
      <c r="I25" s="21">
        <f t="shared" si="8"/>
        <v>-66653132.54819867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TEA!B$10-TEA!B$46-M25-AI25</f>
        <v>51812.602423112214</v>
      </c>
      <c r="BF25" s="21">
        <f>TEA!C$10-TEA!C$46-N25-AJ25</f>
        <v>47877.346280876183</v>
      </c>
      <c r="BG25" s="21">
        <f>TEA!D$10-TEA!D$46-O25-AK25</f>
        <v>-78390.040457486059</v>
      </c>
      <c r="BH25" s="21">
        <f>TEA!E$10-TEA!E$46-P25-AL25</f>
        <v>-23213.117478292173</v>
      </c>
      <c r="BI25" s="21"/>
      <c r="BJ25" s="21">
        <f>TEA!G$10-TEA!G$46-R25-AN25</f>
        <v>0</v>
      </c>
      <c r="BK25" s="21">
        <f>TEA!H$10-TEA!H$46-S25-AO25</f>
        <v>0</v>
      </c>
      <c r="BL25" s="21">
        <f>TEA!I$10-TEA!I$46-T25-AP25</f>
        <v>-2803249.8973477646</v>
      </c>
      <c r="BM25" s="21">
        <f>TEA!J$10-TEA!J$46-U25-AQ25</f>
        <v>0</v>
      </c>
      <c r="BN25" s="21">
        <f>TEA!K$10-TEA!K$46-V25-AR25</f>
        <v>0</v>
      </c>
      <c r="BO25" s="21">
        <f>TEA!L$10-TEA!L$46-W25-AS25</f>
        <v>0</v>
      </c>
      <c r="BP25" s="21">
        <f t="shared" si="12"/>
        <v>-464404.85665507393</v>
      </c>
      <c r="BQ25" s="21">
        <f t="shared" si="13"/>
        <v>-517871.46191623947</v>
      </c>
      <c r="BR25" s="21">
        <f t="shared" si="14"/>
        <v>-6344528.7579099657</v>
      </c>
      <c r="BS25" s="21">
        <f t="shared" si="15"/>
        <v>-1688116.1915556157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-111318587.52498122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-412592.25423196174</v>
      </c>
      <c r="CB25" s="21">
        <f t="shared" si="18"/>
        <v>-469994.11563536327</v>
      </c>
      <c r="CC25" s="21">
        <f t="shared" si="19"/>
        <v>-6422918.7983674519</v>
      </c>
      <c r="CD25" s="21">
        <f t="shared" si="20"/>
        <v>-1711329.3090339079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-114121837.42232898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IF(CA25&gt;0,CA25*(TEA!B$17+TEA!B$18)-TEA!B$25,0)</f>
        <v>0</v>
      </c>
      <c r="CM25" s="21">
        <f>IF(CB25&gt;0,CB25*(TEA!C$17+TEA!C$18)-TEA!C$25,0)</f>
        <v>0</v>
      </c>
      <c r="CN25" s="21">
        <f>IF(CC25&gt;0,CC25*(TEA!D$17+TEA!D$18)-TEA!D$25,0)</f>
        <v>0</v>
      </c>
      <c r="CO25" s="21">
        <f>IF(CD25&gt;0,CD25*(TEA!E$17+TEA!E$18)-TEA!E$25,0)</f>
        <v>0</v>
      </c>
      <c r="CP25" s="21">
        <f>IF(CE25&gt;0,CE25*(TEA!F$17+TEA!F$18)-TEA!F$25,0)</f>
        <v>0</v>
      </c>
      <c r="CQ25" s="21">
        <f>IF(CF25&gt;0,CF25*(TEA!G$17+TEA!G$18)-TEA!G$25,0)</f>
        <v>0</v>
      </c>
      <c r="CR25" s="21">
        <f>IF(CG25&gt;0,CG25*(TEA!H$17+TEA!H$18)-TEA!H$25,0)</f>
        <v>0</v>
      </c>
      <c r="CS25" s="21">
        <f>IF(CH25&gt;0,CH25*(TEA!I$17+TEA!I$18)-TEA!I$25,0)</f>
        <v>0</v>
      </c>
      <c r="CT25" s="21">
        <f>IF(CI25&gt;0,CI25*(TEA!J$17+TEA!J$18)-TEA!J$25,0)</f>
        <v>0</v>
      </c>
      <c r="CU25" s="21">
        <f>IF(CJ25&gt;0,CJ25*(TEA!K$17+TEA!K$18)-TEA!K$25,0)</f>
        <v>0</v>
      </c>
      <c r="CV25" s="21">
        <f>IF(CK25&gt;0,CK25*(TEA!L$17+TEA!L$18)-TEA!L$25,0)</f>
        <v>0</v>
      </c>
      <c r="CW25" s="21">
        <f>TEA!B$10-TEA!B$46-X25-CL25</f>
        <v>51812.602423112214</v>
      </c>
      <c r="CX25" s="21">
        <f>TEA!C$10-TEA!C$46-Y25-CM25</f>
        <v>47877.346280876183</v>
      </c>
      <c r="CY25" s="21">
        <f>TEA!D$10-TEA!D$46-Z25-CN25</f>
        <v>-78390.040457486059</v>
      </c>
      <c r="CZ25" s="21">
        <f>TEA!E$10-TEA!E$46-AA25-CO25</f>
        <v>-23213.117478292173</v>
      </c>
      <c r="DA25" s="21"/>
      <c r="DB25" s="21">
        <f>TEA!G$10-TEA!G$46-AC25-CQ25</f>
        <v>0</v>
      </c>
      <c r="DC25" s="21">
        <f>TEA!H$10-TEA!H$46-AD25-CR25</f>
        <v>0</v>
      </c>
      <c r="DD25" s="21">
        <f>TEA!I$10-TEA!I$46-AE25-CS25</f>
        <v>-2803249.8973477646</v>
      </c>
      <c r="DE25" s="21">
        <f>TEA!J$10-TEA!J$46-AF25-CT25</f>
        <v>0</v>
      </c>
      <c r="DF25" s="21">
        <f>TEA!K$10-TEA!K$46-AG25-CU25</f>
        <v>0</v>
      </c>
      <c r="DG25" s="21">
        <f>TEA!L$10-TEA!L$46-AH25-CV25</f>
        <v>0</v>
      </c>
      <c r="DH25" s="21">
        <f>CW25/(1+TEA!B$16)^$A25</f>
        <v>6364.9695880528307</v>
      </c>
      <c r="DI25" s="21">
        <f>CX25/(1+TEA!C$16)^$A25</f>
        <v>5881.539215998072</v>
      </c>
      <c r="DJ25" s="21">
        <f>CY25/(1+TEA!D$16)^$A25</f>
        <v>-9629.9008384794324</v>
      </c>
      <c r="DK25" s="21">
        <f>CZ25/(1+TEA!E$16)^$A25</f>
        <v>-2851.6380163008303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-344367.962809983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-1958190.3794169156</v>
      </c>
      <c r="C26" s="21">
        <f t="shared" si="3"/>
        <v>-1969953.44582075</v>
      </c>
      <c r="D26" s="21">
        <f t="shared" si="4"/>
        <v>-5615938.5390229905</v>
      </c>
      <c r="E26" s="21">
        <f t="shared" si="5"/>
        <v>-2344937.9829177409</v>
      </c>
      <c r="F26" s="21"/>
      <c r="G26" s="21">
        <f t="shared" si="6"/>
        <v>0</v>
      </c>
      <c r="H26" s="21">
        <f t="shared" si="7"/>
        <v>0</v>
      </c>
      <c r="I26" s="21">
        <f t="shared" si="8"/>
        <v>-66966194.33257138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TEA!B$10-TEA!B$46-M26-AI26</f>
        <v>51812.602423112214</v>
      </c>
      <c r="BF26" s="21">
        <f>TEA!C$10-TEA!C$46-N26-AJ26</f>
        <v>47877.346280876183</v>
      </c>
      <c r="BG26" s="21">
        <f>TEA!D$10-TEA!D$46-O26-AK26</f>
        <v>-78390.040457486059</v>
      </c>
      <c r="BH26" s="21">
        <f>TEA!E$10-TEA!E$46-P26-AL26</f>
        <v>-23213.117478292173</v>
      </c>
      <c r="BI26" s="21"/>
      <c r="BJ26" s="21">
        <f>TEA!G$10-TEA!G$46-R26-AN26</f>
        <v>0</v>
      </c>
      <c r="BK26" s="21">
        <f>TEA!H$10-TEA!H$46-S26-AO26</f>
        <v>0</v>
      </c>
      <c r="BL26" s="21">
        <f>TEA!I$10-TEA!I$46-T26-AP26</f>
        <v>-2803249.8973477646</v>
      </c>
      <c r="BM26" s="21">
        <f>TEA!J$10-TEA!J$46-U26-AQ26</f>
        <v>0</v>
      </c>
      <c r="BN26" s="21">
        <f>TEA!K$10-TEA!K$46-V26-AR26</f>
        <v>0</v>
      </c>
      <c r="BO26" s="21">
        <f>TEA!L$10-TEA!L$46-W26-AS26</f>
        <v>0</v>
      </c>
      <c r="BP26" s="21">
        <f t="shared" si="12"/>
        <v>-412592.25423196174</v>
      </c>
      <c r="BQ26" s="21">
        <f t="shared" si="13"/>
        <v>-469994.11563536327</v>
      </c>
      <c r="BR26" s="21">
        <f t="shared" si="14"/>
        <v>-6422918.7983674519</v>
      </c>
      <c r="BS26" s="21">
        <f t="shared" si="15"/>
        <v>-1711329.3090339079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-114121837.42232898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-360779.65180884954</v>
      </c>
      <c r="CB26" s="21">
        <f t="shared" si="18"/>
        <v>-422116.76935448707</v>
      </c>
      <c r="CC26" s="21">
        <f t="shared" si="19"/>
        <v>-6501308.8388249381</v>
      </c>
      <c r="CD26" s="21">
        <f t="shared" si="20"/>
        <v>-1734542.4265122002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-116925087.31967674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IF(CA26&gt;0,CA26*(TEA!B$17+TEA!B$18)-TEA!B$25,0)</f>
        <v>0</v>
      </c>
      <c r="CM26" s="21">
        <f>IF(CB26&gt;0,CB26*(TEA!C$17+TEA!C$18)-TEA!C$25,0)</f>
        <v>0</v>
      </c>
      <c r="CN26" s="21">
        <f>IF(CC26&gt;0,CC26*(TEA!D$17+TEA!D$18)-TEA!D$25,0)</f>
        <v>0</v>
      </c>
      <c r="CO26" s="21">
        <f>IF(CD26&gt;0,CD26*(TEA!E$17+TEA!E$18)-TEA!E$25,0)</f>
        <v>0</v>
      </c>
      <c r="CP26" s="21">
        <f>IF(CE26&gt;0,CE26*(TEA!F$17+TEA!F$18)-TEA!F$25,0)</f>
        <v>0</v>
      </c>
      <c r="CQ26" s="21">
        <f>IF(CF26&gt;0,CF26*(TEA!G$17+TEA!G$18)-TEA!G$25,0)</f>
        <v>0</v>
      </c>
      <c r="CR26" s="21">
        <f>IF(CG26&gt;0,CG26*(TEA!H$17+TEA!H$18)-TEA!H$25,0)</f>
        <v>0</v>
      </c>
      <c r="CS26" s="21">
        <f>IF(CH26&gt;0,CH26*(TEA!I$17+TEA!I$18)-TEA!I$25,0)</f>
        <v>0</v>
      </c>
      <c r="CT26" s="21">
        <f>IF(CI26&gt;0,CI26*(TEA!J$17+TEA!J$18)-TEA!J$25,0)</f>
        <v>0</v>
      </c>
      <c r="CU26" s="21">
        <f>IF(CJ26&gt;0,CJ26*(TEA!K$17+TEA!K$18)-TEA!K$25,0)</f>
        <v>0</v>
      </c>
      <c r="CV26" s="21">
        <f>IF(CK26&gt;0,CK26*(TEA!L$17+TEA!L$18)-TEA!L$25,0)</f>
        <v>0</v>
      </c>
      <c r="CW26" s="21">
        <f>TEA!B$10-TEA!B$46-X26-CL26</f>
        <v>51812.602423112214</v>
      </c>
      <c r="CX26" s="21">
        <f>TEA!C$10-TEA!C$46-Y26-CM26</f>
        <v>47877.346280876183</v>
      </c>
      <c r="CY26" s="21">
        <f>TEA!D$10-TEA!D$46-Z26-CN26</f>
        <v>-78390.040457486059</v>
      </c>
      <c r="CZ26" s="21">
        <f>TEA!E$10-TEA!E$46-AA26-CO26</f>
        <v>-23213.117478292173</v>
      </c>
      <c r="DA26" s="21"/>
      <c r="DB26" s="21">
        <f>TEA!G$10-TEA!G$46-AC26-CQ26</f>
        <v>0</v>
      </c>
      <c r="DC26" s="21">
        <f>TEA!H$10-TEA!H$46-AD26-CR26</f>
        <v>0</v>
      </c>
      <c r="DD26" s="21">
        <f>TEA!I$10-TEA!I$46-AE26-CS26</f>
        <v>-2803249.8973477646</v>
      </c>
      <c r="DE26" s="21">
        <f>TEA!J$10-TEA!J$46-AF26-CT26</f>
        <v>0</v>
      </c>
      <c r="DF26" s="21">
        <f>TEA!K$10-TEA!K$46-AG26-CU26</f>
        <v>0</v>
      </c>
      <c r="DG26" s="21">
        <f>TEA!L$10-TEA!L$46-AH26-CV26</f>
        <v>0</v>
      </c>
      <c r="DH26" s="21">
        <f>CW26/(1+TEA!B$16)^$A26</f>
        <v>5786.3359891389364</v>
      </c>
      <c r="DI26" s="21">
        <f>CX26/(1+TEA!C$16)^$A26</f>
        <v>5346.8538327255192</v>
      </c>
      <c r="DJ26" s="21">
        <f>CY26/(1+TEA!D$16)^$A26</f>
        <v>-8754.4553077085748</v>
      </c>
      <c r="DK26" s="21">
        <f>CZ26/(1+TEA!E$16)^$A26</f>
        <v>-2592.3981966371184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-313061.78437271179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-1952930.0739722438</v>
      </c>
      <c r="C27" s="21">
        <f t="shared" si="3"/>
        <v>-1965092.6696091814</v>
      </c>
      <c r="D27" s="21">
        <f t="shared" si="4"/>
        <v>-5623897.134757271</v>
      </c>
      <c r="E27" s="21">
        <f t="shared" si="5"/>
        <v>-2347294.7085510474</v>
      </c>
      <c r="F27" s="21"/>
      <c r="G27" s="21">
        <f t="shared" si="6"/>
        <v>0</v>
      </c>
      <c r="H27" s="21">
        <f t="shared" si="7"/>
        <v>0</v>
      </c>
      <c r="I27" s="21">
        <f t="shared" si="8"/>
        <v>-67250795.954728395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TEA!B$10-TEA!B$46-M27-AI27</f>
        <v>51812.602423112214</v>
      </c>
      <c r="BF27" s="21">
        <f>TEA!C$10-TEA!C$46-N27-AJ27</f>
        <v>47877.346280876183</v>
      </c>
      <c r="BG27" s="21">
        <f>TEA!D$10-TEA!D$46-O27-AK27</f>
        <v>-78390.040457486059</v>
      </c>
      <c r="BH27" s="21">
        <f>TEA!E$10-TEA!E$46-P27-AL27</f>
        <v>-23213.117478292173</v>
      </c>
      <c r="BI27" s="21"/>
      <c r="BJ27" s="21">
        <f>TEA!G$10-TEA!G$46-R27-AN27</f>
        <v>0</v>
      </c>
      <c r="BK27" s="21">
        <f>TEA!H$10-TEA!H$46-S27-AO27</f>
        <v>0</v>
      </c>
      <c r="BL27" s="21">
        <f>TEA!I$10-TEA!I$46-T27-AP27</f>
        <v>-2803249.8973477646</v>
      </c>
      <c r="BM27" s="21">
        <f>TEA!J$10-TEA!J$46-U27-AQ27</f>
        <v>0</v>
      </c>
      <c r="BN27" s="21">
        <f>TEA!K$10-TEA!K$46-V27-AR27</f>
        <v>0</v>
      </c>
      <c r="BO27" s="21">
        <f>TEA!L$10-TEA!L$46-W27-AS27</f>
        <v>0</v>
      </c>
      <c r="BP27" s="21">
        <f t="shared" si="12"/>
        <v>-360779.65180884954</v>
      </c>
      <c r="BQ27" s="21">
        <f t="shared" si="13"/>
        <v>-422116.76935448707</v>
      </c>
      <c r="BR27" s="21">
        <f t="shared" si="14"/>
        <v>-6501308.8388249381</v>
      </c>
      <c r="BS27" s="21">
        <f t="shared" si="15"/>
        <v>-1734542.4265122002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-116925087.31967674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-308967.04938573734</v>
      </c>
      <c r="CB27" s="21">
        <f t="shared" si="18"/>
        <v>-374239.42307361087</v>
      </c>
      <c r="CC27" s="21">
        <f t="shared" si="19"/>
        <v>-6579698.8792824242</v>
      </c>
      <c r="CD27" s="21">
        <f t="shared" si="20"/>
        <v>-1757755.5439904924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-119728337.21702451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IF(CA27&gt;0,CA27*(TEA!B$17+TEA!B$18)-TEA!B$25,0)</f>
        <v>0</v>
      </c>
      <c r="CM27" s="21">
        <f>IF(CB27&gt;0,CB27*(TEA!C$17+TEA!C$18)-TEA!C$25,0)</f>
        <v>0</v>
      </c>
      <c r="CN27" s="21">
        <f>IF(CC27&gt;0,CC27*(TEA!D$17+TEA!D$18)-TEA!D$25,0)</f>
        <v>0</v>
      </c>
      <c r="CO27" s="21">
        <f>IF(CD27&gt;0,CD27*(TEA!E$17+TEA!E$18)-TEA!E$25,0)</f>
        <v>0</v>
      </c>
      <c r="CP27" s="21">
        <f>IF(CE27&gt;0,CE27*(TEA!F$17+TEA!F$18)-TEA!F$25,0)</f>
        <v>0</v>
      </c>
      <c r="CQ27" s="21">
        <f>IF(CF27&gt;0,CF27*(TEA!G$17+TEA!G$18)-TEA!G$25,0)</f>
        <v>0</v>
      </c>
      <c r="CR27" s="21">
        <f>IF(CG27&gt;0,CG27*(TEA!H$17+TEA!H$18)-TEA!H$25,0)</f>
        <v>0</v>
      </c>
      <c r="CS27" s="21">
        <f>IF(CH27&gt;0,CH27*(TEA!I$17+TEA!I$18)-TEA!I$25,0)</f>
        <v>0</v>
      </c>
      <c r="CT27" s="21">
        <f>IF(CI27&gt;0,CI27*(TEA!J$17+TEA!J$18)-TEA!J$25,0)</f>
        <v>0</v>
      </c>
      <c r="CU27" s="21">
        <f>IF(CJ27&gt;0,CJ27*(TEA!K$17+TEA!K$18)-TEA!K$25,0)</f>
        <v>0</v>
      </c>
      <c r="CV27" s="21">
        <f>IF(CK27&gt;0,CK27*(TEA!L$17+TEA!L$18)-TEA!L$25,0)</f>
        <v>0</v>
      </c>
      <c r="CW27" s="21">
        <f>TEA!B$10-TEA!B$46-X27-CL27</f>
        <v>51812.602423112214</v>
      </c>
      <c r="CX27" s="21">
        <f>TEA!C$10-TEA!C$46-Y27-CM27</f>
        <v>47877.346280876183</v>
      </c>
      <c r="CY27" s="21">
        <f>TEA!D$10-TEA!D$46-Z27-CN27</f>
        <v>-78390.040457486059</v>
      </c>
      <c r="CZ27" s="21">
        <f>TEA!E$10-TEA!E$46-AA27-CO27</f>
        <v>-23213.117478292173</v>
      </c>
      <c r="DA27" s="21"/>
      <c r="DB27" s="21">
        <f>TEA!G$10-TEA!G$46-AC27-CQ27</f>
        <v>0</v>
      </c>
      <c r="DC27" s="21">
        <f>TEA!H$10-TEA!H$46-AD27-CR27</f>
        <v>0</v>
      </c>
      <c r="DD27" s="21">
        <f>TEA!I$10-TEA!I$46-AE27-CS27</f>
        <v>-2803249.8973477646</v>
      </c>
      <c r="DE27" s="21">
        <f>TEA!J$10-TEA!J$46-AF27-CT27</f>
        <v>0</v>
      </c>
      <c r="DF27" s="21">
        <f>TEA!K$10-TEA!K$46-AG27-CU27</f>
        <v>0</v>
      </c>
      <c r="DG27" s="21">
        <f>TEA!L$10-TEA!L$46-AH27-CV27</f>
        <v>0</v>
      </c>
      <c r="DH27" s="21">
        <f>CW27/(1+TEA!B$16)^$A27</f>
        <v>5260.3054446717615</v>
      </c>
      <c r="DI27" s="21">
        <f>CX27/(1+TEA!C$16)^$A27</f>
        <v>4860.7762115686546</v>
      </c>
      <c r="DJ27" s="21">
        <f>CY27/(1+TEA!D$16)^$A27</f>
        <v>-7958.5957342805232</v>
      </c>
      <c r="DK27" s="21">
        <f>CZ27/(1+TEA!E$16)^$A27</f>
        <v>-2356.7256333064715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-284601.62215701077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-1948147.9781134513</v>
      </c>
      <c r="C28" s="21">
        <f t="shared" si="3"/>
        <v>-1960673.782144119</v>
      </c>
      <c r="D28" s="21">
        <f t="shared" si="4"/>
        <v>-5631132.2217884352</v>
      </c>
      <c r="E28" s="21">
        <f t="shared" si="5"/>
        <v>-2349437.1863995078</v>
      </c>
      <c r="F28" s="21"/>
      <c r="G28" s="21">
        <f t="shared" si="6"/>
        <v>0</v>
      </c>
      <c r="H28" s="21">
        <f t="shared" si="7"/>
        <v>0</v>
      </c>
      <c r="I28" s="21">
        <f t="shared" si="8"/>
        <v>-67509524.702143863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TEA!B$10-TEA!B$46-M28-AI28</f>
        <v>51812.602423112214</v>
      </c>
      <c r="BF28" s="21">
        <f>TEA!C$10-TEA!C$46-N28-AJ28</f>
        <v>47877.346280876183</v>
      </c>
      <c r="BG28" s="21">
        <f>TEA!D$10-TEA!D$46-O28-AK28</f>
        <v>-78390.040457486059</v>
      </c>
      <c r="BH28" s="21">
        <f>TEA!E$10-TEA!E$46-P28-AL28</f>
        <v>-23213.117478292173</v>
      </c>
      <c r="BI28" s="21"/>
      <c r="BJ28" s="21">
        <f>TEA!G$10-TEA!G$46-R28-AN28</f>
        <v>0</v>
      </c>
      <c r="BK28" s="21">
        <f>TEA!H$10-TEA!H$46-S28-AO28</f>
        <v>0</v>
      </c>
      <c r="BL28" s="21">
        <f>TEA!I$10-TEA!I$46-T28-AP28</f>
        <v>-2803249.8973477646</v>
      </c>
      <c r="BM28" s="21">
        <f>TEA!J$10-TEA!J$46-U28-AQ28</f>
        <v>0</v>
      </c>
      <c r="BN28" s="21">
        <f>TEA!K$10-TEA!K$46-V28-AR28</f>
        <v>0</v>
      </c>
      <c r="BO28" s="21">
        <f>TEA!L$10-TEA!L$46-W28-AS28</f>
        <v>0</v>
      </c>
      <c r="BP28" s="21">
        <f t="shared" si="12"/>
        <v>-308967.04938573734</v>
      </c>
      <c r="BQ28" s="21">
        <f t="shared" si="13"/>
        <v>-374239.42307361087</v>
      </c>
      <c r="BR28" s="21">
        <f t="shared" si="14"/>
        <v>-6579698.8792824242</v>
      </c>
      <c r="BS28" s="21">
        <f t="shared" si="15"/>
        <v>-1757755.5439904924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-119728337.21702451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-257154.44696262514</v>
      </c>
      <c r="CB28" s="21">
        <f t="shared" si="18"/>
        <v>-326362.07679273468</v>
      </c>
      <c r="CC28" s="21">
        <f t="shared" si="19"/>
        <v>-6658088.9197399104</v>
      </c>
      <c r="CD28" s="21">
        <f t="shared" si="20"/>
        <v>-1780968.6614687846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-122531587.11437227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IF(CA28&gt;0,CA28*(TEA!B$17+TEA!B$18)-TEA!B$25,0)</f>
        <v>0</v>
      </c>
      <c r="CM28" s="21">
        <f>IF(CB28&gt;0,CB28*(TEA!C$17+TEA!C$18)-TEA!C$25,0)</f>
        <v>0</v>
      </c>
      <c r="CN28" s="21">
        <f>IF(CC28&gt;0,CC28*(TEA!D$17+TEA!D$18)-TEA!D$25,0)</f>
        <v>0</v>
      </c>
      <c r="CO28" s="21">
        <f>IF(CD28&gt;0,CD28*(TEA!E$17+TEA!E$18)-TEA!E$25,0)</f>
        <v>0</v>
      </c>
      <c r="CP28" s="21">
        <f>IF(CE28&gt;0,CE28*(TEA!F$17+TEA!F$18)-TEA!F$25,0)</f>
        <v>0</v>
      </c>
      <c r="CQ28" s="21">
        <f>IF(CF28&gt;0,CF28*(TEA!G$17+TEA!G$18)-TEA!G$25,0)</f>
        <v>0</v>
      </c>
      <c r="CR28" s="21">
        <f>IF(CG28&gt;0,CG28*(TEA!H$17+TEA!H$18)-TEA!H$25,0)</f>
        <v>0</v>
      </c>
      <c r="CS28" s="21">
        <f>IF(CH28&gt;0,CH28*(TEA!I$17+TEA!I$18)-TEA!I$25,0)</f>
        <v>0</v>
      </c>
      <c r="CT28" s="21">
        <f>IF(CI28&gt;0,CI28*(TEA!J$17+TEA!J$18)-TEA!J$25,0)</f>
        <v>0</v>
      </c>
      <c r="CU28" s="21">
        <f>IF(CJ28&gt;0,CJ28*(TEA!K$17+TEA!K$18)-TEA!K$25,0)</f>
        <v>0</v>
      </c>
      <c r="CV28" s="21">
        <f>IF(CK28&gt;0,CK28*(TEA!L$17+TEA!L$18)-TEA!L$25,0)</f>
        <v>0</v>
      </c>
      <c r="CW28" s="21">
        <f>TEA!B$10-TEA!B$46-X28-CL28</f>
        <v>51812.602423112214</v>
      </c>
      <c r="CX28" s="21">
        <f>TEA!C$10-TEA!C$46-Y28-CM28</f>
        <v>47877.346280876183</v>
      </c>
      <c r="CY28" s="21">
        <f>TEA!D$10-TEA!D$46-Z28-CN28</f>
        <v>-78390.040457486059</v>
      </c>
      <c r="CZ28" s="21">
        <f>TEA!E$10-TEA!E$46-AA28-CO28</f>
        <v>-23213.117478292173</v>
      </c>
      <c r="DA28" s="21"/>
      <c r="DB28" s="21">
        <f>TEA!G$10-TEA!G$46-AC28-CQ28</f>
        <v>0</v>
      </c>
      <c r="DC28" s="21">
        <f>TEA!H$10-TEA!H$46-AD28-CR28</f>
        <v>0</v>
      </c>
      <c r="DD28" s="21">
        <f>TEA!I$10-TEA!I$46-AE28-CS28</f>
        <v>-2803249.8973477646</v>
      </c>
      <c r="DE28" s="21">
        <f>TEA!J$10-TEA!J$46-AF28-CT28</f>
        <v>0</v>
      </c>
      <c r="DF28" s="21">
        <f>TEA!K$10-TEA!K$46-AG28-CU28</f>
        <v>0</v>
      </c>
      <c r="DG28" s="21">
        <f>TEA!L$10-TEA!L$46-AH28-CV28</f>
        <v>0</v>
      </c>
      <c r="DH28" s="21">
        <f>CW28/(1+TEA!B$16)^$A28</f>
        <v>4782.0958587925097</v>
      </c>
      <c r="DI28" s="21">
        <f>CX28/(1+TEA!C$16)^$A28</f>
        <v>4418.887465062413</v>
      </c>
      <c r="DJ28" s="21">
        <f>CY28/(1+TEA!D$16)^$A28</f>
        <v>-7235.0870311641111</v>
      </c>
      <c r="DK28" s="21">
        <f>CZ28/(1+TEA!E$16)^$A28</f>
        <v>-2142.477848460428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-258728.74741546428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-1943800.6182418216</v>
      </c>
      <c r="C29" s="21">
        <f t="shared" si="3"/>
        <v>-1956656.611721335</v>
      </c>
      <c r="D29" s="21">
        <f t="shared" si="4"/>
        <v>-5637709.5736349477</v>
      </c>
      <c r="E29" s="21">
        <f t="shared" si="5"/>
        <v>-2351384.8935344717</v>
      </c>
      <c r="F29" s="21"/>
      <c r="G29" s="21">
        <f t="shared" si="6"/>
        <v>0</v>
      </c>
      <c r="H29" s="21">
        <f t="shared" si="7"/>
        <v>0</v>
      </c>
      <c r="I29" s="21">
        <f t="shared" si="8"/>
        <v>-67744732.654339746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TEA!B$10-TEA!B$46-M29-AI29</f>
        <v>51812.602423112214</v>
      </c>
      <c r="BF29" s="21">
        <f>TEA!C$10-TEA!C$46-N29-AJ29</f>
        <v>47877.346280876183</v>
      </c>
      <c r="BG29" s="21">
        <f>TEA!D$10-TEA!D$46-O29-AK29</f>
        <v>-78390.040457486059</v>
      </c>
      <c r="BH29" s="21">
        <f>TEA!E$10-TEA!E$46-P29-AL29</f>
        <v>-23213.117478292173</v>
      </c>
      <c r="BI29" s="21"/>
      <c r="BJ29" s="21">
        <f>TEA!G$10-TEA!G$46-R29-AN29</f>
        <v>0</v>
      </c>
      <c r="BK29" s="21">
        <f>TEA!H$10-TEA!H$46-S29-AO29</f>
        <v>0</v>
      </c>
      <c r="BL29" s="21">
        <f>TEA!I$10-TEA!I$46-T29-AP29</f>
        <v>-2803249.8973477646</v>
      </c>
      <c r="BM29" s="21">
        <f>TEA!J$10-TEA!J$46-U29-AQ29</f>
        <v>0</v>
      </c>
      <c r="BN29" s="21">
        <f>TEA!K$10-TEA!K$46-V29-AR29</f>
        <v>0</v>
      </c>
      <c r="BO29" s="21">
        <f>TEA!L$10-TEA!L$46-W29-AS29</f>
        <v>0</v>
      </c>
      <c r="BP29" s="21">
        <f t="shared" si="12"/>
        <v>-257154.44696262514</v>
      </c>
      <c r="BQ29" s="21">
        <f t="shared" si="13"/>
        <v>-326362.07679273468</v>
      </c>
      <c r="BR29" s="21">
        <f t="shared" si="14"/>
        <v>-6658088.9197399104</v>
      </c>
      <c r="BS29" s="21">
        <f t="shared" si="15"/>
        <v>-1780968.6614687846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-122531587.11437227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-205341.84453951294</v>
      </c>
      <c r="CB29" s="21">
        <f t="shared" si="18"/>
        <v>-278484.73051185848</v>
      </c>
      <c r="CC29" s="21">
        <f t="shared" si="19"/>
        <v>-6736478.9601973966</v>
      </c>
      <c r="CD29" s="21">
        <f t="shared" si="20"/>
        <v>-1804181.7789470768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-125334837.01172003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IF(CA29&gt;0,CA29*(TEA!B$17+TEA!B$18)-TEA!B$25,0)</f>
        <v>0</v>
      </c>
      <c r="CM29" s="21">
        <f>IF(CB29&gt;0,CB29*(TEA!C$17+TEA!C$18)-TEA!C$25,0)</f>
        <v>0</v>
      </c>
      <c r="CN29" s="21">
        <f>IF(CC29&gt;0,CC29*(TEA!D$17+TEA!D$18)-TEA!D$25,0)</f>
        <v>0</v>
      </c>
      <c r="CO29" s="21">
        <f>IF(CD29&gt;0,CD29*(TEA!E$17+TEA!E$18)-TEA!E$25,0)</f>
        <v>0</v>
      </c>
      <c r="CP29" s="21">
        <f>IF(CE29&gt;0,CE29*(TEA!F$17+TEA!F$18)-TEA!F$25,0)</f>
        <v>0</v>
      </c>
      <c r="CQ29" s="21">
        <f>IF(CF29&gt;0,CF29*(TEA!G$17+TEA!G$18)-TEA!G$25,0)</f>
        <v>0</v>
      </c>
      <c r="CR29" s="21">
        <f>IF(CG29&gt;0,CG29*(TEA!H$17+TEA!H$18)-TEA!H$25,0)</f>
        <v>0</v>
      </c>
      <c r="CS29" s="21">
        <f>IF(CH29&gt;0,CH29*(TEA!I$17+TEA!I$18)-TEA!I$25,0)</f>
        <v>0</v>
      </c>
      <c r="CT29" s="21">
        <f>IF(CI29&gt;0,CI29*(TEA!J$17+TEA!J$18)-TEA!J$25,0)</f>
        <v>0</v>
      </c>
      <c r="CU29" s="21">
        <f>IF(CJ29&gt;0,CJ29*(TEA!K$17+TEA!K$18)-TEA!K$25,0)</f>
        <v>0</v>
      </c>
      <c r="CV29" s="21">
        <f>IF(CK29&gt;0,CK29*(TEA!L$17+TEA!L$18)-TEA!L$25,0)</f>
        <v>0</v>
      </c>
      <c r="CW29" s="21">
        <f>TEA!B$10-TEA!B$46-X29-CL29</f>
        <v>51812.602423112214</v>
      </c>
      <c r="CX29" s="21">
        <f>TEA!C$10-TEA!C$46-Y29-CM29</f>
        <v>47877.346280876183</v>
      </c>
      <c r="CY29" s="21">
        <f>TEA!D$10-TEA!D$46-Z29-CN29</f>
        <v>-78390.040457486059</v>
      </c>
      <c r="CZ29" s="21">
        <f>TEA!E$10-TEA!E$46-AA29-CO29</f>
        <v>-23213.117478292173</v>
      </c>
      <c r="DA29" s="21"/>
      <c r="DB29" s="21">
        <f>TEA!G$10-TEA!G$46-AC29-CQ29</f>
        <v>0</v>
      </c>
      <c r="DC29" s="21">
        <f>TEA!H$10-TEA!H$46-AD29-CR29</f>
        <v>0</v>
      </c>
      <c r="DD29" s="21">
        <f>TEA!I$10-TEA!I$46-AE29-CS29</f>
        <v>-2803249.8973477646</v>
      </c>
      <c r="DE29" s="21">
        <f>TEA!J$10-TEA!J$46-AF29-CT29</f>
        <v>0</v>
      </c>
      <c r="DF29" s="21">
        <f>TEA!K$10-TEA!K$46-AG29-CU29</f>
        <v>0</v>
      </c>
      <c r="DG29" s="21">
        <f>TEA!L$10-TEA!L$46-AH29-CV29</f>
        <v>0</v>
      </c>
      <c r="DH29" s="21">
        <f>CW29/(1+TEA!B$16)^$A29</f>
        <v>4347.3598716295537</v>
      </c>
      <c r="DI29" s="21">
        <f>CX29/(1+TEA!C$16)^$A29</f>
        <v>4017.1704227840114</v>
      </c>
      <c r="DJ29" s="21">
        <f>CY29/(1+TEA!D$16)^$A29</f>
        <v>-6577.3518465128273</v>
      </c>
      <c r="DK29" s="21">
        <f>CZ29/(1+TEA!E$16)^$A29</f>
        <v>-1947.7071349640255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-235207.9521958766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-1939848.4729039767</v>
      </c>
      <c r="C30" s="21">
        <f t="shared" si="3"/>
        <v>-1953004.6386097132</v>
      </c>
      <c r="D30" s="21">
        <f t="shared" si="4"/>
        <v>-5643688.9844045043</v>
      </c>
      <c r="E30" s="21">
        <f t="shared" si="5"/>
        <v>-2353155.5363844391</v>
      </c>
      <c r="F30" s="21"/>
      <c r="G30" s="21">
        <f t="shared" si="6"/>
        <v>0</v>
      </c>
      <c r="H30" s="21">
        <f t="shared" si="7"/>
        <v>0</v>
      </c>
      <c r="I30" s="21">
        <f t="shared" si="8"/>
        <v>-67958558.065426901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TEA!B$10-TEA!B$46-M30-AI30</f>
        <v>51812.602423112214</v>
      </c>
      <c r="BF30" s="21">
        <f>TEA!C$10-TEA!C$46-N30-AJ30</f>
        <v>47877.346280876183</v>
      </c>
      <c r="BG30" s="21">
        <f>TEA!D$10-TEA!D$46-O30-AK30</f>
        <v>-78390.040457486059</v>
      </c>
      <c r="BH30" s="21">
        <f>TEA!E$10-TEA!E$46-P30-AL30</f>
        <v>-23213.117478292173</v>
      </c>
      <c r="BI30" s="21"/>
      <c r="BJ30" s="21">
        <f>TEA!G$10-TEA!G$46-R30-AN30</f>
        <v>0</v>
      </c>
      <c r="BK30" s="21">
        <f>TEA!H$10-TEA!H$46-S30-AO30</f>
        <v>0</v>
      </c>
      <c r="BL30" s="21">
        <f>TEA!I$10-TEA!I$46-T30-AP30</f>
        <v>-2803249.8973477646</v>
      </c>
      <c r="BM30" s="21">
        <f>TEA!J$10-TEA!J$46-U30-AQ30</f>
        <v>0</v>
      </c>
      <c r="BN30" s="21">
        <f>TEA!K$10-TEA!K$46-V30-AR30</f>
        <v>0</v>
      </c>
      <c r="BO30" s="21">
        <f>TEA!L$10-TEA!L$46-W30-AS30</f>
        <v>0</v>
      </c>
      <c r="BP30" s="21">
        <f t="shared" si="12"/>
        <v>-205341.84453951294</v>
      </c>
      <c r="BQ30" s="21">
        <f t="shared" si="13"/>
        <v>-278484.73051185848</v>
      </c>
      <c r="BR30" s="21">
        <f t="shared" si="14"/>
        <v>-6736478.9601973966</v>
      </c>
      <c r="BS30" s="21">
        <f t="shared" si="15"/>
        <v>-1804181.7789470768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-125334837.01172003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-153529.24211640074</v>
      </c>
      <c r="CB30" s="21">
        <f t="shared" si="18"/>
        <v>-230607.38423098228</v>
      </c>
      <c r="CC30" s="21">
        <f t="shared" si="19"/>
        <v>-6814869.0006548828</v>
      </c>
      <c r="CD30" s="21">
        <f t="shared" si="20"/>
        <v>-1827394.896425369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-128138086.90906779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IF(CA30&gt;0,CA30*(TEA!B$17+TEA!B$18)-TEA!B$25,0)</f>
        <v>0</v>
      </c>
      <c r="CM30" s="21">
        <f>IF(CB30&gt;0,CB30*(TEA!C$17+TEA!C$18)-TEA!C$25,0)</f>
        <v>0</v>
      </c>
      <c r="CN30" s="21">
        <f>IF(CC30&gt;0,CC30*(TEA!D$17+TEA!D$18)-TEA!D$25,0)</f>
        <v>0</v>
      </c>
      <c r="CO30" s="21">
        <f>IF(CD30&gt;0,CD30*(TEA!E$17+TEA!E$18)-TEA!E$25,0)</f>
        <v>0</v>
      </c>
      <c r="CP30" s="21">
        <f>IF(CE30&gt;0,CE30*(TEA!F$17+TEA!F$18)-TEA!F$25,0)</f>
        <v>0</v>
      </c>
      <c r="CQ30" s="21">
        <f>IF(CF30&gt;0,CF30*(TEA!G$17+TEA!G$18)-TEA!G$25,0)</f>
        <v>0</v>
      </c>
      <c r="CR30" s="21">
        <f>IF(CG30&gt;0,CG30*(TEA!H$17+TEA!H$18)-TEA!H$25,0)</f>
        <v>0</v>
      </c>
      <c r="CS30" s="21">
        <f>IF(CH30&gt;0,CH30*(TEA!I$17+TEA!I$18)-TEA!I$25,0)</f>
        <v>0</v>
      </c>
      <c r="CT30" s="21">
        <f>IF(CI30&gt;0,CI30*(TEA!J$17+TEA!J$18)-TEA!J$25,0)</f>
        <v>0</v>
      </c>
      <c r="CU30" s="21">
        <f>IF(CJ30&gt;0,CJ30*(TEA!K$17+TEA!K$18)-TEA!K$25,0)</f>
        <v>0</v>
      </c>
      <c r="CV30" s="21">
        <f>IF(CK30&gt;0,CK30*(TEA!L$17+TEA!L$18)-TEA!L$25,0)</f>
        <v>0</v>
      </c>
      <c r="CW30" s="21">
        <f>TEA!B$10-TEA!B$46-X30-CL30</f>
        <v>51812.602423112214</v>
      </c>
      <c r="CX30" s="21">
        <f>TEA!C$10-TEA!C$46-Y30-CM30</f>
        <v>47877.346280876183</v>
      </c>
      <c r="CY30" s="21">
        <f>TEA!D$10-TEA!D$46-Z30-CN30</f>
        <v>-78390.040457486059</v>
      </c>
      <c r="CZ30" s="21">
        <f>TEA!E$10-TEA!E$46-AA30-CO30</f>
        <v>-23213.117478292173</v>
      </c>
      <c r="DA30" s="21"/>
      <c r="DB30" s="21">
        <f>TEA!G$10-TEA!G$46-AC30-CQ30</f>
        <v>0</v>
      </c>
      <c r="DC30" s="21">
        <f>TEA!H$10-TEA!H$46-AD30-CR30</f>
        <v>0</v>
      </c>
      <c r="DD30" s="21">
        <f>TEA!I$10-TEA!I$46-AE30-CS30</f>
        <v>-2803249.8973477646</v>
      </c>
      <c r="DE30" s="21">
        <f>TEA!J$10-TEA!J$46-AF30-CT30</f>
        <v>0</v>
      </c>
      <c r="DF30" s="21">
        <f>TEA!K$10-TEA!K$46-AG30-CU30</f>
        <v>0</v>
      </c>
      <c r="DG30" s="21">
        <f>TEA!L$10-TEA!L$46-AH30-CV30</f>
        <v>0</v>
      </c>
      <c r="DH30" s="21">
        <f>CW30/(1+TEA!B$16)^$A30</f>
        <v>3952.1453378450483</v>
      </c>
      <c r="DI30" s="21">
        <f>CX30/(1+TEA!C$16)^$A30</f>
        <v>3651.9731116218277</v>
      </c>
      <c r="DJ30" s="21">
        <f>CY30/(1+TEA!D$16)^$A30</f>
        <v>-5979.4107695571147</v>
      </c>
      <c r="DK30" s="21">
        <f>CZ30/(1+TEA!E$16)^$A30</f>
        <v>-1770.6428499672957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-213825.41108716052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-1936255.6135059358</v>
      </c>
      <c r="C31" s="21">
        <f t="shared" si="3"/>
        <v>-1949684.6630536932</v>
      </c>
      <c r="D31" s="21">
        <f t="shared" si="4"/>
        <v>-5649124.8123768289</v>
      </c>
      <c r="E31" s="21">
        <f t="shared" si="5"/>
        <v>-2354765.2117025913</v>
      </c>
      <c r="F31" s="21"/>
      <c r="G31" s="21">
        <f t="shared" si="6"/>
        <v>0</v>
      </c>
      <c r="H31" s="21">
        <f t="shared" si="7"/>
        <v>0</v>
      </c>
      <c r="I31" s="21">
        <f t="shared" si="8"/>
        <v>-68152944.80277887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TEA!B$10-TEA!B$46-M31-AI31</f>
        <v>51812.602423112214</v>
      </c>
      <c r="BF31" s="21">
        <f>TEA!C$10-TEA!C$46-N31-AJ31</f>
        <v>47877.346280876183</v>
      </c>
      <c r="BG31" s="21">
        <f>TEA!D$10-TEA!D$46-O31-AK31</f>
        <v>-78390.040457486059</v>
      </c>
      <c r="BH31" s="21">
        <f>TEA!E$10-TEA!E$46-P31-AL31</f>
        <v>-23213.117478292173</v>
      </c>
      <c r="BI31" s="21"/>
      <c r="BJ31" s="21">
        <f>TEA!G$10-TEA!G$46-R31-AN31</f>
        <v>0</v>
      </c>
      <c r="BK31" s="21">
        <f>TEA!H$10-TEA!H$46-S31-AO31</f>
        <v>0</v>
      </c>
      <c r="BL31" s="21">
        <f>TEA!I$10-TEA!I$46-T31-AP31</f>
        <v>-2803249.8973477646</v>
      </c>
      <c r="BM31" s="21">
        <f>TEA!J$10-TEA!J$46-U31-AQ31</f>
        <v>0</v>
      </c>
      <c r="BN31" s="21">
        <f>TEA!K$10-TEA!K$46-V31-AR31</f>
        <v>0</v>
      </c>
      <c r="BO31" s="21">
        <f>TEA!L$10-TEA!L$46-W31-AS31</f>
        <v>0</v>
      </c>
      <c r="BP31" s="21">
        <f t="shared" si="12"/>
        <v>-153529.24211640074</v>
      </c>
      <c r="BQ31" s="21">
        <f t="shared" si="13"/>
        <v>-230607.38423098228</v>
      </c>
      <c r="BR31" s="21">
        <f t="shared" si="14"/>
        <v>-6814869.0006548828</v>
      </c>
      <c r="BS31" s="21">
        <f t="shared" si="15"/>
        <v>-1827394.896425369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-128138086.90906779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-101716.63969328853</v>
      </c>
      <c r="CB31" s="21">
        <f t="shared" si="18"/>
        <v>-182730.03795010608</v>
      </c>
      <c r="CC31" s="21">
        <f t="shared" si="19"/>
        <v>-6893259.0411123689</v>
      </c>
      <c r="CD31" s="21">
        <f t="shared" si="20"/>
        <v>-1850608.0139036612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-130941336.80641556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IF(CA31&gt;0,CA31*(TEA!B$17+TEA!B$18)-TEA!B$25,0)</f>
        <v>0</v>
      </c>
      <c r="CM31" s="21">
        <f>IF(CB31&gt;0,CB31*(TEA!C$17+TEA!C$18)-TEA!C$25,0)</f>
        <v>0</v>
      </c>
      <c r="CN31" s="21">
        <f>IF(CC31&gt;0,CC31*(TEA!D$17+TEA!D$18)-TEA!D$25,0)</f>
        <v>0</v>
      </c>
      <c r="CO31" s="21">
        <f>IF(CD31&gt;0,CD31*(TEA!E$17+TEA!E$18)-TEA!E$25,0)</f>
        <v>0</v>
      </c>
      <c r="CP31" s="21">
        <f>IF(CE31&gt;0,CE31*(TEA!F$17+TEA!F$18)-TEA!F$25,0)</f>
        <v>0</v>
      </c>
      <c r="CQ31" s="21">
        <f>IF(CF31&gt;0,CF31*(TEA!G$17+TEA!G$18)-TEA!G$25,0)</f>
        <v>0</v>
      </c>
      <c r="CR31" s="21">
        <f>IF(CG31&gt;0,CG31*(TEA!H$17+TEA!H$18)-TEA!H$25,0)</f>
        <v>0</v>
      </c>
      <c r="CS31" s="21">
        <f>IF(CH31&gt;0,CH31*(TEA!I$17+TEA!I$18)-TEA!I$25,0)</f>
        <v>0</v>
      </c>
      <c r="CT31" s="21">
        <f>IF(CI31&gt;0,CI31*(TEA!J$17+TEA!J$18)-TEA!J$25,0)</f>
        <v>0</v>
      </c>
      <c r="CU31" s="21">
        <f>IF(CJ31&gt;0,CJ31*(TEA!K$17+TEA!K$18)-TEA!K$25,0)</f>
        <v>0</v>
      </c>
      <c r="CV31" s="21">
        <f>IF(CK31&gt;0,CK31*(TEA!L$17+TEA!L$18)-TEA!L$25,0)</f>
        <v>0</v>
      </c>
      <c r="CW31" s="21">
        <f>TEA!B$10-TEA!B$46-X31-CL31</f>
        <v>51812.602423112214</v>
      </c>
      <c r="CX31" s="21">
        <f>TEA!C$10-TEA!C$46-Y31-CM31</f>
        <v>47877.346280876183</v>
      </c>
      <c r="CY31" s="21">
        <f>TEA!D$10-TEA!D$46-Z31-CN31</f>
        <v>-78390.040457486059</v>
      </c>
      <c r="CZ31" s="21">
        <f>TEA!E$10-TEA!E$46-AA31-CO31</f>
        <v>-23213.117478292173</v>
      </c>
      <c r="DA31" s="21"/>
      <c r="DB31" s="21">
        <f>TEA!G$10-TEA!G$46-AC31-CQ31</f>
        <v>0</v>
      </c>
      <c r="DC31" s="21">
        <f>TEA!H$10-TEA!H$46-AD31-CR31</f>
        <v>0</v>
      </c>
      <c r="DD31" s="21">
        <f>TEA!I$10-TEA!I$46-AE31-CS31</f>
        <v>-2803249.8973477646</v>
      </c>
      <c r="DE31" s="21">
        <f>TEA!J$10-TEA!J$46-AF31-CT31</f>
        <v>0</v>
      </c>
      <c r="DF31" s="21">
        <f>TEA!K$10-TEA!K$46-AG31-CU31</f>
        <v>0</v>
      </c>
      <c r="DG31" s="21">
        <f>TEA!L$10-TEA!L$46-AH31-CV31</f>
        <v>0</v>
      </c>
      <c r="DH31" s="21">
        <f>CW31/(1+TEA!B$16)^$A31</f>
        <v>3592.8593980409532</v>
      </c>
      <c r="DI31" s="21">
        <f>CX31/(1+TEA!C$16)^$A31</f>
        <v>3319.9755560198437</v>
      </c>
      <c r="DJ31" s="21">
        <f>CY31/(1+TEA!D$16)^$A31</f>
        <v>-5435.8279723246496</v>
      </c>
      <c r="DK31" s="21">
        <f>CZ31/(1+TEA!E$16)^$A31</f>
        <v>-1609.6753181520869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-194386.73735196411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-1932989.3776895348</v>
      </c>
      <c r="C32" s="21">
        <f t="shared" si="3"/>
        <v>-1946666.5034573115</v>
      </c>
      <c r="D32" s="21">
        <f t="shared" si="4"/>
        <v>-5654066.4741698513</v>
      </c>
      <c r="E32" s="21">
        <f t="shared" si="5"/>
        <v>-2356228.5529009113</v>
      </c>
      <c r="F32" s="21"/>
      <c r="G32" s="21">
        <f t="shared" si="6"/>
        <v>0</v>
      </c>
      <c r="H32" s="21">
        <f t="shared" si="7"/>
        <v>0</v>
      </c>
      <c r="I32" s="21">
        <f t="shared" si="8"/>
        <v>-68329660.018553376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TEA!B$10-TEA!B$46-M32-AI32</f>
        <v>51812.602423112214</v>
      </c>
      <c r="BF32" s="21">
        <f>TEA!C$10-TEA!C$46-N32-AJ32</f>
        <v>47877.346280876183</v>
      </c>
      <c r="BG32" s="21">
        <f>TEA!D$10-TEA!D$46-O32-AK32</f>
        <v>-78390.040457486059</v>
      </c>
      <c r="BH32" s="21">
        <f>TEA!E$10-TEA!E$46-P32-AL32</f>
        <v>-23213.117478292173</v>
      </c>
      <c r="BI32" s="21"/>
      <c r="BJ32" s="21">
        <f>TEA!G$10-TEA!G$46-R32-AN32</f>
        <v>0</v>
      </c>
      <c r="BK32" s="21">
        <f>TEA!H$10-TEA!H$46-S32-AO32</f>
        <v>0</v>
      </c>
      <c r="BL32" s="21">
        <f>TEA!I$10-TEA!I$46-T32-AP32</f>
        <v>-2803249.8973477646</v>
      </c>
      <c r="BM32" s="21">
        <f>TEA!J$10-TEA!J$46-U32-AQ32</f>
        <v>0</v>
      </c>
      <c r="BN32" s="21">
        <f>TEA!K$10-TEA!K$46-V32-AR32</f>
        <v>0</v>
      </c>
      <c r="BO32" s="21">
        <f>TEA!L$10-TEA!L$46-W32-AS32</f>
        <v>0</v>
      </c>
      <c r="BP32" s="21">
        <f t="shared" si="12"/>
        <v>-101716.63969328853</v>
      </c>
      <c r="BQ32" s="21">
        <f t="shared" si="13"/>
        <v>-182730.03795010608</v>
      </c>
      <c r="BR32" s="21">
        <f t="shared" si="14"/>
        <v>-6893259.0411123689</v>
      </c>
      <c r="BS32" s="21">
        <f t="shared" si="15"/>
        <v>-1850608.0139036612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-130941336.80641556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-49904.037270176312</v>
      </c>
      <c r="CB32" s="21">
        <f t="shared" si="18"/>
        <v>-134852.69166922988</v>
      </c>
      <c r="CC32" s="21">
        <f t="shared" si="19"/>
        <v>-6971649.0815698551</v>
      </c>
      <c r="CD32" s="21">
        <f t="shared" si="20"/>
        <v>-1873821.1313819534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-133744586.70376332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IF(CA32&gt;0,CA32*(TEA!B$17+TEA!B$18)-TEA!B$25,0)</f>
        <v>0</v>
      </c>
      <c r="CM32" s="21">
        <f>IF(CB32&gt;0,CB32*(TEA!C$17+TEA!C$18)-TEA!C$25,0)</f>
        <v>0</v>
      </c>
      <c r="CN32" s="21">
        <f>IF(CC32&gt;0,CC32*(TEA!D$17+TEA!D$18)-TEA!D$25,0)</f>
        <v>0</v>
      </c>
      <c r="CO32" s="21">
        <f>IF(CD32&gt;0,CD32*(TEA!E$17+TEA!E$18)-TEA!E$25,0)</f>
        <v>0</v>
      </c>
      <c r="CP32" s="21">
        <f>IF(CE32&gt;0,CE32*(TEA!F$17+TEA!F$18)-TEA!F$25,0)</f>
        <v>0</v>
      </c>
      <c r="CQ32" s="21">
        <f>IF(CF32&gt;0,CF32*(TEA!G$17+TEA!G$18)-TEA!G$25,0)</f>
        <v>0</v>
      </c>
      <c r="CR32" s="21">
        <f>IF(CG32&gt;0,CG32*(TEA!H$17+TEA!H$18)-TEA!H$25,0)</f>
        <v>0</v>
      </c>
      <c r="CS32" s="21">
        <f>IF(CH32&gt;0,CH32*(TEA!I$17+TEA!I$18)-TEA!I$25,0)</f>
        <v>0</v>
      </c>
      <c r="CT32" s="21">
        <f>IF(CI32&gt;0,CI32*(TEA!J$17+TEA!J$18)-TEA!J$25,0)</f>
        <v>0</v>
      </c>
      <c r="CU32" s="21">
        <f>IF(CJ32&gt;0,CJ32*(TEA!K$17+TEA!K$18)-TEA!K$25,0)</f>
        <v>0</v>
      </c>
      <c r="CV32" s="21">
        <f>IF(CK32&gt;0,CK32*(TEA!L$17+TEA!L$18)-TEA!L$25,0)</f>
        <v>0</v>
      </c>
      <c r="CW32" s="21">
        <f>TEA!B$10-TEA!B$46-X32-CL32</f>
        <v>51812.602423112214</v>
      </c>
      <c r="CX32" s="21">
        <f>TEA!C$10-TEA!C$46-Y32-CM32</f>
        <v>47877.346280876183</v>
      </c>
      <c r="CY32" s="21">
        <f>TEA!D$10-TEA!D$46-Z32-CN32</f>
        <v>-78390.040457486059</v>
      </c>
      <c r="CZ32" s="21">
        <f>TEA!E$10-TEA!E$46-AA32-CO32</f>
        <v>-23213.117478292173</v>
      </c>
      <c r="DA32" s="21"/>
      <c r="DB32" s="21">
        <f>TEA!G$10-TEA!G$46-AC32-CQ32</f>
        <v>0</v>
      </c>
      <c r="DC32" s="21">
        <f>TEA!H$10-TEA!H$46-AD32-CR32</f>
        <v>0</v>
      </c>
      <c r="DD32" s="21">
        <f>TEA!I$10-TEA!I$46-AE32-CS32</f>
        <v>-2803249.8973477646</v>
      </c>
      <c r="DE32" s="21">
        <f>TEA!J$10-TEA!J$46-AF32-CT32</f>
        <v>0</v>
      </c>
      <c r="DF32" s="21">
        <f>TEA!K$10-TEA!K$46-AG32-CU32</f>
        <v>0</v>
      </c>
      <c r="DG32" s="21">
        <f>TEA!L$10-TEA!L$46-AH32-CV32</f>
        <v>0</v>
      </c>
      <c r="DH32" s="21">
        <f>CW32/(1+TEA!B$16)^$A32</f>
        <v>3266.2358164008665</v>
      </c>
      <c r="DI32" s="21">
        <f>CX32/(1+TEA!C$16)^$A32</f>
        <v>3018.1595963816758</v>
      </c>
      <c r="DJ32" s="21">
        <f>CY32/(1+TEA!D$16)^$A32</f>
        <v>-4941.6617930224093</v>
      </c>
      <c r="DK32" s="21">
        <f>CZ32/(1+TEA!E$16)^$A32</f>
        <v>-1463.341198320079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-176715.21577451282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-1955751.3332346561</v>
      </c>
      <c r="C33" s="34">
        <f t="shared" si="3"/>
        <v>-1968273.5607827737</v>
      </c>
      <c r="D33" s="34">
        <f t="shared" si="4"/>
        <v>-5658558.8939816896</v>
      </c>
      <c r="E33" s="34">
        <f t="shared" si="5"/>
        <v>-2357558.8630812024</v>
      </c>
      <c r="F33" s="34"/>
      <c r="G33" s="34">
        <f t="shared" si="6"/>
        <v>0</v>
      </c>
      <c r="H33" s="34">
        <f t="shared" si="7"/>
        <v>0</v>
      </c>
      <c r="I33" s="34">
        <f t="shared" si="8"/>
        <v>-68490310.214712024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(TEA!B$10-TEA!B$46-M33-AI33)+TEA!B28</f>
        <v>1706712.6024231121</v>
      </c>
      <c r="BF33" s="21">
        <f>(TEA!C$10-TEA!C$46-N33-AJ33)+TEA!C28</f>
        <v>1702777.3462808761</v>
      </c>
      <c r="BG33" s="21">
        <f>(TEA!D$10-TEA!D$46-O33-AK33)+TEA!D28</f>
        <v>1576509.9595425138</v>
      </c>
      <c r="BH33" s="21">
        <f>(TEA!E$10-TEA!E$46-P33-AL33)+TEA!E28</f>
        <v>1631686.8825217078</v>
      </c>
      <c r="BI33" s="21"/>
      <c r="BJ33" s="21">
        <f>(TEA!G$10-TEA!G$46-R33-AN33)+TEA!G28</f>
        <v>0</v>
      </c>
      <c r="BK33" s="21">
        <f>(TEA!H$10-TEA!H$46-S33-AO33)+TEA!H28</f>
        <v>0</v>
      </c>
      <c r="BL33" s="21">
        <f>(TEA!I$10-TEA!I$46-T33-AP33)+TEA!I28</f>
        <v>-2295170.8973477646</v>
      </c>
      <c r="BM33" s="21">
        <f>(TEA!J$10-TEA!J$46-U33-AQ33)+TEA!J28</f>
        <v>0</v>
      </c>
      <c r="BN33" s="21">
        <f>(TEA!K$10-TEA!K$46-V33-AR33)+TEA!K28</f>
        <v>0</v>
      </c>
      <c r="BO33" s="21">
        <f>(TEA!L$10-TEA!L$46-W33-AS33)+TEA!L28</f>
        <v>0</v>
      </c>
      <c r="BP33" s="21">
        <f t="shared" si="12"/>
        <v>-49904.037270176312</v>
      </c>
      <c r="BQ33" s="21">
        <f t="shared" si="13"/>
        <v>-134852.69166922988</v>
      </c>
      <c r="BR33" s="21">
        <f t="shared" si="14"/>
        <v>-6971649.0815698551</v>
      </c>
      <c r="BS33" s="21">
        <f t="shared" si="15"/>
        <v>-1873821.1313819534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-133744586.70376332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1656808.5651529359</v>
      </c>
      <c r="CB33" s="21">
        <f t="shared" si="18"/>
        <v>1567924.6546116462</v>
      </c>
      <c r="CC33" s="21">
        <f t="shared" si="19"/>
        <v>-5395139.1220273413</v>
      </c>
      <c r="CD33" s="21">
        <f t="shared" si="20"/>
        <v>-242134.24886024557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-136039757.60111108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IF(CA33&gt;0,CA33*(TEA!B$17+TEA!B$18)-TEA!B$25,0)</f>
        <v>448995.12115644565</v>
      </c>
      <c r="CM33" s="21">
        <f>IF(CB33&gt;0,CB33*(TEA!C$17+TEA!C$18)-TEA!C$25,0)</f>
        <v>424907.58139975613</v>
      </c>
      <c r="CN33" s="21">
        <f>IF(CC33&gt;0,CC33*(TEA!D$17+TEA!D$18)-TEA!D$25,0)</f>
        <v>0</v>
      </c>
      <c r="CO33" s="21">
        <f>IF(CD33&gt;0,CD33*(TEA!E$17+TEA!E$18)-TEA!E$25,0)</f>
        <v>0</v>
      </c>
      <c r="CP33" s="21">
        <f>IF(CE33&gt;0,CE33*(TEA!F$17+TEA!F$18)-TEA!F$25,0)</f>
        <v>0</v>
      </c>
      <c r="CQ33" s="21">
        <f>IF(CF33&gt;0,CF33*(TEA!G$17+TEA!G$18)-TEA!G$25,0)</f>
        <v>0</v>
      </c>
      <c r="CR33" s="21">
        <f>IF(CG33&gt;0,CG33*(TEA!H$17+TEA!H$18)-TEA!H$25,0)</f>
        <v>0</v>
      </c>
      <c r="CS33" s="21">
        <f>IF(CH33&gt;0,CH33*(TEA!I$17+TEA!I$18)-TEA!I$25,0)</f>
        <v>0</v>
      </c>
      <c r="CT33" s="21">
        <f>IF(CI33&gt;0,CI33*(TEA!J$17+TEA!J$18)-TEA!J$25,0)</f>
        <v>0</v>
      </c>
      <c r="CU33" s="21">
        <f>IF(CJ33&gt;0,CJ33*(TEA!K$17+TEA!K$18)-TEA!K$25,0)</f>
        <v>0</v>
      </c>
      <c r="CV33" s="21">
        <f>IF(CK33&gt;0,CK33*(TEA!L$17+TEA!L$18)-TEA!L$25,0)</f>
        <v>0</v>
      </c>
      <c r="CW33" s="21">
        <f>TEA!B$10-TEA!B$46-X33-CL33</f>
        <v>-397182.51873333345</v>
      </c>
      <c r="CX33" s="21">
        <f>TEA!C$10-TEA!C$46-Y33-CM33</f>
        <v>-377030.23511887994</v>
      </c>
      <c r="CY33" s="21">
        <f>TEA!D$10-TEA!D$46-Z33-CN33</f>
        <v>-78390.040457486059</v>
      </c>
      <c r="CZ33" s="21">
        <f>TEA!E$10-TEA!E$46-AA33-CO33</f>
        <v>-23213.117478292173</v>
      </c>
      <c r="DA33" s="21"/>
      <c r="DB33" s="21">
        <f>TEA!G$10-TEA!G$46-AC33-CQ33</f>
        <v>0</v>
      </c>
      <c r="DC33" s="21">
        <f>TEA!H$10-TEA!H$46-AD33-CR33</f>
        <v>0</v>
      </c>
      <c r="DD33" s="21">
        <f>TEA!I$10-TEA!I$46-AE33-CS33</f>
        <v>-2803249.8973477646</v>
      </c>
      <c r="DE33" s="21">
        <f>TEA!J$10-TEA!J$46-AF33-CT33</f>
        <v>0</v>
      </c>
      <c r="DF33" s="21">
        <f>TEA!K$10-TEA!K$46-AG33-CU33</f>
        <v>0</v>
      </c>
      <c r="DG33" s="21">
        <f>TEA!L$10-TEA!L$46-AH33-CV33</f>
        <v>0</v>
      </c>
      <c r="DH33" s="21">
        <f>CW33/(1+TEA!B$16)^$A33</f>
        <v>-22761.955545121382</v>
      </c>
      <c r="DI33" s="21">
        <f>CX33/(1+TEA!C$16)^$A33</f>
        <v>-21607.057325462221</v>
      </c>
      <c r="DJ33" s="21">
        <f>CY33/(1+TEA!D$16)^$A33</f>
        <v>-4492.419811838553</v>
      </c>
      <c r="DK33" s="21">
        <f>CZ33/(1+TEA!E$16)^$A33</f>
        <v>-1330.3101802909807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-160650.19615864797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AP60"/>
  <sheetViews>
    <sheetView tabSelected="1" zoomScale="150" zoomScaleNormal="150" workbookViewId="0">
      <pane xSplit="1" ySplit="1" topLeftCell="B2" activePane="bottomRight" state="frozen"/>
      <selection pane="topRight"/>
      <selection pane="bottomLeft"/>
      <selection pane="bottomRight" activeCell="B14" sqref="B14"/>
    </sheetView>
  </sheetViews>
  <sheetFormatPr defaultColWidth="11" defaultRowHeight="15.75" x14ac:dyDescent="0.25"/>
  <cols>
    <col min="1" max="1" width="64.5" bestFit="1" customWidth="1"/>
    <col min="2" max="5" width="16" bestFit="1" customWidth="1"/>
    <col min="6" max="6" width="17.75" bestFit="1" customWidth="1"/>
    <col min="7" max="18" width="16" bestFit="1" customWidth="1"/>
    <col min="19" max="19" width="13.625" bestFit="1" customWidth="1"/>
    <col min="20" max="20" width="22.375" bestFit="1" customWidth="1"/>
    <col min="22" max="22" width="21.625" bestFit="1" customWidth="1"/>
    <col min="27" max="27" width="21.625" bestFit="1" customWidth="1"/>
  </cols>
  <sheetData>
    <row r="1" spans="1:42" s="7" customFormat="1" x14ac:dyDescent="0.25">
      <c r="B1" s="7" t="str">
        <f>General!B1</f>
        <v>Soy Biodiesel</v>
      </c>
      <c r="C1" s="7" t="str">
        <f>General!C1</f>
        <v>Soy Jet</v>
      </c>
      <c r="D1" s="7" t="str">
        <f>General!D1</f>
        <v>Corn Grain EtOH</v>
      </c>
      <c r="E1" s="7" t="str">
        <f>General!E1</f>
        <v>Corn Stover EtOH</v>
      </c>
      <c r="F1" s="7" t="str">
        <f>General!F1</f>
        <v>Corn Stover Pyrol Jet</v>
      </c>
      <c r="G1" s="7" t="str">
        <f>General!G1</f>
        <v>Poplar Jet</v>
      </c>
      <c r="H1" s="7" t="str">
        <f>General!H1</f>
        <v>Switchgrass Jet</v>
      </c>
      <c r="I1" s="7" t="str">
        <f>General!I1</f>
        <v>Algae HEFA</v>
      </c>
      <c r="J1" s="7" t="str">
        <f>General!J1</f>
        <v>Algae HTL</v>
      </c>
      <c r="K1" s="7" t="str">
        <f>General!K1</f>
        <v>Forestry Residue</v>
      </c>
      <c r="L1" s="7" t="str">
        <f>General!L1</f>
        <v>MSW</v>
      </c>
      <c r="M1" s="7" t="str">
        <f>General!M1</f>
        <v>Carinata</v>
      </c>
      <c r="N1" s="7" t="str">
        <f>General!N1</f>
        <v>Guayule</v>
      </c>
      <c r="O1" s="7" t="str">
        <f>General!O1</f>
        <v>Macroalage</v>
      </c>
      <c r="P1" s="7" t="str">
        <f>General!P1</f>
        <v>BETO+</v>
      </c>
      <c r="Q1" s="7" t="str">
        <f>General!Q1</f>
        <v>BETO++</v>
      </c>
      <c r="R1" s="7" t="str">
        <f>General!R1</f>
        <v>BETO+++</v>
      </c>
      <c r="T1" s="298" t="str">
        <f>General!B1</f>
        <v>Soy Biodiesel</v>
      </c>
      <c r="U1" s="298" t="str">
        <f>General!C1</f>
        <v>Soy Jet</v>
      </c>
      <c r="V1" s="298" t="str">
        <f>General!D1</f>
        <v>Corn Grain EtOH</v>
      </c>
      <c r="W1" s="298" t="str">
        <f>General!E1</f>
        <v>Corn Stover EtOH</v>
      </c>
      <c r="X1" s="298" t="str">
        <f>General!F1</f>
        <v>Corn Stover Pyrol Jet</v>
      </c>
      <c r="Y1" s="298" t="str">
        <f>General!G1</f>
        <v>Poplar Jet</v>
      </c>
      <c r="Z1" s="298" t="str">
        <f>General!H1</f>
        <v>Switchgrass Jet</v>
      </c>
      <c r="AA1" s="298" t="str">
        <f>General!I1</f>
        <v>Algae HEFA</v>
      </c>
      <c r="AB1" s="298" t="str">
        <f>General!J1</f>
        <v>Algae HTL</v>
      </c>
      <c r="AC1" s="298" t="str">
        <f>General!K1</f>
        <v>Forestry Residue</v>
      </c>
      <c r="AD1" s="298" t="str">
        <f>General!L1</f>
        <v>MSW</v>
      </c>
      <c r="AE1" s="298" t="str">
        <f>General!M1</f>
        <v>Carinata</v>
      </c>
      <c r="AF1" s="298" t="str">
        <f>General!N1</f>
        <v>Guayule</v>
      </c>
      <c r="AG1" s="298" t="str">
        <f>General!O1</f>
        <v>Macroalage</v>
      </c>
      <c r="AH1" s="298" t="str">
        <f>General!P1</f>
        <v>BETO+</v>
      </c>
      <c r="AI1" s="298" t="str">
        <f>General!Q1</f>
        <v>BETO++</v>
      </c>
      <c r="AJ1" s="298" t="str">
        <f>General!R1</f>
        <v>BETO+++</v>
      </c>
      <c r="AK1" s="298"/>
      <c r="AL1" s="298"/>
      <c r="AM1" s="298"/>
      <c r="AN1" s="298"/>
      <c r="AO1" s="298"/>
      <c r="AP1" s="298"/>
    </row>
    <row r="2" spans="1:42" x14ac:dyDescent="0.25">
      <c r="A2" s="294" t="s">
        <v>137</v>
      </c>
      <c r="B2" s="295"/>
    </row>
    <row r="3" spans="1:42" x14ac:dyDescent="0.25">
      <c r="A3" s="294" t="s">
        <v>138</v>
      </c>
      <c r="B3" s="297">
        <f>B12/B59</f>
        <v>-41.822531091702771</v>
      </c>
      <c r="C3" s="297">
        <f>C12/C59</f>
        <v>-32.686093713580235</v>
      </c>
      <c r="D3" s="297">
        <f t="shared" ref="D3:R3" si="0">D12/D59</f>
        <v>-34.443379219021487</v>
      </c>
      <c r="E3" s="297">
        <f t="shared" si="0"/>
        <v>-227.19674838339967</v>
      </c>
      <c r="F3" s="297" t="e">
        <f t="shared" si="0"/>
        <v>#DIV/0!</v>
      </c>
      <c r="G3" s="297" t="e">
        <f t="shared" si="0"/>
        <v>#DIV/0!</v>
      </c>
      <c r="H3" s="297" t="e">
        <f t="shared" si="0"/>
        <v>#DIV/0!</v>
      </c>
      <c r="I3" s="297">
        <f t="shared" si="0"/>
        <v>42.553716441315622</v>
      </c>
      <c r="J3" s="297" t="e">
        <f t="shared" si="0"/>
        <v>#DIV/0!</v>
      </c>
      <c r="K3" s="297" t="e">
        <f t="shared" si="0"/>
        <v>#DIV/0!</v>
      </c>
      <c r="L3" s="297" t="e">
        <f t="shared" si="0"/>
        <v>#DIV/0!</v>
      </c>
      <c r="M3" s="297" t="e">
        <f t="shared" si="0"/>
        <v>#DIV/0!</v>
      </c>
      <c r="N3" s="297" t="e">
        <f t="shared" si="0"/>
        <v>#DIV/0!</v>
      </c>
      <c r="O3" s="297" t="e">
        <f t="shared" si="0"/>
        <v>#DIV/0!</v>
      </c>
      <c r="P3" s="297" t="e">
        <f t="shared" si="0"/>
        <v>#DIV/0!</v>
      </c>
      <c r="Q3" s="297" t="e">
        <f t="shared" si="0"/>
        <v>#DIV/0!</v>
      </c>
      <c r="R3" s="297" t="e">
        <f t="shared" si="0"/>
        <v>#DIV/0!</v>
      </c>
    </row>
    <row r="4" spans="1:42" x14ac:dyDescent="0.25">
      <c r="A4" s="294" t="s">
        <v>139</v>
      </c>
      <c r="B4" s="301">
        <f>(B12+B14+B15)/B59</f>
        <v>44.958368581917199</v>
      </c>
      <c r="C4" s="301">
        <f>(C12+C14+C15)/C59</f>
        <v>50.508202000251963</v>
      </c>
      <c r="D4" s="301">
        <f t="shared" ref="D4:R4" si="1">(D12+D14+D15)/D59</f>
        <v>49.604885576917901</v>
      </c>
      <c r="E4" s="301">
        <f t="shared" si="1"/>
        <v>-135.53008171673301</v>
      </c>
      <c r="F4" s="301" t="e">
        <f t="shared" si="1"/>
        <v>#DIV/0!</v>
      </c>
      <c r="G4" s="301" t="e">
        <f t="shared" si="1"/>
        <v>#DIV/0!</v>
      </c>
      <c r="H4" s="301" t="e">
        <f t="shared" si="1"/>
        <v>#DIV/0!</v>
      </c>
      <c r="I4" s="301">
        <f t="shared" si="1"/>
        <v>126.46475687404876</v>
      </c>
      <c r="J4" s="301" t="e">
        <f t="shared" si="1"/>
        <v>#DIV/0!</v>
      </c>
      <c r="K4" s="301" t="e">
        <f t="shared" si="1"/>
        <v>#DIV/0!</v>
      </c>
      <c r="L4" s="301" t="e">
        <f t="shared" si="1"/>
        <v>#DIV/0!</v>
      </c>
      <c r="M4" s="301" t="e">
        <f t="shared" si="1"/>
        <v>#DIV/0!</v>
      </c>
      <c r="N4" s="301" t="e">
        <f t="shared" si="1"/>
        <v>#DIV/0!</v>
      </c>
      <c r="O4" s="301" t="e">
        <f t="shared" si="1"/>
        <v>#DIV/0!</v>
      </c>
      <c r="P4" s="301" t="e">
        <f t="shared" si="1"/>
        <v>#DIV/0!</v>
      </c>
      <c r="Q4" s="301" t="e">
        <f t="shared" si="1"/>
        <v>#DIV/0!</v>
      </c>
      <c r="R4" s="301" t="e">
        <f t="shared" si="1"/>
        <v>#DIV/0!</v>
      </c>
    </row>
    <row r="5" spans="1:42" x14ac:dyDescent="0.25">
      <c r="A5" s="294" t="s">
        <v>140</v>
      </c>
      <c r="B5" s="297">
        <f>B12/SUM(I_O!B205:B245)</f>
        <v>-995.02198639323558</v>
      </c>
      <c r="C5" s="297">
        <f>C12/SUM(I_O!C205:C245)</f>
        <v>-798.86007309880608</v>
      </c>
      <c r="D5" s="297">
        <f>D12/SUM(I_O!D205:D245)</f>
        <v>-621.19231114236641</v>
      </c>
      <c r="E5" s="297">
        <f>E12/SUM(I_O!E205:E245)</f>
        <v>-4542.8942192279055</v>
      </c>
      <c r="F5" s="297" t="e">
        <f>F12/SUM(I_O!F205:F245)</f>
        <v>#DIV/0!</v>
      </c>
      <c r="G5" s="297" t="e">
        <f>G12/SUM(I_O!G205:G245)</f>
        <v>#DIV/0!</v>
      </c>
      <c r="H5" s="297" t="e">
        <f>H12/SUM(I_O!H205:H245)</f>
        <v>#DIV/0!</v>
      </c>
      <c r="I5" s="297">
        <f>I12/SUM(I_O!I205:I245)</f>
        <v>717.85728148561304</v>
      </c>
      <c r="J5" s="297" t="e">
        <f>J12/SUM(I_O!J205:J245)</f>
        <v>#DIV/0!</v>
      </c>
      <c r="K5" s="297" t="e">
        <f>K12/SUM(I_O!K205:K245)</f>
        <v>#DIV/0!</v>
      </c>
      <c r="L5" s="297" t="e">
        <f>L12/SUM(I_O!L205:L245)</f>
        <v>#DIV/0!</v>
      </c>
      <c r="M5" s="297" t="e">
        <f>M12/SUM(I_O!S205:S245)</f>
        <v>#DIV/0!</v>
      </c>
      <c r="N5" s="297">
        <f>N12/SUM(I_O!T205:T245)</f>
        <v>0</v>
      </c>
      <c r="O5" s="297">
        <f>O12/SUM(I_O!U205:U245)</f>
        <v>0</v>
      </c>
      <c r="P5" s="297">
        <f>P12/SUM(I_O!V205:V245)</f>
        <v>0</v>
      </c>
      <c r="Q5" s="297">
        <f>Q12/SUM(I_O!W205:W245)</f>
        <v>0</v>
      </c>
      <c r="R5" s="297">
        <f>R12/SUM(I_O!X205:X245)</f>
        <v>0</v>
      </c>
    </row>
    <row r="6" spans="1:42" x14ac:dyDescent="0.25">
      <c r="A6" s="294" t="s">
        <v>141</v>
      </c>
      <c r="B6" s="301">
        <f>(B12+B14+B15)/SUM(I_O!B205:B245)</f>
        <v>1069.6283568608176</v>
      </c>
      <c r="C6" s="301">
        <f>(C12+C14+C15)/SUM(I_O!C205:C245)</f>
        <v>1234.4389114091834</v>
      </c>
      <c r="D6" s="301">
        <f>(D12+D14+D15)/SUM(I_O!D205:D245)</f>
        <v>894.63270486715282</v>
      </c>
      <c r="E6" s="301">
        <f>(E12+E14+E15)/SUM(I_O!E205:E245)</f>
        <v>-2709.9807948106118</v>
      </c>
      <c r="F6" s="301" t="e">
        <f>(F12+F14+F15)/SUM(I_O!F205:F245)</f>
        <v>#DIV/0!</v>
      </c>
      <c r="G6" s="301" t="e">
        <f>(G12+G14+G15)/SUM(I_O!G205:G245)</f>
        <v>#DIV/0!</v>
      </c>
      <c r="H6" s="301" t="e">
        <f>(H12+H14+H15)/SUM(I_O!H205:H245)</f>
        <v>#DIV/0!</v>
      </c>
      <c r="I6" s="301">
        <f>(I12+I14+I15)/SUM(I_O!I205:I245)</f>
        <v>2133.3893761909203</v>
      </c>
      <c r="J6" s="301" t="e">
        <f>(J12+J14+J15)/SUM(I_O!J205:J245)</f>
        <v>#DIV/0!</v>
      </c>
      <c r="K6" s="301" t="e">
        <f>(K12+K14+K15)/SUM(I_O!K205:K245)</f>
        <v>#DIV/0!</v>
      </c>
      <c r="L6" s="301" t="e">
        <f>(L12+L14+L15)/SUM(I_O!L205:L245)</f>
        <v>#DIV/0!</v>
      </c>
      <c r="M6" s="301" t="e">
        <f>(M12+M14+M15)/SUM(I_O!M205:M245)</f>
        <v>#DIV/0!</v>
      </c>
      <c r="N6" s="301" t="e">
        <f>(N12+N14+N15)/SUM(I_O!N205:N245)</f>
        <v>#DIV/0!</v>
      </c>
      <c r="O6" s="301" t="e">
        <f>(O12+O14+O15)/SUM(I_O!O205:O245)</f>
        <v>#DIV/0!</v>
      </c>
      <c r="P6" s="301" t="e">
        <f>(P12+P14+P15)/SUM(I_O!P205:P245)</f>
        <v>#DIV/0!</v>
      </c>
      <c r="Q6" s="301" t="e">
        <f>(Q12+Q14+Q15)/SUM(I_O!Q205:Q245)</f>
        <v>#DIV/0!</v>
      </c>
      <c r="R6" s="301" t="e">
        <f>(R12+R14+R15)/SUM(I_O!R205:R245)</f>
        <v>#DIV/0!</v>
      </c>
    </row>
    <row r="7" spans="1:42" x14ac:dyDescent="0.25">
      <c r="A7" s="294" t="s">
        <v>142</v>
      </c>
      <c r="B7" s="297">
        <f>B12/TEA!B10</f>
        <v>-2645.6854205770196</v>
      </c>
      <c r="C7" s="297">
        <f>C12/TEA!C10</f>
        <v>-2072.6761770622934</v>
      </c>
      <c r="D7" s="297">
        <f>D12/TEA!D10</f>
        <v>-4443.263542770791</v>
      </c>
      <c r="E7" s="297">
        <f>E12/TEA!E10</f>
        <v>-54746.204429734862</v>
      </c>
      <c r="F7" s="297" t="e">
        <f>F12/TEA!F10</f>
        <v>#DIV/0!</v>
      </c>
      <c r="G7" s="297" t="e">
        <f>G12/TEA!G10</f>
        <v>#DIV/0!</v>
      </c>
      <c r="H7" s="297" t="e">
        <f>H12/TEA!H10</f>
        <v>#DIV/0!</v>
      </c>
      <c r="I7" s="297">
        <f>I12/TEA!I10</f>
        <v>2673.8261777835414</v>
      </c>
      <c r="J7" s="297" t="e">
        <f>J12/TEA!J10</f>
        <v>#DIV/0!</v>
      </c>
      <c r="K7" s="297" t="e">
        <f>K12/TEA!K10</f>
        <v>#DIV/0!</v>
      </c>
      <c r="L7" s="297" t="e">
        <f>L12/TEA!L10</f>
        <v>#DIV/0!</v>
      </c>
      <c r="M7" s="297" t="e">
        <f>M12/TEA!M10</f>
        <v>#DIV/0!</v>
      </c>
      <c r="N7" s="297" t="e">
        <f>N12/TEA!N10</f>
        <v>#DIV/0!</v>
      </c>
      <c r="O7" s="297" t="e">
        <f>O12/TEA!O10</f>
        <v>#DIV/0!</v>
      </c>
      <c r="P7" s="297" t="e">
        <f>P12/TEA!P10</f>
        <v>#DIV/0!</v>
      </c>
      <c r="Q7" s="297" t="e">
        <f>Q12/TEA!Q10</f>
        <v>#DIV/0!</v>
      </c>
      <c r="R7" s="297" t="e">
        <f>R12/TEA!R10</f>
        <v>#DIV/0!</v>
      </c>
    </row>
    <row r="8" spans="1:42" x14ac:dyDescent="0.25">
      <c r="A8" s="294" t="s">
        <v>143</v>
      </c>
      <c r="B8" s="301">
        <f>(B12+B14+B15)/TEA!B10</f>
        <v>2844.057908147603</v>
      </c>
      <c r="C8" s="301">
        <f>(C12+C14+C15)/TEA!C10</f>
        <v>3202.8038574911589</v>
      </c>
      <c r="D8" s="301">
        <f>(D12+D14+D15)/TEA!D10</f>
        <v>6399.1276298904795</v>
      </c>
      <c r="E8" s="301">
        <f>(E12+E14+E15)/TEA!E10</f>
        <v>-32657.85101608024</v>
      </c>
      <c r="F8" s="301" t="e">
        <f>(F12+F14+F15)/TEA!F10</f>
        <v>#DIV/0!</v>
      </c>
      <c r="G8" s="301" t="e">
        <f>(G12+G14+G15)/TEA!G10</f>
        <v>#DIV/0!</v>
      </c>
      <c r="H8" s="301" t="e">
        <f>(H12+H14+H15)/TEA!H10</f>
        <v>#DIV/0!</v>
      </c>
      <c r="I8" s="301">
        <f>(I12+I14+I15)/TEA!I10</f>
        <v>7946.3042426197144</v>
      </c>
      <c r="J8" s="301" t="e">
        <f>(J12+J14+J15)/TEA!J10</f>
        <v>#DIV/0!</v>
      </c>
      <c r="K8" s="301" t="e">
        <f>(K12+K14+K15)/TEA!K10</f>
        <v>#DIV/0!</v>
      </c>
      <c r="L8" s="301" t="e">
        <f>(L12+L14+L15)/TEA!L10</f>
        <v>#DIV/0!</v>
      </c>
      <c r="M8" s="301" t="e">
        <f>(M12+M14+M15)/TEA!M10</f>
        <v>#DIV/0!</v>
      </c>
      <c r="N8" s="301" t="e">
        <f>(N12+N14+N15)/TEA!N10</f>
        <v>#DIV/0!</v>
      </c>
      <c r="O8" s="301" t="e">
        <f>(O12+O14+O15)/TEA!O10</f>
        <v>#DIV/0!</v>
      </c>
      <c r="P8" s="301" t="e">
        <f>(P12+P14+P15)/TEA!P10</f>
        <v>#DIV/0!</v>
      </c>
      <c r="Q8" s="301" t="e">
        <f>(Q12+Q14+Q15)/TEA!Q10</f>
        <v>#DIV/0!</v>
      </c>
      <c r="R8" s="301" t="e">
        <f>(R12+R14+R15)/TEA!R10</f>
        <v>#DIV/0!</v>
      </c>
    </row>
    <row r="9" spans="1:42" x14ac:dyDescent="0.25">
      <c r="A9" s="294" t="s">
        <v>144</v>
      </c>
      <c r="B9" s="297">
        <f>(B12+B13)/SUM(B46:B58)</f>
        <v>-338.67698746279444</v>
      </c>
      <c r="C9" s="297">
        <f>(C12+C13)/SUM(C46:C58)</f>
        <v>-259.43251428208322</v>
      </c>
      <c r="D9" s="297">
        <f t="shared" ref="D9:R9" si="2">(D12+D13)/SUM(D46:D58)</f>
        <v>-168.43297689170083</v>
      </c>
      <c r="E9" s="297" t="e">
        <f t="shared" si="2"/>
        <v>#DIV/0!</v>
      </c>
      <c r="F9" s="297" t="e">
        <f t="shared" si="2"/>
        <v>#DIV/0!</v>
      </c>
      <c r="G9" s="297" t="e">
        <f t="shared" si="2"/>
        <v>#DIV/0!</v>
      </c>
      <c r="H9" s="297" t="e">
        <f t="shared" si="2"/>
        <v>#DIV/0!</v>
      </c>
      <c r="I9" s="297">
        <f t="shared" si="2"/>
        <v>-69.889662053080102</v>
      </c>
      <c r="J9" s="297" t="e">
        <f t="shared" si="2"/>
        <v>#DIV/0!</v>
      </c>
      <c r="K9" s="297" t="e">
        <f t="shared" si="2"/>
        <v>#DIV/0!</v>
      </c>
      <c r="L9" s="297" t="e">
        <f t="shared" si="2"/>
        <v>#DIV/0!</v>
      </c>
      <c r="M9" s="297" t="e">
        <f t="shared" si="2"/>
        <v>#DIV/0!</v>
      </c>
      <c r="N9" s="297" t="e">
        <f t="shared" si="2"/>
        <v>#DIV/0!</v>
      </c>
      <c r="O9" s="297" t="e">
        <f t="shared" si="2"/>
        <v>#DIV/0!</v>
      </c>
      <c r="P9" s="297" t="e">
        <f t="shared" si="2"/>
        <v>#DIV/0!</v>
      </c>
      <c r="Q9" s="297" t="e">
        <f t="shared" si="2"/>
        <v>#DIV/0!</v>
      </c>
      <c r="R9" s="297" t="e">
        <f t="shared" si="2"/>
        <v>#DIV/0!</v>
      </c>
    </row>
    <row r="10" spans="1:42" x14ac:dyDescent="0.25">
      <c r="A10" s="294" t="s">
        <v>145</v>
      </c>
      <c r="B10" s="301">
        <f>SUM(B12:B15)/SUM(B46:B58)</f>
        <v>-68.67919496831324</v>
      </c>
      <c r="C10" s="301">
        <f>SUM(C12:C15)/SUM(C46:C58)</f>
        <v>-34.0680164252189</v>
      </c>
      <c r="D10" s="301">
        <f t="shared" ref="D10:R10" si="3">SUM(D12:D15)/SUM(D46:D58)</f>
        <v>62.344095217046643</v>
      </c>
      <c r="E10" s="301" t="e">
        <f t="shared" si="3"/>
        <v>#DIV/0!</v>
      </c>
      <c r="F10" s="301" t="e">
        <f t="shared" si="3"/>
        <v>#DIV/0!</v>
      </c>
      <c r="G10" s="301" t="e">
        <f t="shared" si="3"/>
        <v>#DIV/0!</v>
      </c>
      <c r="H10" s="301" t="e">
        <f t="shared" si="3"/>
        <v>#DIV/0!</v>
      </c>
      <c r="I10" s="301">
        <f t="shared" si="3"/>
        <v>178.26596122717123</v>
      </c>
      <c r="J10" s="301" t="e">
        <f t="shared" si="3"/>
        <v>#DIV/0!</v>
      </c>
      <c r="K10" s="301" t="e">
        <f t="shared" si="3"/>
        <v>#DIV/0!</v>
      </c>
      <c r="L10" s="301" t="e">
        <f t="shared" si="3"/>
        <v>#DIV/0!</v>
      </c>
      <c r="M10" s="301" t="e">
        <f t="shared" si="3"/>
        <v>#DIV/0!</v>
      </c>
      <c r="N10" s="301" t="e">
        <f t="shared" si="3"/>
        <v>#DIV/0!</v>
      </c>
      <c r="O10" s="301" t="e">
        <f t="shared" si="3"/>
        <v>#DIV/0!</v>
      </c>
      <c r="P10" s="301" t="e">
        <f t="shared" si="3"/>
        <v>#DIV/0!</v>
      </c>
      <c r="Q10" s="301" t="e">
        <f t="shared" si="3"/>
        <v>#DIV/0!</v>
      </c>
      <c r="R10" s="301" t="e">
        <f t="shared" si="3"/>
        <v>#DIV/0!</v>
      </c>
    </row>
    <row r="11" spans="1:42" s="6" customFormat="1" x14ac:dyDescent="0.25">
      <c r="A11" s="292"/>
      <c r="B11" s="293"/>
      <c r="C11" s="290"/>
    </row>
    <row r="12" spans="1:42" x14ac:dyDescent="0.25">
      <c r="A12" t="str">
        <f>I_O!AM248</f>
        <v>Total Pre-Comb Emissions (g CO2e/yr)</v>
      </c>
      <c r="B12" s="296">
        <f>I_O!AN248</f>
        <v>-300219323.32286239</v>
      </c>
      <c r="C12" s="296">
        <f>I_O!AO248</f>
        <v>-243175556.21646449</v>
      </c>
      <c r="D12" s="296">
        <f>I_O!AP248</f>
        <v>-927411718.43831801</v>
      </c>
      <c r="E12" s="296">
        <f>I_O!AQ248</f>
        <v>-2243931405.0834851</v>
      </c>
      <c r="F12" s="296">
        <f>I_O!AR248</f>
        <v>0</v>
      </c>
      <c r="G12" s="296">
        <f>I_O!AS248</f>
        <v>0</v>
      </c>
      <c r="H12" s="296">
        <f>I_O!AT248</f>
        <v>0</v>
      </c>
      <c r="I12" s="296">
        <f>I_O!AU248</f>
        <v>5057535196.4003267</v>
      </c>
      <c r="J12" s="296">
        <f>I_O!AV248</f>
        <v>0</v>
      </c>
      <c r="K12" s="296">
        <f>I_O!AW248</f>
        <v>0</v>
      </c>
      <c r="L12" s="296">
        <f>I_O!AX248</f>
        <v>0</v>
      </c>
      <c r="M12" s="296">
        <f>I_O!AY248</f>
        <v>0</v>
      </c>
      <c r="N12" s="296">
        <f>I_O!AZ248</f>
        <v>0</v>
      </c>
      <c r="O12" s="296">
        <f>I_O!BA248</f>
        <v>0</v>
      </c>
      <c r="P12" s="296">
        <f>I_O!BB248</f>
        <v>0</v>
      </c>
      <c r="Q12" s="296">
        <f>I_O!BC248</f>
        <v>0</v>
      </c>
      <c r="R12" s="296">
        <f>I_O!BD248</f>
        <v>0</v>
      </c>
    </row>
    <row r="13" spans="1:42" x14ac:dyDescent="0.25">
      <c r="A13" t="str">
        <f>I_O!AM249</f>
        <v>Total Credits for Non-Liq Trans Fuel (g CO2e/yr)</v>
      </c>
      <c r="B13" s="296">
        <f>I_O!AN249</f>
        <v>-481188854.39540583</v>
      </c>
      <c r="C13" s="296">
        <f>I_O!AO249</f>
        <v>-469331793.84000015</v>
      </c>
      <c r="D13" s="296">
        <f>I_O!AP249</f>
        <v>-724284000</v>
      </c>
      <c r="E13" s="296">
        <f>I_O!AQ249</f>
        <v>-987660000</v>
      </c>
      <c r="F13" s="296">
        <f>I_O!AR249</f>
        <v>0</v>
      </c>
      <c r="G13" s="296">
        <f>I_O!AS249</f>
        <v>0</v>
      </c>
      <c r="H13" s="296">
        <f>I_O!AT249</f>
        <v>0</v>
      </c>
      <c r="I13" s="296">
        <f>I_O!AU249</f>
        <v>-7866261000</v>
      </c>
      <c r="J13" s="296">
        <f>I_O!AV249</f>
        <v>0</v>
      </c>
      <c r="K13" s="296">
        <f>I_O!AW249</f>
        <v>0</v>
      </c>
      <c r="L13" s="296">
        <f>I_O!AX249</f>
        <v>0</v>
      </c>
      <c r="M13" s="296">
        <f>I_O!AY249</f>
        <v>0</v>
      </c>
      <c r="N13" s="296">
        <f>I_O!AZ249</f>
        <v>0</v>
      </c>
      <c r="O13" s="296">
        <f>I_O!BA249</f>
        <v>0</v>
      </c>
      <c r="P13" s="296">
        <f>I_O!BB249</f>
        <v>0</v>
      </c>
      <c r="Q13" s="296">
        <f>I_O!BC249</f>
        <v>0</v>
      </c>
      <c r="R13" s="296">
        <f>I_O!BD249</f>
        <v>0</v>
      </c>
    </row>
    <row r="14" spans="1:42" x14ac:dyDescent="0.25">
      <c r="A14" t="s">
        <v>146</v>
      </c>
      <c r="B14" s="296">
        <f>SUM(T46:T58)</f>
        <v>192728166.41604379</v>
      </c>
      <c r="C14" s="296">
        <f>SUM(U46:U58)</f>
        <v>188721890.16435045</v>
      </c>
      <c r="D14" s="296">
        <f t="shared" ref="D14:R14" si="4">SUM(V46:V58)</f>
        <v>693775442.49142158</v>
      </c>
      <c r="E14" s="296">
        <f t="shared" si="4"/>
        <v>0</v>
      </c>
      <c r="F14" s="296">
        <f t="shared" si="4"/>
        <v>0</v>
      </c>
      <c r="G14" s="296">
        <f t="shared" si="4"/>
        <v>0</v>
      </c>
      <c r="H14" s="296">
        <f t="shared" si="4"/>
        <v>0</v>
      </c>
      <c r="I14" s="296">
        <f t="shared" si="4"/>
        <v>2762139169.2179999</v>
      </c>
      <c r="J14" s="296">
        <f t="shared" si="4"/>
        <v>0</v>
      </c>
      <c r="K14" s="296">
        <f t="shared" si="4"/>
        <v>0</v>
      </c>
      <c r="L14" s="296">
        <f t="shared" si="4"/>
        <v>0</v>
      </c>
      <c r="M14" s="296">
        <f t="shared" si="4"/>
        <v>0</v>
      </c>
      <c r="N14" s="296">
        <f t="shared" si="4"/>
        <v>0</v>
      </c>
      <c r="O14" s="296">
        <f t="shared" si="4"/>
        <v>0</v>
      </c>
      <c r="P14" s="296">
        <f t="shared" si="4"/>
        <v>0</v>
      </c>
      <c r="Q14" s="296">
        <f t="shared" si="4"/>
        <v>0</v>
      </c>
      <c r="R14" s="296">
        <f t="shared" si="4"/>
        <v>0</v>
      </c>
    </row>
    <row r="15" spans="1:42" x14ac:dyDescent="0.25">
      <c r="A15" t="s">
        <v>147</v>
      </c>
      <c r="B15" s="296">
        <f>SUM(T18:T45)</f>
        <v>430220811.02000016</v>
      </c>
      <c r="C15" s="296">
        <f>SUM(U18:U45)</f>
        <v>430220811.02000016</v>
      </c>
      <c r="D15" s="296">
        <f>SUM(V18:V45)</f>
        <v>1569282000</v>
      </c>
      <c r="E15" s="296">
        <f t="shared" ref="E15:R15" si="5">SUM(W18:W45)</f>
        <v>905355000</v>
      </c>
      <c r="F15" s="296">
        <f t="shared" si="5"/>
        <v>0</v>
      </c>
      <c r="G15" s="296">
        <f t="shared" si="5"/>
        <v>0</v>
      </c>
      <c r="H15" s="296">
        <f t="shared" si="5"/>
        <v>0</v>
      </c>
      <c r="I15" s="296">
        <f t="shared" si="5"/>
        <v>7210739250</v>
      </c>
      <c r="J15" s="296">
        <f t="shared" si="5"/>
        <v>0</v>
      </c>
      <c r="K15" s="296">
        <f t="shared" si="5"/>
        <v>0</v>
      </c>
      <c r="L15" s="296">
        <f t="shared" si="5"/>
        <v>0</v>
      </c>
      <c r="M15" s="296">
        <f t="shared" si="5"/>
        <v>0</v>
      </c>
      <c r="N15" s="296">
        <f t="shared" si="5"/>
        <v>0</v>
      </c>
      <c r="O15" s="296">
        <f t="shared" si="5"/>
        <v>0</v>
      </c>
      <c r="P15" s="296">
        <f t="shared" si="5"/>
        <v>0</v>
      </c>
      <c r="Q15" s="296">
        <f t="shared" si="5"/>
        <v>0</v>
      </c>
      <c r="R15" s="296">
        <f t="shared" si="5"/>
        <v>0</v>
      </c>
    </row>
    <row r="16" spans="1:42" x14ac:dyDescent="0.25">
      <c r="C16" s="340"/>
      <c r="T16" s="92" t="s">
        <v>148</v>
      </c>
      <c r="U16" s="92"/>
      <c r="V16" s="92"/>
    </row>
    <row r="17" spans="1:36" x14ac:dyDescent="0.25">
      <c r="A17" s="8" t="str">
        <f>I_O!A204</f>
        <v>Outputs</v>
      </c>
      <c r="B17" t="s">
        <v>149</v>
      </c>
      <c r="C17" t="s">
        <v>149</v>
      </c>
      <c r="D17" t="s">
        <v>149</v>
      </c>
      <c r="E17" t="s">
        <v>149</v>
      </c>
      <c r="F17" t="s">
        <v>149</v>
      </c>
      <c r="G17" t="s">
        <v>149</v>
      </c>
      <c r="H17" t="s">
        <v>149</v>
      </c>
      <c r="I17" t="s">
        <v>149</v>
      </c>
      <c r="J17" t="s">
        <v>149</v>
      </c>
      <c r="K17" t="s">
        <v>149</v>
      </c>
      <c r="L17" t="s">
        <v>149</v>
      </c>
      <c r="M17" t="s">
        <v>149</v>
      </c>
      <c r="N17" t="s">
        <v>149</v>
      </c>
      <c r="O17" t="s">
        <v>149</v>
      </c>
      <c r="P17" t="s">
        <v>149</v>
      </c>
      <c r="Q17" t="s">
        <v>149</v>
      </c>
      <c r="R17" t="s">
        <v>149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  <c r="AF17" t="s">
        <v>150</v>
      </c>
      <c r="AG17" t="s">
        <v>150</v>
      </c>
      <c r="AH17" t="s">
        <v>150</v>
      </c>
      <c r="AI17" t="s">
        <v>150</v>
      </c>
      <c r="AJ17" t="s">
        <v>150</v>
      </c>
    </row>
    <row r="18" spans="1:36" x14ac:dyDescent="0.25">
      <c r="A18" t="str">
        <f>I_O!A205</f>
        <v>CH4 Emissions (kg/yr)</v>
      </c>
      <c r="B18" s="11">
        <f>I_O!B205*LCI!$E58</f>
        <v>0</v>
      </c>
      <c r="C18" s="11">
        <f>I_O!C205*LCI!$E58</f>
        <v>0</v>
      </c>
      <c r="D18" s="11">
        <f>I_O!D205*LCI!$E58</f>
        <v>0</v>
      </c>
      <c r="E18" s="11">
        <f>I_O!E205*LCI!$E58</f>
        <v>0</v>
      </c>
      <c r="F18" s="11">
        <f>I_O!F205*LCI!$E58</f>
        <v>0</v>
      </c>
      <c r="G18" s="11">
        <f>I_O!G205*LCI!$E58</f>
        <v>0</v>
      </c>
      <c r="H18" s="11">
        <f>I_O!H205*LCI!$E58</f>
        <v>0</v>
      </c>
      <c r="I18" s="11">
        <f>I_O!I205*LCI!$E58</f>
        <v>0</v>
      </c>
      <c r="J18" s="11">
        <f>I_O!J205*LCI!$E58</f>
        <v>0</v>
      </c>
      <c r="K18" s="11">
        <f>I_O!K205*LCI!$E58</f>
        <v>0</v>
      </c>
      <c r="L18" s="11">
        <f>I_O!L205*LCI!$E58</f>
        <v>0</v>
      </c>
      <c r="M18" s="11">
        <f>I_O!M205*LCI!$E58</f>
        <v>0</v>
      </c>
      <c r="N18" s="11">
        <f>I_O!N205*LCI!$E58</f>
        <v>0</v>
      </c>
      <c r="O18" s="11">
        <f>I_O!O205*LCI!$E58</f>
        <v>0</v>
      </c>
      <c r="P18" s="11">
        <f>I_O!P205*LCI!$E58</f>
        <v>0</v>
      </c>
      <c r="Q18" s="11">
        <f>I_O!Q205*LCI!$E58</f>
        <v>0</v>
      </c>
      <c r="R18" s="11">
        <f>I_O!R205*LCI!$E58</f>
        <v>0</v>
      </c>
      <c r="T18" s="299">
        <v>0</v>
      </c>
      <c r="U18" s="299">
        <v>0</v>
      </c>
      <c r="V18" s="299">
        <v>0</v>
      </c>
      <c r="W18" s="299">
        <v>0</v>
      </c>
      <c r="X18" s="299">
        <v>0</v>
      </c>
      <c r="Y18" s="299">
        <v>0</v>
      </c>
      <c r="Z18" s="299">
        <v>0</v>
      </c>
      <c r="AA18" s="299">
        <v>0</v>
      </c>
      <c r="AB18" s="299">
        <v>0</v>
      </c>
      <c r="AC18" s="299">
        <v>0</v>
      </c>
      <c r="AD18" s="299">
        <v>0</v>
      </c>
      <c r="AE18" s="299">
        <v>0</v>
      </c>
      <c r="AF18" s="299">
        <v>0</v>
      </c>
      <c r="AG18" s="299">
        <v>0</v>
      </c>
      <c r="AH18" s="299">
        <v>0</v>
      </c>
      <c r="AI18" s="299">
        <v>0</v>
      </c>
      <c r="AJ18" s="299">
        <v>0</v>
      </c>
    </row>
    <row r="19" spans="1:36" x14ac:dyDescent="0.25">
      <c r="A19" t="str">
        <f>I_O!A206</f>
        <v>CO2 Emissions (kg/yr)</v>
      </c>
      <c r="B19" s="11">
        <f>I_O!B206*LCI!$E59</f>
        <v>0</v>
      </c>
      <c r="C19" s="11">
        <f>I_O!C206*LCI!$E59</f>
        <v>0</v>
      </c>
      <c r="D19" s="11">
        <f>I_O!D206*LCI!$E59</f>
        <v>0</v>
      </c>
      <c r="E19" s="11">
        <f>I_O!E206*LCI!$E59</f>
        <v>0</v>
      </c>
      <c r="F19" s="11">
        <f>I_O!F206*LCI!$E59</f>
        <v>0</v>
      </c>
      <c r="G19" s="11">
        <f>I_O!G206*LCI!$E59</f>
        <v>0</v>
      </c>
      <c r="H19" s="11">
        <f>I_O!H206*LCI!$E59</f>
        <v>0</v>
      </c>
      <c r="I19" s="11">
        <f>I_O!I206*LCI!$E59</f>
        <v>0</v>
      </c>
      <c r="J19" s="11">
        <f>I_O!J206*LCI!$E59</f>
        <v>0</v>
      </c>
      <c r="K19" s="11">
        <f>I_O!K206*LCI!$E59</f>
        <v>0</v>
      </c>
      <c r="L19" s="11">
        <f>I_O!L206*LCI!$E59</f>
        <v>0</v>
      </c>
      <c r="M19" s="11">
        <f>I_O!M206*LCI!$E59</f>
        <v>0</v>
      </c>
      <c r="N19" s="11">
        <f>I_O!N206*LCI!$E59</f>
        <v>0</v>
      </c>
      <c r="O19" s="11">
        <f>I_O!O206*LCI!$E59</f>
        <v>0</v>
      </c>
      <c r="P19" s="11">
        <f>I_O!P206*LCI!$E59</f>
        <v>0</v>
      </c>
      <c r="Q19" s="11">
        <f>I_O!Q206*LCI!$E59</f>
        <v>0</v>
      </c>
      <c r="R19" s="11">
        <f>I_O!R206*LCI!$E59</f>
        <v>0</v>
      </c>
      <c r="T19" s="299">
        <v>0</v>
      </c>
      <c r="U19" s="299">
        <v>0</v>
      </c>
      <c r="V19" s="299">
        <v>0</v>
      </c>
      <c r="W19" s="299">
        <v>0</v>
      </c>
      <c r="X19" s="299">
        <v>0</v>
      </c>
      <c r="Y19" s="299">
        <v>0</v>
      </c>
      <c r="Z19" s="299">
        <v>0</v>
      </c>
      <c r="AA19" s="299">
        <v>0</v>
      </c>
      <c r="AB19" s="299">
        <v>0</v>
      </c>
      <c r="AC19" s="299">
        <v>0</v>
      </c>
      <c r="AD19" s="299">
        <v>0</v>
      </c>
      <c r="AE19" s="299">
        <v>0</v>
      </c>
      <c r="AF19" s="299">
        <v>0</v>
      </c>
      <c r="AG19" s="299">
        <v>0</v>
      </c>
      <c r="AH19" s="299">
        <v>0</v>
      </c>
      <c r="AI19" s="299">
        <v>0</v>
      </c>
      <c r="AJ19" s="299">
        <v>0</v>
      </c>
    </row>
    <row r="20" spans="1:36" x14ac:dyDescent="0.25">
      <c r="A20" t="str">
        <f>I_O!A207</f>
        <v>CO Emissions (kg/yr)</v>
      </c>
      <c r="B20" s="11">
        <f>I_O!B207*LCI!$E60</f>
        <v>0</v>
      </c>
      <c r="C20" s="11">
        <f>I_O!C207*LCI!$E60</f>
        <v>0</v>
      </c>
      <c r="D20" s="11">
        <f>I_O!D207*LCI!$E60</f>
        <v>0</v>
      </c>
      <c r="E20" s="11">
        <f>I_O!E207*LCI!$E60</f>
        <v>0</v>
      </c>
      <c r="F20" s="11">
        <f>I_O!F207*LCI!$E60</f>
        <v>0</v>
      </c>
      <c r="G20" s="11">
        <f>I_O!G207*LCI!$E60</f>
        <v>0</v>
      </c>
      <c r="H20" s="11">
        <f>I_O!H207*LCI!$E60</f>
        <v>0</v>
      </c>
      <c r="I20" s="11">
        <f>I_O!I207*LCI!$E60</f>
        <v>0</v>
      </c>
      <c r="J20" s="11">
        <f>I_O!J207*LCI!$E60</f>
        <v>0</v>
      </c>
      <c r="K20" s="11">
        <f>I_O!K207*LCI!$E60</f>
        <v>0</v>
      </c>
      <c r="L20" s="11">
        <f>I_O!L207*LCI!$E60</f>
        <v>0</v>
      </c>
      <c r="M20" s="11">
        <f>I_O!M207*LCI!$E60</f>
        <v>0</v>
      </c>
      <c r="N20" s="11">
        <f>I_O!N207*LCI!$E60</f>
        <v>0</v>
      </c>
      <c r="O20" s="11">
        <f>I_O!O207*LCI!$E60</f>
        <v>0</v>
      </c>
      <c r="P20" s="11">
        <f>I_O!P207*LCI!$E60</f>
        <v>0</v>
      </c>
      <c r="Q20" s="11">
        <f>I_O!Q207*LCI!$E60</f>
        <v>0</v>
      </c>
      <c r="R20" s="11">
        <f>I_O!R207*LCI!$E60</f>
        <v>0</v>
      </c>
      <c r="T20" s="299">
        <v>0</v>
      </c>
      <c r="U20" s="299">
        <v>0</v>
      </c>
      <c r="V20" s="299">
        <v>0</v>
      </c>
      <c r="W20" s="299">
        <v>0</v>
      </c>
      <c r="X20" s="299">
        <v>0</v>
      </c>
      <c r="Y20" s="299">
        <v>0</v>
      </c>
      <c r="Z20" s="299">
        <v>0</v>
      </c>
      <c r="AA20" s="299">
        <v>0</v>
      </c>
      <c r="AB20" s="299">
        <v>0</v>
      </c>
      <c r="AC20" s="299">
        <v>0</v>
      </c>
      <c r="AD20" s="299">
        <v>0</v>
      </c>
      <c r="AE20" s="299">
        <v>0</v>
      </c>
      <c r="AF20" s="299">
        <v>0</v>
      </c>
      <c r="AG20" s="299">
        <v>0</v>
      </c>
      <c r="AH20" s="299">
        <v>0</v>
      </c>
      <c r="AI20" s="299">
        <v>0</v>
      </c>
      <c r="AJ20" s="299">
        <v>0</v>
      </c>
    </row>
    <row r="21" spans="1:36" x14ac:dyDescent="0.25">
      <c r="A21" t="str">
        <f>I_O!A208</f>
        <v>LUC Emissions (kg CO2e/yr)</v>
      </c>
      <c r="B21" s="11">
        <f>I_O!B208*LCI!$E61</f>
        <v>0</v>
      </c>
      <c r="C21" s="11">
        <f>I_O!C208*LCI!$E61</f>
        <v>0</v>
      </c>
      <c r="D21" s="11">
        <f>I_O!D208*LCI!$E61</f>
        <v>0</v>
      </c>
      <c r="E21" s="11">
        <f>I_O!E208*LCI!$E61</f>
        <v>0</v>
      </c>
      <c r="F21" s="11">
        <f>I_O!F208*LCI!$E61</f>
        <v>0</v>
      </c>
      <c r="G21" s="11">
        <f>I_O!G208*LCI!$E61</f>
        <v>0</v>
      </c>
      <c r="H21" s="11">
        <f>I_O!H208*LCI!$E61</f>
        <v>0</v>
      </c>
      <c r="I21" s="11">
        <f>I_O!I208*LCI!$E61</f>
        <v>0</v>
      </c>
      <c r="J21" s="11">
        <f>I_O!J208*LCI!$E61</f>
        <v>0</v>
      </c>
      <c r="K21" s="11">
        <f>I_O!K208*LCI!$E61</f>
        <v>0</v>
      </c>
      <c r="L21" s="11">
        <f>I_O!L208*LCI!$E61</f>
        <v>0</v>
      </c>
      <c r="M21" s="11">
        <f>I_O!M208*LCI!$E61</f>
        <v>0</v>
      </c>
      <c r="N21" s="11">
        <f>I_O!N208*LCI!$E61</f>
        <v>0</v>
      </c>
      <c r="O21" s="11">
        <f>I_O!O208*LCI!$E61</f>
        <v>0</v>
      </c>
      <c r="P21" s="11">
        <f>I_O!P208*LCI!$E61</f>
        <v>0</v>
      </c>
      <c r="Q21" s="11">
        <f>I_O!Q208*LCI!$E61</f>
        <v>0</v>
      </c>
      <c r="R21" s="11">
        <f>I_O!R208*LCI!$E61</f>
        <v>0</v>
      </c>
      <c r="T21" s="299">
        <v>0</v>
      </c>
      <c r="U21" s="299">
        <v>0</v>
      </c>
      <c r="V21" s="299">
        <v>0</v>
      </c>
      <c r="W21" s="299">
        <v>0</v>
      </c>
      <c r="X21" s="299">
        <v>0</v>
      </c>
      <c r="Y21" s="299">
        <v>0</v>
      </c>
      <c r="Z21" s="299">
        <v>0</v>
      </c>
      <c r="AA21" s="299">
        <v>0</v>
      </c>
      <c r="AB21" s="299">
        <v>0</v>
      </c>
      <c r="AC21" s="299">
        <v>0</v>
      </c>
      <c r="AD21" s="299">
        <v>0</v>
      </c>
      <c r="AE21" s="299">
        <v>0</v>
      </c>
      <c r="AF21" s="299">
        <v>0</v>
      </c>
      <c r="AG21" s="299">
        <v>0</v>
      </c>
      <c r="AH21" s="299">
        <v>0</v>
      </c>
      <c r="AI21" s="299">
        <v>0</v>
      </c>
      <c r="AJ21" s="299">
        <v>0</v>
      </c>
    </row>
    <row r="22" spans="1:36" x14ac:dyDescent="0.25">
      <c r="A22" t="str">
        <f>I_O!A209</f>
        <v>N2O Emissions (kg/yr)</v>
      </c>
      <c r="B22" s="11">
        <f>I_O!B209*LCI!$E62</f>
        <v>0</v>
      </c>
      <c r="C22" s="11">
        <f>I_O!C209*LCI!$E62</f>
        <v>0</v>
      </c>
      <c r="D22" s="11">
        <f>I_O!D209*LCI!$E62</f>
        <v>0</v>
      </c>
      <c r="E22" s="11">
        <f>I_O!E209*LCI!$E62</f>
        <v>0</v>
      </c>
      <c r="F22" s="11">
        <f>I_O!F209*LCI!$E62</f>
        <v>0</v>
      </c>
      <c r="G22" s="11">
        <f>I_O!G209*LCI!$E62</f>
        <v>0</v>
      </c>
      <c r="H22" s="11">
        <f>I_O!H209*LCI!$E62</f>
        <v>0</v>
      </c>
      <c r="I22" s="11">
        <f>I_O!I209*LCI!$E62</f>
        <v>0</v>
      </c>
      <c r="J22" s="11">
        <f>I_O!J209*LCI!$E62</f>
        <v>0</v>
      </c>
      <c r="K22" s="11">
        <f>I_O!K209*LCI!$E62</f>
        <v>0</v>
      </c>
      <c r="L22" s="11">
        <f>I_O!L209*LCI!$E62</f>
        <v>0</v>
      </c>
      <c r="M22" s="11">
        <f>I_O!M209*LCI!$E62</f>
        <v>0</v>
      </c>
      <c r="N22" s="11">
        <f>I_O!N209*LCI!$E62</f>
        <v>0</v>
      </c>
      <c r="O22" s="11">
        <f>I_O!O209*LCI!$E62</f>
        <v>0</v>
      </c>
      <c r="P22" s="11">
        <f>I_O!P209*LCI!$E62</f>
        <v>0</v>
      </c>
      <c r="Q22" s="11">
        <f>I_O!Q209*LCI!$E62</f>
        <v>0</v>
      </c>
      <c r="R22" s="11">
        <f>I_O!R209*LCI!$E62</f>
        <v>0</v>
      </c>
      <c r="T22" s="299">
        <v>0</v>
      </c>
      <c r="U22" s="299">
        <v>0</v>
      </c>
      <c r="V22" s="299">
        <v>0</v>
      </c>
      <c r="W22" s="299">
        <v>0</v>
      </c>
      <c r="X22" s="299">
        <v>0</v>
      </c>
      <c r="Y22" s="299">
        <v>0</v>
      </c>
      <c r="Z22" s="299">
        <v>0</v>
      </c>
      <c r="AA22" s="299">
        <v>0</v>
      </c>
      <c r="AB22" s="299">
        <v>0</v>
      </c>
      <c r="AC22" s="299">
        <v>0</v>
      </c>
      <c r="AD22" s="299">
        <v>0</v>
      </c>
      <c r="AE22" s="299">
        <v>0</v>
      </c>
      <c r="AF22" s="299">
        <v>0</v>
      </c>
      <c r="AG22" s="299">
        <v>0</v>
      </c>
      <c r="AH22" s="299">
        <v>0</v>
      </c>
      <c r="AI22" s="299">
        <v>0</v>
      </c>
      <c r="AJ22" s="299">
        <v>0</v>
      </c>
    </row>
    <row r="23" spans="1:36" x14ac:dyDescent="0.25">
      <c r="A23" t="str">
        <f>I_O!A210</f>
        <v>NOx Emissions (kg/yr)</v>
      </c>
      <c r="B23" s="11">
        <f>I_O!B210*LCI!$E63</f>
        <v>0</v>
      </c>
      <c r="C23" s="11">
        <f>I_O!C210*LCI!$E63</f>
        <v>0</v>
      </c>
      <c r="D23" s="11">
        <f>I_O!D210*LCI!$E63</f>
        <v>0</v>
      </c>
      <c r="E23" s="11">
        <f>I_O!E210*LCI!$E63</f>
        <v>0</v>
      </c>
      <c r="F23" s="11">
        <f>I_O!F210*LCI!$E63</f>
        <v>0</v>
      </c>
      <c r="G23" s="11">
        <f>I_O!G210*LCI!$E63</f>
        <v>0</v>
      </c>
      <c r="H23" s="11">
        <f>I_O!H210*LCI!$E63</f>
        <v>0</v>
      </c>
      <c r="I23" s="11">
        <f>I_O!I210*LCI!$E63</f>
        <v>0</v>
      </c>
      <c r="J23" s="11">
        <f>I_O!J210*LCI!$E63</f>
        <v>0</v>
      </c>
      <c r="K23" s="11">
        <f>I_O!K210*LCI!$E63</f>
        <v>0</v>
      </c>
      <c r="L23" s="11">
        <f>I_O!L210*LCI!$E63</f>
        <v>0</v>
      </c>
      <c r="M23" s="11">
        <f>I_O!M210*LCI!$E63</f>
        <v>0</v>
      </c>
      <c r="N23" s="11">
        <f>I_O!N210*LCI!$E63</f>
        <v>0</v>
      </c>
      <c r="O23" s="11">
        <f>I_O!O210*LCI!$E63</f>
        <v>0</v>
      </c>
      <c r="P23" s="11">
        <f>I_O!P210*LCI!$E63</f>
        <v>0</v>
      </c>
      <c r="Q23" s="11">
        <f>I_O!Q210*LCI!$E63</f>
        <v>0</v>
      </c>
      <c r="R23" s="11">
        <f>I_O!R210*LCI!$E63</f>
        <v>0</v>
      </c>
      <c r="T23" s="299">
        <v>0</v>
      </c>
      <c r="U23" s="299">
        <v>0</v>
      </c>
      <c r="V23" s="299">
        <v>0</v>
      </c>
      <c r="W23" s="299">
        <v>0</v>
      </c>
      <c r="X23" s="299">
        <v>0</v>
      </c>
      <c r="Y23" s="299">
        <v>0</v>
      </c>
      <c r="Z23" s="299">
        <v>0</v>
      </c>
      <c r="AA23" s="299">
        <v>0</v>
      </c>
      <c r="AB23" s="299">
        <v>0</v>
      </c>
      <c r="AC23" s="299">
        <v>0</v>
      </c>
      <c r="AD23" s="299">
        <v>0</v>
      </c>
      <c r="AE23" s="299">
        <v>0</v>
      </c>
      <c r="AF23" s="299">
        <v>0</v>
      </c>
      <c r="AG23" s="299">
        <v>0</v>
      </c>
      <c r="AH23" s="299">
        <v>0</v>
      </c>
      <c r="AI23" s="299">
        <v>0</v>
      </c>
      <c r="AJ23" s="299">
        <v>0</v>
      </c>
    </row>
    <row r="24" spans="1:36" x14ac:dyDescent="0.25">
      <c r="A24" t="str">
        <f>I_O!A211</f>
        <v>Algal Biomass, Whole (kg/yr)</v>
      </c>
      <c r="B24" s="11">
        <f>I_O!B211*LCI!$E64</f>
        <v>0</v>
      </c>
      <c r="C24" s="11">
        <f>I_O!C211*LCI!$E64</f>
        <v>0</v>
      </c>
      <c r="D24" s="11">
        <f>I_O!D211*LCI!$E64</f>
        <v>0</v>
      </c>
      <c r="E24" s="11">
        <f>I_O!E211*LCI!$E64</f>
        <v>0</v>
      </c>
      <c r="F24" s="11">
        <f>I_O!F211*LCI!$E64</f>
        <v>0</v>
      </c>
      <c r="G24" s="11">
        <f>I_O!G211*LCI!$E64</f>
        <v>0</v>
      </c>
      <c r="H24" s="11">
        <f>I_O!H211*LCI!$E64</f>
        <v>0</v>
      </c>
      <c r="I24" s="11">
        <f>I_O!I211*LCI!$E64</f>
        <v>0</v>
      </c>
      <c r="J24" s="11">
        <f>I_O!J211*LCI!$E64</f>
        <v>0</v>
      </c>
      <c r="K24" s="11">
        <f>I_O!K211*LCI!$E64</f>
        <v>0</v>
      </c>
      <c r="L24" s="11">
        <f>I_O!L211*LCI!$E64</f>
        <v>0</v>
      </c>
      <c r="M24" s="11">
        <f>I_O!M211*LCI!$E64</f>
        <v>0</v>
      </c>
      <c r="N24" s="11">
        <f>I_O!N211*LCI!$E64</f>
        <v>0</v>
      </c>
      <c r="O24" s="11">
        <f>I_O!O211*LCI!$E64</f>
        <v>0</v>
      </c>
      <c r="P24" s="11">
        <f>I_O!P211*LCI!$E64</f>
        <v>0</v>
      </c>
      <c r="Q24" s="11">
        <f>I_O!Q211*LCI!$E64</f>
        <v>0</v>
      </c>
      <c r="R24" s="11">
        <f>I_O!R211*LCI!$E64</f>
        <v>0</v>
      </c>
      <c r="T24" s="299">
        <f>I_O!B211*0.5*(44/12)*1000</f>
        <v>0</v>
      </c>
      <c r="U24" s="299">
        <f>I_O!C211*0.5*(44/12)*1000</f>
        <v>0</v>
      </c>
      <c r="V24" s="299">
        <f>I_O!D211*0.5*(44/12)*1000</f>
        <v>0</v>
      </c>
      <c r="W24" s="299">
        <f>I_O!E211*0.5*(44/12)*1000</f>
        <v>0</v>
      </c>
      <c r="X24" s="299">
        <f>I_O!F211*0.5*(44/12)*1000</f>
        <v>0</v>
      </c>
      <c r="Y24" s="299">
        <f>I_O!G211*0.5*(44/12)*1000</f>
        <v>0</v>
      </c>
      <c r="Z24" s="299">
        <f>I_O!H211*0.5*(44/12)*1000</f>
        <v>0</v>
      </c>
      <c r="AA24" s="299">
        <f>I_O!I211*0.5*(44/12)*1000</f>
        <v>0</v>
      </c>
      <c r="AB24" s="299">
        <f>I_O!J211*0.5*(44/12)*1000</f>
        <v>0</v>
      </c>
      <c r="AC24" s="299">
        <f>I_O!K211*0.5*(44/12)*1000</f>
        <v>0</v>
      </c>
      <c r="AD24" s="299">
        <f>I_O!L211*0.5*(44/12)*1000</f>
        <v>0</v>
      </c>
      <c r="AE24" s="299">
        <f>I_O!M211*0.5*(44/12)*1000</f>
        <v>0</v>
      </c>
      <c r="AF24" s="299">
        <f>I_O!N211*0.5*(44/12)*1000</f>
        <v>0</v>
      </c>
      <c r="AG24" s="299">
        <f>I_O!O211*0.5*(44/12)*1000</f>
        <v>0</v>
      </c>
      <c r="AH24" s="299">
        <f>I_O!P211*0.5*(44/12)*1000</f>
        <v>0</v>
      </c>
      <c r="AI24" s="299">
        <f>I_O!Q211*0.5*(44/12)*1000</f>
        <v>0</v>
      </c>
      <c r="AJ24" s="299">
        <f>I_O!R211*0.5*(44/12)*1000</f>
        <v>0</v>
      </c>
    </row>
    <row r="25" spans="1:36" x14ac:dyDescent="0.25">
      <c r="A25" t="str">
        <f>I_O!A212</f>
        <v>Algal Biomass, LEA Meal (kg/yr)</v>
      </c>
      <c r="B25" s="11">
        <f>I_O!B212*LCI!$E65</f>
        <v>0</v>
      </c>
      <c r="C25" s="11">
        <f>I_O!C212*LCI!$E65</f>
        <v>0</v>
      </c>
      <c r="D25" s="11">
        <f>I_O!D212*LCI!$E65</f>
        <v>0</v>
      </c>
      <c r="E25" s="11">
        <f>I_O!E212*LCI!$E65</f>
        <v>0</v>
      </c>
      <c r="F25" s="11">
        <f>I_O!F212*LCI!$E65</f>
        <v>0</v>
      </c>
      <c r="G25" s="11">
        <f>I_O!G212*LCI!$E65</f>
        <v>0</v>
      </c>
      <c r="H25" s="11">
        <f>I_O!H212*LCI!$E65</f>
        <v>0</v>
      </c>
      <c r="I25" s="11">
        <f>I_O!I212*LCI!$E65</f>
        <v>78662610</v>
      </c>
      <c r="J25" s="11">
        <f>I_O!J212*LCI!$E65</f>
        <v>0</v>
      </c>
      <c r="K25" s="11">
        <f>I_O!K212*LCI!$E65</f>
        <v>0</v>
      </c>
      <c r="L25" s="11">
        <f>I_O!L212*LCI!$E65</f>
        <v>0</v>
      </c>
      <c r="M25" s="11">
        <f>I_O!M212*LCI!$E65</f>
        <v>0</v>
      </c>
      <c r="N25" s="11">
        <f>I_O!N212*LCI!$E65</f>
        <v>0</v>
      </c>
      <c r="O25" s="11">
        <f>I_O!O212*LCI!$E65</f>
        <v>0</v>
      </c>
      <c r="P25" s="11">
        <f>I_O!P212*LCI!$E65</f>
        <v>0</v>
      </c>
      <c r="Q25" s="11">
        <f>I_O!Q212*LCI!$E65</f>
        <v>0</v>
      </c>
      <c r="R25" s="11">
        <f>I_O!R212*LCI!$E65</f>
        <v>0</v>
      </c>
      <c r="T25" s="299">
        <f>I_O!B212*0.5*(44/12)*1000</f>
        <v>0</v>
      </c>
      <c r="U25" s="299">
        <f>I_O!C212*0.5*(44/12)*1000</f>
        <v>0</v>
      </c>
      <c r="V25" s="299">
        <f>I_O!D212*0.5*(44/12)*1000</f>
        <v>0</v>
      </c>
      <c r="W25" s="299">
        <f>I_O!E212*0.5*(44/12)*1000</f>
        <v>0</v>
      </c>
      <c r="X25" s="299">
        <f>I_O!F212*0.5*(44/12)*1000</f>
        <v>0</v>
      </c>
      <c r="Y25" s="299">
        <f>I_O!G212*0.5*(44/12)*1000</f>
        <v>0</v>
      </c>
      <c r="Z25" s="299">
        <f>I_O!H212*0.5*(44/12)*1000</f>
        <v>0</v>
      </c>
      <c r="AA25" s="299">
        <f>I_O!I212*0.5*(44/12)*1000</f>
        <v>7210739250</v>
      </c>
      <c r="AB25" s="299">
        <f>I_O!J212*0.5*(44/12)*1000</f>
        <v>0</v>
      </c>
      <c r="AC25" s="299">
        <f>I_O!K212*0.5*(44/12)*1000</f>
        <v>0</v>
      </c>
      <c r="AD25" s="299">
        <f>I_O!L212*0.5*(44/12)*1000</f>
        <v>0</v>
      </c>
      <c r="AE25" s="299">
        <f>I_O!M212*0.5*(44/12)*1000</f>
        <v>0</v>
      </c>
      <c r="AF25" s="299">
        <f>I_O!N212*0.5*(44/12)*1000</f>
        <v>0</v>
      </c>
      <c r="AG25" s="299">
        <f>I_O!O212*0.5*(44/12)*1000</f>
        <v>0</v>
      </c>
      <c r="AH25" s="299">
        <f>I_O!P212*0.5*(44/12)*1000</f>
        <v>0</v>
      </c>
      <c r="AI25" s="299">
        <f>I_O!Q212*0.5*(44/12)*1000</f>
        <v>0</v>
      </c>
      <c r="AJ25" s="299">
        <f>I_O!R212*0.5*(44/12)*1000</f>
        <v>0</v>
      </c>
    </row>
    <row r="26" spans="1:36" x14ac:dyDescent="0.25">
      <c r="A26" t="str">
        <f>I_O!A213</f>
        <v>Algal Oil (kg/yr)</v>
      </c>
      <c r="B26" s="11">
        <f>I_O!B213*LCI!$E66</f>
        <v>0</v>
      </c>
      <c r="C26" s="11">
        <f>I_O!C213*LCI!$E66</f>
        <v>0</v>
      </c>
      <c r="D26" s="11">
        <f>I_O!D213*LCI!$E66</f>
        <v>0</v>
      </c>
      <c r="E26" s="11">
        <f>I_O!E213*LCI!$E66</f>
        <v>0</v>
      </c>
      <c r="F26" s="11">
        <f>I_O!F213*LCI!$E66</f>
        <v>0</v>
      </c>
      <c r="G26" s="11">
        <f>I_O!G213*LCI!$E66</f>
        <v>0</v>
      </c>
      <c r="H26" s="11">
        <f>I_O!H213*LCI!$E66</f>
        <v>0</v>
      </c>
      <c r="I26" s="11">
        <f>I_O!I213*LCI!$E66</f>
        <v>0</v>
      </c>
      <c r="J26" s="11">
        <f>I_O!J213*LCI!$E66</f>
        <v>0</v>
      </c>
      <c r="K26" s="11">
        <f>I_O!K213*LCI!$E66</f>
        <v>0</v>
      </c>
      <c r="L26" s="11">
        <f>I_O!L213*LCI!$E66</f>
        <v>0</v>
      </c>
      <c r="M26" s="11">
        <f>I_O!M213*LCI!$E66</f>
        <v>0</v>
      </c>
      <c r="N26" s="11">
        <f>I_O!N213*LCI!$E66</f>
        <v>0</v>
      </c>
      <c r="O26" s="11">
        <f>I_O!O213*LCI!$E66</f>
        <v>0</v>
      </c>
      <c r="P26" s="11">
        <f>I_O!P213*LCI!$E66</f>
        <v>0</v>
      </c>
      <c r="Q26" s="11">
        <f>I_O!Q213*LCI!$E66</f>
        <v>0</v>
      </c>
      <c r="R26" s="11">
        <f>I_O!R213*LCI!$E66</f>
        <v>0</v>
      </c>
      <c r="T26" s="299">
        <f>I_O!B213*0.8*(44/12)*1000</f>
        <v>0</v>
      </c>
      <c r="U26" s="299">
        <f>I_O!C213*0.8*(44/12)*1000</f>
        <v>0</v>
      </c>
      <c r="V26" s="299">
        <f>I_O!D213*0.8*(44/12)*1000</f>
        <v>0</v>
      </c>
      <c r="W26" s="299">
        <f>I_O!E213*0.8*(44/12)*1000</f>
        <v>0</v>
      </c>
      <c r="X26" s="299">
        <f>I_O!F213*0.8*(44/12)*1000</f>
        <v>0</v>
      </c>
      <c r="Y26" s="299">
        <f>I_O!G213*0.8*(44/12)*1000</f>
        <v>0</v>
      </c>
      <c r="Z26" s="299">
        <f>I_O!H213*0.8*(44/12)*1000</f>
        <v>0</v>
      </c>
      <c r="AA26" s="299">
        <f>I_O!I213*0.8*(44/12)*1000</f>
        <v>0</v>
      </c>
      <c r="AB26" s="299">
        <f>I_O!J213*0.8*(44/12)*1000</f>
        <v>0</v>
      </c>
      <c r="AC26" s="299">
        <f>I_O!K213*0.8*(44/12)*1000</f>
        <v>0</v>
      </c>
      <c r="AD26" s="299">
        <f>I_O!L213*0.8*(44/12)*1000</f>
        <v>0</v>
      </c>
      <c r="AE26" s="299">
        <f>I_O!M213*0.8*(44/12)*1000</f>
        <v>0</v>
      </c>
      <c r="AF26" s="299">
        <f>I_O!N213*0.8*(44/12)*1000</f>
        <v>0</v>
      </c>
      <c r="AG26" s="299">
        <f>I_O!O213*0.8*(44/12)*1000</f>
        <v>0</v>
      </c>
      <c r="AH26" s="299">
        <f>I_O!P213*0.8*(44/12)*1000</f>
        <v>0</v>
      </c>
      <c r="AI26" s="299">
        <f>I_O!Q213*0.8*(44/12)*1000</f>
        <v>0</v>
      </c>
      <c r="AJ26" s="299">
        <f>I_O!R213*0.8*(44/12)*1000</f>
        <v>0</v>
      </c>
    </row>
    <row r="27" spans="1:36" x14ac:dyDescent="0.25">
      <c r="A27" t="str">
        <f>I_O!A214</f>
        <v>Biochar (kg/yr)</v>
      </c>
      <c r="B27" s="11">
        <f>I_O!B214*LCI!$E67</f>
        <v>0</v>
      </c>
      <c r="C27" s="11">
        <f>I_O!C214*LCI!$E67</f>
        <v>0</v>
      </c>
      <c r="D27" s="11">
        <f>I_O!D214*LCI!$E67</f>
        <v>0</v>
      </c>
      <c r="E27" s="11">
        <f>I_O!E214*LCI!$E67</f>
        <v>0</v>
      </c>
      <c r="F27" s="11">
        <f>I_O!F214*LCI!$E67</f>
        <v>0</v>
      </c>
      <c r="G27" s="11">
        <f>I_O!G214*LCI!$E67</f>
        <v>0</v>
      </c>
      <c r="H27" s="11">
        <f>I_O!H214*LCI!$E67</f>
        <v>0</v>
      </c>
      <c r="I27" s="11">
        <f>I_O!I214*LCI!$E67</f>
        <v>0</v>
      </c>
      <c r="J27" s="11">
        <f>I_O!J214*LCI!$E67</f>
        <v>0</v>
      </c>
      <c r="K27" s="11">
        <f>I_O!K214*LCI!$E67</f>
        <v>0</v>
      </c>
      <c r="L27" s="11">
        <f>I_O!L214*LCI!$E67</f>
        <v>0</v>
      </c>
      <c r="M27" s="11">
        <f>I_O!M214*LCI!$E67</f>
        <v>0</v>
      </c>
      <c r="N27" s="11">
        <f>I_O!N214*LCI!$E67</f>
        <v>0</v>
      </c>
      <c r="O27" s="11">
        <f>I_O!O214*LCI!$E67</f>
        <v>0</v>
      </c>
      <c r="P27" s="11">
        <f>I_O!P214*LCI!$E67</f>
        <v>0</v>
      </c>
      <c r="Q27" s="11">
        <f>I_O!Q214*LCI!$E67</f>
        <v>0</v>
      </c>
      <c r="R27" s="11">
        <f>I_O!R214*LCI!$E67</f>
        <v>0</v>
      </c>
      <c r="T27" s="300">
        <v>0</v>
      </c>
      <c r="U27" s="300">
        <v>0</v>
      </c>
      <c r="V27" s="300">
        <v>0</v>
      </c>
      <c r="W27" s="300">
        <v>0</v>
      </c>
      <c r="X27" s="300">
        <v>0</v>
      </c>
      <c r="Y27" s="300">
        <v>0</v>
      </c>
      <c r="Z27" s="300">
        <v>0</v>
      </c>
      <c r="AA27" s="300">
        <v>0</v>
      </c>
      <c r="AB27" s="300">
        <v>0</v>
      </c>
      <c r="AC27" s="300">
        <v>0</v>
      </c>
      <c r="AD27" s="300">
        <v>0</v>
      </c>
      <c r="AE27" s="300">
        <v>0</v>
      </c>
      <c r="AF27" s="300">
        <v>0</v>
      </c>
      <c r="AG27" s="300">
        <v>0</v>
      </c>
      <c r="AH27" s="300">
        <v>0</v>
      </c>
      <c r="AI27" s="300">
        <v>0</v>
      </c>
      <c r="AJ27" s="300">
        <v>0</v>
      </c>
    </row>
    <row r="28" spans="1:36" x14ac:dyDescent="0.25">
      <c r="A28" t="str">
        <f>I_O!A215</f>
        <v>Corn Grain (kg/yr)</v>
      </c>
      <c r="B28" s="11">
        <f>I_O!B215*LCI!$E68</f>
        <v>0</v>
      </c>
      <c r="C28" s="11">
        <f>I_O!C215*LCI!$E68</f>
        <v>0</v>
      </c>
      <c r="D28" s="11">
        <f>I_O!D215*LCI!$E68</f>
        <v>0</v>
      </c>
      <c r="E28" s="11">
        <f>I_O!E215*LCI!$E68</f>
        <v>0</v>
      </c>
      <c r="F28" s="11">
        <f>I_O!F215*LCI!$E68</f>
        <v>0</v>
      </c>
      <c r="G28" s="11">
        <f>I_O!G215*LCI!$E68</f>
        <v>0</v>
      </c>
      <c r="H28" s="11">
        <f>I_O!H215*LCI!$E68</f>
        <v>0</v>
      </c>
      <c r="I28" s="11">
        <f>I_O!I215*LCI!$E68</f>
        <v>0</v>
      </c>
      <c r="J28" s="11">
        <f>I_O!J215*LCI!$E68</f>
        <v>0</v>
      </c>
      <c r="K28" s="11">
        <f>I_O!K215*LCI!$E68</f>
        <v>0</v>
      </c>
      <c r="L28" s="11">
        <f>I_O!L215*LCI!$E68</f>
        <v>0</v>
      </c>
      <c r="M28" s="11">
        <f>I_O!M215*LCI!$E68</f>
        <v>0</v>
      </c>
      <c r="N28" s="11">
        <f>I_O!N215*LCI!$E68</f>
        <v>0</v>
      </c>
      <c r="O28" s="11">
        <f>I_O!O215*LCI!$E68</f>
        <v>0</v>
      </c>
      <c r="P28" s="11">
        <f>I_O!P215*LCI!$E68</f>
        <v>0</v>
      </c>
      <c r="Q28" s="11">
        <f>I_O!Q215*LCI!$E68</f>
        <v>0</v>
      </c>
      <c r="R28" s="11">
        <f>I_O!R215*LCI!$E68</f>
        <v>0</v>
      </c>
      <c r="T28" s="299">
        <f>I_O!B215*0.5*(44/12)*1000</f>
        <v>0</v>
      </c>
      <c r="U28" s="299">
        <f>I_O!C215*0.5*(44/12)*1000</f>
        <v>0</v>
      </c>
      <c r="V28" s="299">
        <f>I_O!D215*0.5*(44/12)*1000</f>
        <v>0</v>
      </c>
      <c r="W28" s="299">
        <f>I_O!E215*0.5*(44/12)*1000</f>
        <v>0</v>
      </c>
      <c r="X28" s="299">
        <f>I_O!F215*0.5*(44/12)*1000</f>
        <v>0</v>
      </c>
      <c r="Y28" s="299">
        <f>I_O!G215*0.5*(44/12)*1000</f>
        <v>0</v>
      </c>
      <c r="Z28" s="299">
        <f>I_O!H215*0.5*(44/12)*1000</f>
        <v>0</v>
      </c>
      <c r="AA28" s="299">
        <f>I_O!I215*0.5*(44/12)*1000</f>
        <v>0</v>
      </c>
      <c r="AB28" s="299">
        <f>I_O!J215*0.5*(44/12)*1000</f>
        <v>0</v>
      </c>
      <c r="AC28" s="299">
        <f>I_O!K215*0.5*(44/12)*1000</f>
        <v>0</v>
      </c>
      <c r="AD28" s="299">
        <f>I_O!L215*0.5*(44/12)*1000</f>
        <v>0</v>
      </c>
      <c r="AE28" s="299">
        <f>I_O!M215*0.5*(44/12)*1000</f>
        <v>0</v>
      </c>
      <c r="AF28" s="299">
        <f>I_O!N215*0.5*(44/12)*1000</f>
        <v>0</v>
      </c>
      <c r="AG28" s="299">
        <f>I_O!O215*0.5*(44/12)*1000</f>
        <v>0</v>
      </c>
      <c r="AH28" s="299">
        <f>I_O!P215*0.5*(44/12)*1000</f>
        <v>0</v>
      </c>
      <c r="AI28" s="299">
        <f>I_O!Q215*0.5*(44/12)*1000</f>
        <v>0</v>
      </c>
      <c r="AJ28" s="299">
        <f>I_O!R215*0.5*(44/12)*1000</f>
        <v>0</v>
      </c>
    </row>
    <row r="29" spans="1:36" x14ac:dyDescent="0.25">
      <c r="A29" t="str">
        <f>I_O!A216</f>
        <v>Corn Stover, Collected (kg/yr)</v>
      </c>
      <c r="B29" s="11">
        <f>I_O!B216*LCI!$E69</f>
        <v>0</v>
      </c>
      <c r="C29" s="11">
        <f>I_O!C216*LCI!$E69</f>
        <v>0</v>
      </c>
      <c r="D29" s="11">
        <f>I_O!D216*LCI!$E69</f>
        <v>0</v>
      </c>
      <c r="E29" s="11">
        <f>I_O!E216*LCI!$E69</f>
        <v>9876600</v>
      </c>
      <c r="F29" s="11">
        <f>I_O!F216*LCI!$E69</f>
        <v>0</v>
      </c>
      <c r="G29" s="11">
        <f>I_O!G216*LCI!$E69</f>
        <v>0</v>
      </c>
      <c r="H29" s="11">
        <f>I_O!H216*LCI!$E69</f>
        <v>0</v>
      </c>
      <c r="I29" s="11">
        <f>I_O!I216*LCI!$E69</f>
        <v>0</v>
      </c>
      <c r="J29" s="11">
        <f>I_O!J216*LCI!$E69</f>
        <v>0</v>
      </c>
      <c r="K29" s="11">
        <f>I_O!K216*LCI!$E69</f>
        <v>0</v>
      </c>
      <c r="L29" s="11">
        <f>I_O!L216*LCI!$E69</f>
        <v>0</v>
      </c>
      <c r="M29" s="11">
        <f>I_O!M216*LCI!$E69</f>
        <v>0</v>
      </c>
      <c r="N29" s="11">
        <f>I_O!N216*LCI!$E69</f>
        <v>0</v>
      </c>
      <c r="O29" s="11">
        <f>I_O!O216*LCI!$E69</f>
        <v>0</v>
      </c>
      <c r="P29" s="11">
        <f>I_O!P216*LCI!$E69</f>
        <v>0</v>
      </c>
      <c r="Q29" s="11">
        <f>I_O!Q216*LCI!$E69</f>
        <v>0</v>
      </c>
      <c r="R29" s="11">
        <f>I_O!R216*LCI!$E69</f>
        <v>0</v>
      </c>
      <c r="T29" s="299">
        <f>I_O!B216*0.5*(44/12)*1000</f>
        <v>0</v>
      </c>
      <c r="U29" s="299">
        <f>I_O!C216*0.5*(44/12)*1000</f>
        <v>0</v>
      </c>
      <c r="V29" s="299">
        <f>I_O!D216*0.5*(44/12)*1000</f>
        <v>0</v>
      </c>
      <c r="W29" s="299">
        <f>I_O!E216*0.5*(44/12)*1000</f>
        <v>905355000</v>
      </c>
      <c r="X29" s="299">
        <f>I_O!F216*0.5*(44/12)*1000</f>
        <v>0</v>
      </c>
      <c r="Y29" s="299">
        <f>I_O!G216*0.5*(44/12)*1000</f>
        <v>0</v>
      </c>
      <c r="Z29" s="299">
        <f>I_O!H216*0.5*(44/12)*1000</f>
        <v>0</v>
      </c>
      <c r="AA29" s="299">
        <f>I_O!I216*0.5*(44/12)*1000</f>
        <v>0</v>
      </c>
      <c r="AB29" s="299">
        <f>I_O!J216*0.5*(44/12)*1000</f>
        <v>0</v>
      </c>
      <c r="AC29" s="299">
        <f>I_O!K216*0.5*(44/12)*1000</f>
        <v>0</v>
      </c>
      <c r="AD29" s="299">
        <f>I_O!L216*0.5*(44/12)*1000</f>
        <v>0</v>
      </c>
      <c r="AE29" s="299">
        <f>I_O!M216*0.5*(44/12)*1000</f>
        <v>0</v>
      </c>
      <c r="AF29" s="299">
        <f>I_O!N216*0.5*(44/12)*1000</f>
        <v>0</v>
      </c>
      <c r="AG29" s="299">
        <f>I_O!O216*0.5*(44/12)*1000</f>
        <v>0</v>
      </c>
      <c r="AH29" s="299">
        <f>I_O!P216*0.5*(44/12)*1000</f>
        <v>0</v>
      </c>
      <c r="AI29" s="299">
        <f>I_O!Q216*0.5*(44/12)*1000</f>
        <v>0</v>
      </c>
      <c r="AJ29" s="299">
        <f>I_O!R216*0.5*(44/12)*1000</f>
        <v>0</v>
      </c>
    </row>
    <row r="30" spans="1:36" x14ac:dyDescent="0.25">
      <c r="A30" t="str">
        <f>I_O!A217</f>
        <v>Corn Stover, Left (kg/yr)</v>
      </c>
      <c r="B30" s="11">
        <f>I_O!B217*LCI!$E70</f>
        <v>0</v>
      </c>
      <c r="C30" s="11">
        <f>I_O!C217*LCI!$E70</f>
        <v>0</v>
      </c>
      <c r="D30" s="11">
        <f>I_O!D217*LCI!$E70</f>
        <v>9876600</v>
      </c>
      <c r="E30" s="11">
        <f>I_O!E217*LCI!$E70</f>
        <v>0</v>
      </c>
      <c r="F30" s="11">
        <f>I_O!F217*LCI!$E70</f>
        <v>0</v>
      </c>
      <c r="G30" s="11">
        <f>I_O!G217*LCI!$E70</f>
        <v>0</v>
      </c>
      <c r="H30" s="11">
        <f>I_O!H217*LCI!$E70</f>
        <v>0</v>
      </c>
      <c r="I30" s="11">
        <f>I_O!I217*LCI!$E70</f>
        <v>0</v>
      </c>
      <c r="J30" s="11">
        <f>I_O!J217*LCI!$E70</f>
        <v>0</v>
      </c>
      <c r="K30" s="11">
        <f>I_O!K217*LCI!$E70</f>
        <v>0</v>
      </c>
      <c r="L30" s="11">
        <f>I_O!L217*LCI!$E70</f>
        <v>0</v>
      </c>
      <c r="M30" s="11">
        <f>I_O!M217*LCI!$E70</f>
        <v>0</v>
      </c>
      <c r="N30" s="11">
        <f>I_O!N217*LCI!$E70</f>
        <v>0</v>
      </c>
      <c r="O30" s="11">
        <f>I_O!O217*LCI!$E70</f>
        <v>0</v>
      </c>
      <c r="P30" s="11">
        <f>I_O!P217*LCI!$E70</f>
        <v>0</v>
      </c>
      <c r="Q30" s="11">
        <f>I_O!Q217*LCI!$E70</f>
        <v>0</v>
      </c>
      <c r="R30" s="11">
        <f>I_O!R217*LCI!$E70</f>
        <v>0</v>
      </c>
      <c r="T30" s="299">
        <f>I_O!B217*0.5*(44/12)*1000</f>
        <v>0</v>
      </c>
      <c r="U30" s="299">
        <f>I_O!C217*0.5*(44/12)*1000</f>
        <v>0</v>
      </c>
      <c r="V30" s="299">
        <f>I_O!D217*0.5*(44/12)*1000</f>
        <v>905355000</v>
      </c>
      <c r="W30" s="299">
        <f>I_O!E217*0.5*(44/12)*1000</f>
        <v>0</v>
      </c>
      <c r="X30" s="299">
        <f>I_O!F217*0.5*(44/12)*1000</f>
        <v>0</v>
      </c>
      <c r="Y30" s="299">
        <f>I_O!G217*0.5*(44/12)*1000</f>
        <v>0</v>
      </c>
      <c r="Z30" s="299">
        <f>I_O!H217*0.5*(44/12)*1000</f>
        <v>0</v>
      </c>
      <c r="AA30" s="299">
        <f>I_O!I217*0.5*(44/12)*1000</f>
        <v>0</v>
      </c>
      <c r="AB30" s="299">
        <f>I_O!J217*0.5*(44/12)*1000</f>
        <v>0</v>
      </c>
      <c r="AC30" s="299">
        <f>I_O!K217*0.5*(44/12)*1000</f>
        <v>0</v>
      </c>
      <c r="AD30" s="299">
        <f>I_O!L217*0.5*(44/12)*1000</f>
        <v>0</v>
      </c>
      <c r="AE30" s="299">
        <f>I_O!M217*0.5*(44/12)*1000</f>
        <v>0</v>
      </c>
      <c r="AF30" s="299">
        <f>I_O!N217*0.5*(44/12)*1000</f>
        <v>0</v>
      </c>
      <c r="AG30" s="299">
        <f>I_O!O217*0.5*(44/12)*1000</f>
        <v>0</v>
      </c>
      <c r="AH30" s="299">
        <f>I_O!P217*0.5*(44/12)*1000</f>
        <v>0</v>
      </c>
      <c r="AI30" s="299">
        <f>I_O!Q217*0.5*(44/12)*1000</f>
        <v>0</v>
      </c>
      <c r="AJ30" s="299">
        <f>I_O!R217*0.5*(44/12)*1000</f>
        <v>0</v>
      </c>
    </row>
    <row r="31" spans="1:36" x14ac:dyDescent="0.25">
      <c r="A31" t="str">
        <f>I_O!A218</f>
        <v>DDGS (kg/yr)</v>
      </c>
      <c r="B31" s="11">
        <f>I_O!B218*LCI!$E72</f>
        <v>0</v>
      </c>
      <c r="C31" s="11">
        <f>I_O!C218*LCI!$E72</f>
        <v>0</v>
      </c>
      <c r="D31" s="11">
        <f>I_O!D218*LCI!$E72</f>
        <v>7242840</v>
      </c>
      <c r="E31" s="11">
        <f>I_O!E218*LCI!$E72</f>
        <v>0</v>
      </c>
      <c r="F31" s="11">
        <f>I_O!F218*LCI!$E72</f>
        <v>0</v>
      </c>
      <c r="G31" s="11">
        <f>I_O!G218*LCI!$E72</f>
        <v>0</v>
      </c>
      <c r="H31" s="11">
        <f>I_O!H218*LCI!$E72</f>
        <v>0</v>
      </c>
      <c r="I31" s="11">
        <f>I_O!I218*LCI!$E72</f>
        <v>0</v>
      </c>
      <c r="J31" s="11">
        <f>I_O!J218*LCI!$E72</f>
        <v>0</v>
      </c>
      <c r="K31" s="11">
        <f>I_O!K218*LCI!$E72</f>
        <v>0</v>
      </c>
      <c r="L31" s="11">
        <f>I_O!L218*LCI!$E72</f>
        <v>0</v>
      </c>
      <c r="M31" s="11">
        <f>I_O!M218*LCI!$E72</f>
        <v>0</v>
      </c>
      <c r="N31" s="11">
        <f>I_O!N218*LCI!$E72</f>
        <v>0</v>
      </c>
      <c r="O31" s="11">
        <f>I_O!O218*LCI!$E72</f>
        <v>0</v>
      </c>
      <c r="P31" s="11">
        <f>I_O!P218*LCI!$E72</f>
        <v>0</v>
      </c>
      <c r="Q31" s="11">
        <f>I_O!Q218*LCI!$E72</f>
        <v>0</v>
      </c>
      <c r="R31" s="11">
        <f>I_O!R218*LCI!$E72</f>
        <v>0</v>
      </c>
      <c r="T31" s="299">
        <f>I_O!B218*0.5*(44/12)*1000</f>
        <v>0</v>
      </c>
      <c r="U31" s="299">
        <f>I_O!C218*0.5*(44/12)*1000</f>
        <v>0</v>
      </c>
      <c r="V31" s="299">
        <f>I_O!D218*0.5*(44/12)*1000</f>
        <v>663927000</v>
      </c>
      <c r="W31" s="299">
        <f>I_O!E218*0.5*(44/12)*1000</f>
        <v>0</v>
      </c>
      <c r="X31" s="299">
        <f>I_O!F218*0.5*(44/12)*1000</f>
        <v>0</v>
      </c>
      <c r="Y31" s="299">
        <f>I_O!G218*0.5*(44/12)*1000</f>
        <v>0</v>
      </c>
      <c r="Z31" s="299">
        <f>I_O!H218*0.5*(44/12)*1000</f>
        <v>0</v>
      </c>
      <c r="AA31" s="299">
        <f>I_O!I218*0.5*(44/12)*1000</f>
        <v>0</v>
      </c>
      <c r="AB31" s="299">
        <f>I_O!J218*0.5*(44/12)*1000</f>
        <v>0</v>
      </c>
      <c r="AC31" s="299">
        <f>I_O!K218*0.5*(44/12)*1000</f>
        <v>0</v>
      </c>
      <c r="AD31" s="299">
        <f>I_O!L218*0.5*(44/12)*1000</f>
        <v>0</v>
      </c>
      <c r="AE31" s="299">
        <f>I_O!M218*0.5*(44/12)*1000</f>
        <v>0</v>
      </c>
      <c r="AF31" s="299">
        <f>I_O!N218*0.5*(44/12)*1000</f>
        <v>0</v>
      </c>
      <c r="AG31" s="299">
        <f>I_O!O218*0.5*(44/12)*1000</f>
        <v>0</v>
      </c>
      <c r="AH31" s="299">
        <f>I_O!P218*0.5*(44/12)*1000</f>
        <v>0</v>
      </c>
      <c r="AI31" s="299">
        <f>I_O!Q218*0.5*(44/12)*1000</f>
        <v>0</v>
      </c>
      <c r="AJ31" s="299">
        <f>I_O!R218*0.5*(44/12)*1000</f>
        <v>0</v>
      </c>
    </row>
    <row r="32" spans="1:36" x14ac:dyDescent="0.25">
      <c r="A32" t="str">
        <f>I_O!A219</f>
        <v>Glycerin (kg/yr)</v>
      </c>
      <c r="B32" s="11">
        <f>I_O!B219*LCI!$E73</f>
        <v>177855.90833108485</v>
      </c>
      <c r="C32" s="11">
        <f>I_O!C219*LCI!$E73</f>
        <v>0</v>
      </c>
      <c r="D32" s="11">
        <f>I_O!D219*LCI!$E73</f>
        <v>0</v>
      </c>
      <c r="E32" s="11">
        <f>I_O!E219*LCI!$E73</f>
        <v>0</v>
      </c>
      <c r="F32" s="11">
        <f>I_O!F219*LCI!$E73</f>
        <v>0</v>
      </c>
      <c r="G32" s="11">
        <f>I_O!G219*LCI!$E73</f>
        <v>0</v>
      </c>
      <c r="H32" s="11">
        <f>I_O!H219*LCI!$E73</f>
        <v>0</v>
      </c>
      <c r="I32" s="11">
        <f>I_O!I219*LCI!$E73</f>
        <v>0</v>
      </c>
      <c r="J32" s="11">
        <f>I_O!J219*LCI!$E73</f>
        <v>0</v>
      </c>
      <c r="K32" s="11">
        <f>I_O!K219*LCI!$E73</f>
        <v>0</v>
      </c>
      <c r="L32" s="11">
        <f>I_O!L219*LCI!$E73</f>
        <v>0</v>
      </c>
      <c r="M32" s="11">
        <f>I_O!M219*LCI!$E73</f>
        <v>0</v>
      </c>
      <c r="N32" s="11">
        <f>I_O!N219*LCI!$E73</f>
        <v>0</v>
      </c>
      <c r="O32" s="11">
        <f>I_O!O219*LCI!$E73</f>
        <v>0</v>
      </c>
      <c r="P32" s="11">
        <f>I_O!P219*LCI!$E73</f>
        <v>0</v>
      </c>
      <c r="Q32" s="11">
        <f>I_O!Q219*LCI!$E73</f>
        <v>0</v>
      </c>
      <c r="R32" s="11">
        <f>I_O!R219*LCI!$E73</f>
        <v>0</v>
      </c>
      <c r="T32" s="300">
        <v>0</v>
      </c>
      <c r="U32" s="300">
        <v>0</v>
      </c>
      <c r="V32" s="300">
        <v>0</v>
      </c>
      <c r="W32" s="300">
        <v>0</v>
      </c>
      <c r="X32" s="300">
        <v>0</v>
      </c>
      <c r="Y32" s="300">
        <v>0</v>
      </c>
      <c r="Z32" s="300">
        <v>0</v>
      </c>
      <c r="AA32" s="300">
        <v>0</v>
      </c>
      <c r="AB32" s="300">
        <v>0</v>
      </c>
      <c r="AC32" s="300">
        <v>0</v>
      </c>
      <c r="AD32" s="300">
        <v>0</v>
      </c>
      <c r="AE32" s="300">
        <v>0</v>
      </c>
      <c r="AF32" s="300">
        <v>0</v>
      </c>
      <c r="AG32" s="300">
        <v>0</v>
      </c>
      <c r="AH32" s="300">
        <v>0</v>
      </c>
      <c r="AI32" s="300">
        <v>0</v>
      </c>
      <c r="AJ32" s="300">
        <v>0</v>
      </c>
    </row>
    <row r="33" spans="1:36" x14ac:dyDescent="0.25">
      <c r="A33" t="str">
        <f>I_O!A220</f>
        <v>MSW Co-Products (kg/yr)</v>
      </c>
      <c r="B33" s="11">
        <f>I_O!B220*LCI!$E74</f>
        <v>0</v>
      </c>
      <c r="C33" s="11">
        <f>I_O!C220*LCI!$E74</f>
        <v>0</v>
      </c>
      <c r="D33" s="11">
        <f>I_O!D220*LCI!$E74</f>
        <v>0</v>
      </c>
      <c r="E33" s="11">
        <f>I_O!E220*LCI!$E74</f>
        <v>0</v>
      </c>
      <c r="F33" s="11">
        <f>I_O!F220*LCI!$E74</f>
        <v>0</v>
      </c>
      <c r="G33" s="11">
        <f>I_O!G220*LCI!$E74</f>
        <v>0</v>
      </c>
      <c r="H33" s="11">
        <f>I_O!H220*LCI!$E74</f>
        <v>0</v>
      </c>
      <c r="I33" s="11">
        <f>I_O!I220*LCI!$E74</f>
        <v>0</v>
      </c>
      <c r="J33" s="11">
        <f>I_O!J220*LCI!$E74</f>
        <v>0</v>
      </c>
      <c r="K33" s="11">
        <f>I_O!K220*LCI!$E74</f>
        <v>0</v>
      </c>
      <c r="L33" s="11">
        <f>I_O!L220*LCI!$E74</f>
        <v>0</v>
      </c>
      <c r="M33" s="11">
        <f>I_O!M220*LCI!$E74</f>
        <v>0</v>
      </c>
      <c r="N33" s="11">
        <f>I_O!N220*LCI!$E74</f>
        <v>0</v>
      </c>
      <c r="O33" s="11">
        <f>I_O!O220*LCI!$E74</f>
        <v>0</v>
      </c>
      <c r="P33" s="11">
        <f>I_O!P220*LCI!$E74</f>
        <v>0</v>
      </c>
      <c r="Q33" s="11">
        <f>I_O!Q220*LCI!$E74</f>
        <v>0</v>
      </c>
      <c r="R33" s="11">
        <f>I_O!R220*LCI!$E74</f>
        <v>0</v>
      </c>
      <c r="T33" s="300">
        <v>0</v>
      </c>
      <c r="U33" s="300">
        <v>0</v>
      </c>
      <c r="V33" s="300">
        <v>0</v>
      </c>
      <c r="W33" s="300">
        <v>0</v>
      </c>
      <c r="X33" s="300">
        <v>0</v>
      </c>
      <c r="Y33" s="300">
        <v>0</v>
      </c>
      <c r="Z33" s="300">
        <v>0</v>
      </c>
      <c r="AA33" s="300">
        <v>0</v>
      </c>
      <c r="AB33" s="300">
        <v>0</v>
      </c>
      <c r="AC33" s="300">
        <v>0</v>
      </c>
      <c r="AD33" s="300">
        <v>0</v>
      </c>
      <c r="AE33" s="300">
        <v>0</v>
      </c>
      <c r="AF33" s="300">
        <v>0</v>
      </c>
      <c r="AG33" s="300">
        <v>0</v>
      </c>
      <c r="AH33" s="300">
        <v>0</v>
      </c>
      <c r="AI33" s="300">
        <v>0</v>
      </c>
      <c r="AJ33" s="300">
        <v>0</v>
      </c>
    </row>
    <row r="34" spans="1:36" x14ac:dyDescent="0.25">
      <c r="A34" t="str">
        <f>I_O!A221</f>
        <v>Nitrogen Gas (kg/yr)</v>
      </c>
      <c r="B34" s="11">
        <f>I_O!B221*LCI!$E75</f>
        <v>0</v>
      </c>
      <c r="C34" s="11">
        <f>I_O!C221*LCI!$E75</f>
        <v>0</v>
      </c>
      <c r="D34" s="11">
        <f>I_O!D221*LCI!$E75</f>
        <v>0</v>
      </c>
      <c r="E34" s="11">
        <f>I_O!E221*LCI!$E75</f>
        <v>0</v>
      </c>
      <c r="F34" s="11">
        <f>I_O!F221*LCI!$E75</f>
        <v>0</v>
      </c>
      <c r="G34" s="11">
        <f>I_O!G221*LCI!$E75</f>
        <v>0</v>
      </c>
      <c r="H34" s="11">
        <f>I_O!H221*LCI!$E75</f>
        <v>0</v>
      </c>
      <c r="I34" s="11">
        <f>I_O!I221*LCI!$E75</f>
        <v>0</v>
      </c>
      <c r="J34" s="11">
        <f>I_O!J221*LCI!$E75</f>
        <v>0</v>
      </c>
      <c r="K34" s="11">
        <f>I_O!K221*LCI!$E75</f>
        <v>0</v>
      </c>
      <c r="L34" s="11">
        <f>I_O!L221*LCI!$E75</f>
        <v>0</v>
      </c>
      <c r="M34" s="11">
        <f>I_O!M221*LCI!$E75</f>
        <v>0</v>
      </c>
      <c r="N34" s="11">
        <f>I_O!N221*LCI!$E75</f>
        <v>0</v>
      </c>
      <c r="O34" s="11">
        <f>I_O!O221*LCI!$E75</f>
        <v>0</v>
      </c>
      <c r="P34" s="11">
        <f>I_O!P221*LCI!$E75</f>
        <v>0</v>
      </c>
      <c r="Q34" s="11">
        <f>I_O!Q221*LCI!$E75</f>
        <v>0</v>
      </c>
      <c r="R34" s="11">
        <f>I_O!R221*LCI!$E75</f>
        <v>0</v>
      </c>
      <c r="T34" s="300">
        <v>0</v>
      </c>
      <c r="U34" s="300">
        <v>0</v>
      </c>
      <c r="V34" s="300">
        <v>0</v>
      </c>
      <c r="W34" s="300">
        <v>0</v>
      </c>
      <c r="X34" s="300">
        <v>0</v>
      </c>
      <c r="Y34" s="300">
        <v>0</v>
      </c>
      <c r="Z34" s="300">
        <v>0</v>
      </c>
      <c r="AA34" s="300">
        <v>0</v>
      </c>
      <c r="AB34" s="300">
        <v>0</v>
      </c>
      <c r="AC34" s="300">
        <v>0</v>
      </c>
      <c r="AD34" s="300">
        <v>0</v>
      </c>
      <c r="AE34" s="300">
        <v>0</v>
      </c>
      <c r="AF34" s="300">
        <v>0</v>
      </c>
      <c r="AG34" s="300">
        <v>0</v>
      </c>
      <c r="AH34" s="300">
        <v>0</v>
      </c>
      <c r="AI34" s="300">
        <v>0</v>
      </c>
      <c r="AJ34" s="300">
        <v>0</v>
      </c>
    </row>
    <row r="35" spans="1:36" x14ac:dyDescent="0.25">
      <c r="A35" t="str">
        <f>I_O!A222</f>
        <v>Refused Derived Fuel (kg/yr)</v>
      </c>
      <c r="B35" s="11">
        <f>I_O!B222*LCI!$E76</f>
        <v>0</v>
      </c>
      <c r="C35" s="11">
        <f>I_O!C222*LCI!$E76</f>
        <v>0</v>
      </c>
      <c r="D35" s="11">
        <f>I_O!D222*LCI!$E76</f>
        <v>0</v>
      </c>
      <c r="E35" s="11">
        <f>I_O!E222*LCI!$E76</f>
        <v>0</v>
      </c>
      <c r="F35" s="11">
        <f>I_O!F222*LCI!$E76</f>
        <v>0</v>
      </c>
      <c r="G35" s="11">
        <f>I_O!G222*LCI!$E76</f>
        <v>0</v>
      </c>
      <c r="H35" s="11">
        <f>I_O!H222*LCI!$E76</f>
        <v>0</v>
      </c>
      <c r="I35" s="11">
        <f>I_O!I222*LCI!$E76</f>
        <v>0</v>
      </c>
      <c r="J35" s="11">
        <f>I_O!J222*LCI!$E76</f>
        <v>0</v>
      </c>
      <c r="K35" s="11">
        <f>I_O!K222*LCI!$E76</f>
        <v>0</v>
      </c>
      <c r="L35" s="11">
        <f>I_O!L222*LCI!$E76</f>
        <v>0</v>
      </c>
      <c r="M35" s="11">
        <f>I_O!M222*LCI!$E76</f>
        <v>0</v>
      </c>
      <c r="N35" s="11">
        <f>I_O!N222*LCI!$E76</f>
        <v>0</v>
      </c>
      <c r="O35" s="11">
        <f>I_O!O222*LCI!$E76</f>
        <v>0</v>
      </c>
      <c r="P35" s="11">
        <f>I_O!P222*LCI!$E76</f>
        <v>0</v>
      </c>
      <c r="Q35" s="11">
        <f>I_O!Q222*LCI!$E76</f>
        <v>0</v>
      </c>
      <c r="R35" s="11">
        <f>I_O!R222*LCI!$E76</f>
        <v>0</v>
      </c>
      <c r="T35" s="299">
        <f>I_O!B222*0.5*(44/12)*1000</f>
        <v>0</v>
      </c>
      <c r="U35" s="299">
        <f>I_O!C222*0.5*(44/12)*1000</f>
        <v>0</v>
      </c>
      <c r="V35" s="299">
        <f>I_O!D222*0.5*(44/12)*1000</f>
        <v>0</v>
      </c>
      <c r="W35" s="299">
        <f>I_O!E222*0.5*(44/12)*1000</f>
        <v>0</v>
      </c>
      <c r="X35" s="299">
        <f>I_O!F222*0.5*(44/12)*1000</f>
        <v>0</v>
      </c>
      <c r="Y35" s="299">
        <f>I_O!G222*0.5*(44/12)*1000</f>
        <v>0</v>
      </c>
      <c r="Z35" s="299">
        <f>I_O!H222*0.5*(44/12)*1000</f>
        <v>0</v>
      </c>
      <c r="AA35" s="299">
        <f>I_O!I222*0.5*(44/12)*1000</f>
        <v>0</v>
      </c>
      <c r="AB35" s="299">
        <f>I_O!J222*0.5*(44/12)*1000</f>
        <v>0</v>
      </c>
      <c r="AC35" s="299">
        <f>I_O!K222*0.5*(44/12)*1000</f>
        <v>0</v>
      </c>
      <c r="AD35" s="299">
        <f>I_O!L222*0.5*(44/12)*1000</f>
        <v>0</v>
      </c>
      <c r="AE35" s="299">
        <f>I_O!M222*0.5*(44/12)*1000</f>
        <v>0</v>
      </c>
      <c r="AF35" s="299">
        <f>I_O!N222*0.5*(44/12)*1000</f>
        <v>0</v>
      </c>
      <c r="AG35" s="299">
        <f>I_O!O222*0.5*(44/12)*1000</f>
        <v>0</v>
      </c>
      <c r="AH35" s="299">
        <f>I_O!P222*0.5*(44/12)*1000</f>
        <v>0</v>
      </c>
      <c r="AI35" s="299">
        <f>I_O!Q222*0.5*(44/12)*1000</f>
        <v>0</v>
      </c>
      <c r="AJ35" s="299">
        <f>I_O!R222*0.5*(44/12)*1000</f>
        <v>0</v>
      </c>
    </row>
    <row r="36" spans="1:36" x14ac:dyDescent="0.25">
      <c r="A36" t="str">
        <f>I_O!A223</f>
        <v>Slag (kg/yr)</v>
      </c>
      <c r="B36" s="11">
        <f>I_O!B223*LCI!$E77</f>
        <v>0</v>
      </c>
      <c r="C36" s="11">
        <f>I_O!C223*LCI!$E77</f>
        <v>0</v>
      </c>
      <c r="D36" s="11">
        <f>I_O!D223*LCI!$E77</f>
        <v>0</v>
      </c>
      <c r="E36" s="11">
        <f>I_O!E223*LCI!$E77</f>
        <v>0</v>
      </c>
      <c r="F36" s="11">
        <f>I_O!F223*LCI!$E77</f>
        <v>0</v>
      </c>
      <c r="G36" s="11">
        <f>I_O!G223*LCI!$E77</f>
        <v>0</v>
      </c>
      <c r="H36" s="11">
        <f>I_O!H223*LCI!$E77</f>
        <v>0</v>
      </c>
      <c r="I36" s="11">
        <f>I_O!I223*LCI!$E77</f>
        <v>0</v>
      </c>
      <c r="J36" s="11">
        <f>I_O!J223*LCI!$E77</f>
        <v>0</v>
      </c>
      <c r="K36" s="11">
        <f>I_O!K223*LCI!$E77</f>
        <v>0</v>
      </c>
      <c r="L36" s="11">
        <f>I_O!L223*LCI!$E77</f>
        <v>0</v>
      </c>
      <c r="M36" s="11">
        <f>I_O!M223*LCI!$E77</f>
        <v>0</v>
      </c>
      <c r="N36" s="11">
        <f>I_O!N223*LCI!$E77</f>
        <v>0</v>
      </c>
      <c r="O36" s="11">
        <f>I_O!O223*LCI!$E77</f>
        <v>0</v>
      </c>
      <c r="P36" s="11">
        <f>I_O!P223*LCI!$E77</f>
        <v>0</v>
      </c>
      <c r="Q36" s="11">
        <f>I_O!Q223*LCI!$E77</f>
        <v>0</v>
      </c>
      <c r="R36" s="11">
        <f>I_O!R223*LCI!$E77</f>
        <v>0</v>
      </c>
      <c r="T36" s="300">
        <v>0</v>
      </c>
      <c r="U36" s="300">
        <v>0</v>
      </c>
      <c r="V36" s="300">
        <v>0</v>
      </c>
      <c r="W36" s="300">
        <v>0</v>
      </c>
      <c r="X36" s="300">
        <v>0</v>
      </c>
      <c r="Y36" s="300">
        <v>0</v>
      </c>
      <c r="Z36" s="300">
        <v>0</v>
      </c>
      <c r="AA36" s="300">
        <v>0</v>
      </c>
      <c r="AB36" s="300">
        <v>0</v>
      </c>
      <c r="AC36" s="300">
        <v>0</v>
      </c>
      <c r="AD36" s="300">
        <v>0</v>
      </c>
      <c r="AE36" s="300">
        <v>0</v>
      </c>
      <c r="AF36" s="300">
        <v>0</v>
      </c>
      <c r="AG36" s="300">
        <v>0</v>
      </c>
      <c r="AH36" s="300">
        <v>0</v>
      </c>
      <c r="AI36" s="300">
        <v>0</v>
      </c>
      <c r="AJ36" s="300">
        <v>0</v>
      </c>
    </row>
    <row r="37" spans="1:36" x14ac:dyDescent="0.25">
      <c r="A37" t="str">
        <f>I_O!A224</f>
        <v>Soybean Meal (kg/yr)</v>
      </c>
      <c r="B37" s="11">
        <f>I_O!B224*LCI!$E78</f>
        <v>4693317.9384000022</v>
      </c>
      <c r="C37" s="11">
        <f>I_O!C224*LCI!$E78</f>
        <v>4693317.9384000022</v>
      </c>
      <c r="D37" s="11">
        <f>I_O!D224*LCI!$E78</f>
        <v>0</v>
      </c>
      <c r="E37" s="11">
        <f>I_O!E224*LCI!$E78</f>
        <v>0</v>
      </c>
      <c r="F37" s="11">
        <f>I_O!F224*LCI!$E78</f>
        <v>0</v>
      </c>
      <c r="G37" s="11">
        <f>I_O!G224*LCI!$E78</f>
        <v>0</v>
      </c>
      <c r="H37" s="11">
        <f>I_O!H224*LCI!$E78</f>
        <v>0</v>
      </c>
      <c r="I37" s="11">
        <f>I_O!I224*LCI!$E78</f>
        <v>0</v>
      </c>
      <c r="J37" s="11">
        <f>I_O!J224*LCI!$E78</f>
        <v>0</v>
      </c>
      <c r="K37" s="11">
        <f>I_O!K224*LCI!$E78</f>
        <v>0</v>
      </c>
      <c r="L37" s="11">
        <f>I_O!L224*LCI!$E78</f>
        <v>0</v>
      </c>
      <c r="M37" s="11">
        <f>I_O!M224*LCI!$E78</f>
        <v>0</v>
      </c>
      <c r="N37" s="11">
        <f>I_O!N224*LCI!$E78</f>
        <v>0</v>
      </c>
      <c r="O37" s="11">
        <f>I_O!O224*LCI!$E78</f>
        <v>0</v>
      </c>
      <c r="P37" s="11">
        <f>I_O!P224*LCI!$E78</f>
        <v>0</v>
      </c>
      <c r="Q37" s="11">
        <f>I_O!Q224*LCI!$E78</f>
        <v>0</v>
      </c>
      <c r="R37" s="11">
        <f>I_O!R224*LCI!$E78</f>
        <v>0</v>
      </c>
      <c r="T37" s="299">
        <f>I_O!B224*0.5*(44/12)*1000</f>
        <v>430220811.02000016</v>
      </c>
      <c r="U37" s="299">
        <f>I_O!C224*0.5*(44/12)*1000</f>
        <v>430220811.02000016</v>
      </c>
      <c r="V37" s="299">
        <f>I_O!D224*0.5*(44/12)*1000</f>
        <v>0</v>
      </c>
      <c r="W37" s="299">
        <f>I_O!E224*0.5*(44/12)*1000</f>
        <v>0</v>
      </c>
      <c r="X37" s="299">
        <f>I_O!F224*0.5*(44/12)*1000</f>
        <v>0</v>
      </c>
      <c r="Y37" s="299">
        <f>I_O!G224*0.5*(44/12)*1000</f>
        <v>0</v>
      </c>
      <c r="Z37" s="299">
        <f>I_O!H224*0.5*(44/12)*1000</f>
        <v>0</v>
      </c>
      <c r="AA37" s="299">
        <f>I_O!I224*0.5*(44/12)*1000</f>
        <v>0</v>
      </c>
      <c r="AB37" s="299">
        <f>I_O!J224*0.5*(44/12)*1000</f>
        <v>0</v>
      </c>
      <c r="AC37" s="299">
        <f>I_O!K224*0.5*(44/12)*1000</f>
        <v>0</v>
      </c>
      <c r="AD37" s="299">
        <f>I_O!L224*0.5*(44/12)*1000</f>
        <v>0</v>
      </c>
      <c r="AE37" s="299">
        <f>I_O!M224*0.5*(44/12)*1000</f>
        <v>0</v>
      </c>
      <c r="AF37" s="299">
        <f>I_O!N224*0.5*(44/12)*1000</f>
        <v>0</v>
      </c>
      <c r="AG37" s="299">
        <f>I_O!O224*0.5*(44/12)*1000</f>
        <v>0</v>
      </c>
      <c r="AH37" s="299">
        <f>I_O!P224*0.5*(44/12)*1000</f>
        <v>0</v>
      </c>
      <c r="AI37" s="299">
        <f>I_O!Q224*0.5*(44/12)*1000</f>
        <v>0</v>
      </c>
      <c r="AJ37" s="299">
        <f>I_O!R224*0.5*(44/12)*1000</f>
        <v>0</v>
      </c>
    </row>
    <row r="38" spans="1:36" x14ac:dyDescent="0.25">
      <c r="A38" t="str">
        <f>I_O!A225</f>
        <v>Soybean Oil (kg/yr)</v>
      </c>
      <c r="B38" s="11">
        <f>I_O!B225*LCI!$E79</f>
        <v>0</v>
      </c>
      <c r="C38" s="11">
        <f>I_O!C225*LCI!$E79</f>
        <v>0</v>
      </c>
      <c r="D38" s="11">
        <f>I_O!D225*LCI!$E79</f>
        <v>0</v>
      </c>
      <c r="E38" s="11">
        <f>I_O!E225*LCI!$E79</f>
        <v>0</v>
      </c>
      <c r="F38" s="11">
        <f>I_O!F225*LCI!$E79</f>
        <v>0</v>
      </c>
      <c r="G38" s="11">
        <f>I_O!G225*LCI!$E79</f>
        <v>0</v>
      </c>
      <c r="H38" s="11">
        <f>I_O!H225*LCI!$E79</f>
        <v>0</v>
      </c>
      <c r="I38" s="11">
        <f>I_O!I225*LCI!$E79</f>
        <v>0</v>
      </c>
      <c r="J38" s="11">
        <f>I_O!J225*LCI!$E79</f>
        <v>0</v>
      </c>
      <c r="K38" s="11">
        <f>I_O!K225*LCI!$E79</f>
        <v>0</v>
      </c>
      <c r="L38" s="11">
        <f>I_O!L225*LCI!$E79</f>
        <v>0</v>
      </c>
      <c r="M38" s="11">
        <f>I_O!M225*LCI!$E79</f>
        <v>0</v>
      </c>
      <c r="N38" s="11">
        <f>I_O!N225*LCI!$E79</f>
        <v>0</v>
      </c>
      <c r="O38" s="11">
        <f>I_O!O225*LCI!$E79</f>
        <v>0</v>
      </c>
      <c r="P38" s="11">
        <f>I_O!P225*LCI!$E79</f>
        <v>0</v>
      </c>
      <c r="Q38" s="11">
        <f>I_O!Q225*LCI!$E79</f>
        <v>0</v>
      </c>
      <c r="R38" s="11">
        <f>I_O!R225*LCI!$E79</f>
        <v>0</v>
      </c>
      <c r="T38" s="299">
        <f>I_O!B225*0.8*(44/12)*1000</f>
        <v>0</v>
      </c>
      <c r="U38" s="299">
        <f>I_O!C225*0.8*(44/12)*1000</f>
        <v>0</v>
      </c>
      <c r="V38" s="299">
        <f>I_O!D225*0.8*(44/12)*1000</f>
        <v>0</v>
      </c>
      <c r="W38" s="299">
        <f>I_O!E225*0.8*(44/12)*1000</f>
        <v>0</v>
      </c>
      <c r="X38" s="299">
        <f>I_O!F225*0.8*(44/12)*1000</f>
        <v>0</v>
      </c>
      <c r="Y38" s="299">
        <f>I_O!G225*0.8*(44/12)*1000</f>
        <v>0</v>
      </c>
      <c r="Z38" s="299">
        <f>I_O!H225*0.8*(44/12)*1000</f>
        <v>0</v>
      </c>
      <c r="AA38" s="299">
        <f>I_O!I225*0.8*(44/12)*1000</f>
        <v>0</v>
      </c>
      <c r="AB38" s="299">
        <f>I_O!J225*0.8*(44/12)*1000</f>
        <v>0</v>
      </c>
      <c r="AC38" s="299">
        <f>I_O!K225*0.8*(44/12)*1000</f>
        <v>0</v>
      </c>
      <c r="AD38" s="299">
        <f>I_O!L225*0.8*(44/12)*1000</f>
        <v>0</v>
      </c>
      <c r="AE38" s="299">
        <f>I_O!M225*0.8*(44/12)*1000</f>
        <v>0</v>
      </c>
      <c r="AF38" s="299">
        <f>I_O!N225*0.8*(44/12)*1000</f>
        <v>0</v>
      </c>
      <c r="AG38" s="299">
        <f>I_O!O225*0.8*(44/12)*1000</f>
        <v>0</v>
      </c>
      <c r="AH38" s="299">
        <f>I_O!P225*0.8*(44/12)*1000</f>
        <v>0</v>
      </c>
      <c r="AI38" s="299">
        <f>I_O!Q225*0.8*(44/12)*1000</f>
        <v>0</v>
      </c>
      <c r="AJ38" s="299">
        <f>I_O!R225*0.8*(44/12)*1000</f>
        <v>0</v>
      </c>
    </row>
    <row r="39" spans="1:36" x14ac:dyDescent="0.25">
      <c r="A39" t="str">
        <f>I_O!A226</f>
        <v>Soybeans (kg/yr)</v>
      </c>
      <c r="B39" s="11">
        <f>I_O!B226*LCI!$E80</f>
        <v>0</v>
      </c>
      <c r="C39" s="11">
        <f>I_O!C226*LCI!$E80</f>
        <v>0</v>
      </c>
      <c r="D39" s="11">
        <f>I_O!D226*LCI!$E80</f>
        <v>0</v>
      </c>
      <c r="E39" s="11">
        <f>I_O!E226*LCI!$E80</f>
        <v>0</v>
      </c>
      <c r="F39" s="11">
        <f>I_O!F226*LCI!$E80</f>
        <v>0</v>
      </c>
      <c r="G39" s="11">
        <f>I_O!G226*LCI!$E80</f>
        <v>0</v>
      </c>
      <c r="H39" s="11">
        <f>I_O!H226*LCI!$E80</f>
        <v>0</v>
      </c>
      <c r="I39" s="11">
        <f>I_O!I226*LCI!$E80</f>
        <v>0</v>
      </c>
      <c r="J39" s="11">
        <f>I_O!J226*LCI!$E80</f>
        <v>0</v>
      </c>
      <c r="K39" s="11">
        <f>I_O!K226*LCI!$E80</f>
        <v>0</v>
      </c>
      <c r="L39" s="11">
        <f>I_O!L226*LCI!$E80</f>
        <v>0</v>
      </c>
      <c r="M39" s="11">
        <f>I_O!M226*LCI!$E80</f>
        <v>0</v>
      </c>
      <c r="N39" s="11">
        <f>I_O!N226*LCI!$E80</f>
        <v>0</v>
      </c>
      <c r="O39" s="11">
        <f>I_O!O226*LCI!$E80</f>
        <v>0</v>
      </c>
      <c r="P39" s="11">
        <f>I_O!P226*LCI!$E80</f>
        <v>0</v>
      </c>
      <c r="Q39" s="11">
        <f>I_O!Q226*LCI!$E80</f>
        <v>0</v>
      </c>
      <c r="R39" s="11">
        <f>I_O!R226*LCI!$E80</f>
        <v>0</v>
      </c>
      <c r="T39" s="299">
        <f>I_O!B226*0.5*(44/12)*1000</f>
        <v>0</v>
      </c>
      <c r="U39" s="299">
        <f>I_O!C226*0.5*(44/12)*1000</f>
        <v>0</v>
      </c>
      <c r="V39" s="299">
        <f>I_O!D226*0.5*(44/12)*1000</f>
        <v>0</v>
      </c>
      <c r="W39" s="299">
        <f>I_O!E226*0.5*(44/12)*1000</f>
        <v>0</v>
      </c>
      <c r="X39" s="299">
        <f>I_O!F226*0.5*(44/12)*1000</f>
        <v>0</v>
      </c>
      <c r="Y39" s="299">
        <f>I_O!G226*0.5*(44/12)*1000</f>
        <v>0</v>
      </c>
      <c r="Z39" s="299">
        <f>I_O!H226*0.5*(44/12)*1000</f>
        <v>0</v>
      </c>
      <c r="AA39" s="299">
        <f>I_O!I226*0.5*(44/12)*1000</f>
        <v>0</v>
      </c>
      <c r="AB39" s="299">
        <f>I_O!J226*0.5*(44/12)*1000</f>
        <v>0</v>
      </c>
      <c r="AC39" s="299">
        <f>I_O!K226*0.5*(44/12)*1000</f>
        <v>0</v>
      </c>
      <c r="AD39" s="299">
        <f>I_O!L226*0.5*(44/12)*1000</f>
        <v>0</v>
      </c>
      <c r="AE39" s="299">
        <f>I_O!M226*0.5*(44/12)*1000</f>
        <v>0</v>
      </c>
      <c r="AF39" s="299">
        <f>I_O!N226*0.5*(44/12)*1000</f>
        <v>0</v>
      </c>
      <c r="AG39" s="299">
        <f>I_O!O226*0.5*(44/12)*1000</f>
        <v>0</v>
      </c>
      <c r="AH39" s="299">
        <f>I_O!P226*0.5*(44/12)*1000</f>
        <v>0</v>
      </c>
      <c r="AI39" s="299">
        <f>I_O!Q226*0.5*(44/12)*1000</f>
        <v>0</v>
      </c>
      <c r="AJ39" s="299">
        <f>I_O!R226*0.5*(44/12)*1000</f>
        <v>0</v>
      </c>
    </row>
    <row r="40" spans="1:36" x14ac:dyDescent="0.25">
      <c r="A40" t="str">
        <f>I_O!A227</f>
        <v>Syncrude (kg/yr)</v>
      </c>
      <c r="B40" s="11">
        <f>I_O!B227*LCI!$E81</f>
        <v>0</v>
      </c>
      <c r="C40" s="11">
        <f>I_O!C227*LCI!$E81</f>
        <v>0</v>
      </c>
      <c r="D40" s="11">
        <f>I_O!D227*LCI!$E81</f>
        <v>0</v>
      </c>
      <c r="E40" s="11">
        <f>I_O!E227*LCI!$E81</f>
        <v>0</v>
      </c>
      <c r="F40" s="11">
        <f>I_O!F227*LCI!$E81</f>
        <v>0</v>
      </c>
      <c r="G40" s="11">
        <f>I_O!G227*LCI!$E81</f>
        <v>0</v>
      </c>
      <c r="H40" s="11">
        <f>I_O!H227*LCI!$E81</f>
        <v>0</v>
      </c>
      <c r="I40" s="11">
        <f>I_O!I227*LCI!$E81</f>
        <v>0</v>
      </c>
      <c r="J40" s="11">
        <f>I_O!J227*LCI!$E81</f>
        <v>0</v>
      </c>
      <c r="K40" s="11">
        <f>I_O!K227*LCI!$E81</f>
        <v>0</v>
      </c>
      <c r="L40" s="11">
        <f>I_O!L227*LCI!$E81</f>
        <v>0</v>
      </c>
      <c r="M40" s="11">
        <f>I_O!M227*LCI!$E81</f>
        <v>0</v>
      </c>
      <c r="N40" s="11">
        <f>I_O!N227*LCI!$E81</f>
        <v>0</v>
      </c>
      <c r="O40" s="11">
        <f>I_O!O227*LCI!$E81</f>
        <v>0</v>
      </c>
      <c r="P40" s="11">
        <f>I_O!P227*LCI!$E81</f>
        <v>0</v>
      </c>
      <c r="Q40" s="11">
        <f>I_O!Q227*LCI!$E81</f>
        <v>0</v>
      </c>
      <c r="R40" s="11">
        <f>I_O!R227*LCI!$E81</f>
        <v>0</v>
      </c>
      <c r="T40" s="299">
        <f>I_O!B227*0.8*(44/12)*1000</f>
        <v>0</v>
      </c>
      <c r="U40" s="299">
        <f>I_O!C227*0.8*(44/12)*1000</f>
        <v>0</v>
      </c>
      <c r="V40" s="299">
        <f>I_O!D227*0.8*(44/12)*1000</f>
        <v>0</v>
      </c>
      <c r="W40" s="299">
        <f>I_O!E227*0.8*(44/12)*1000</f>
        <v>0</v>
      </c>
      <c r="X40" s="299">
        <f>I_O!F227*0.8*(44/12)*1000</f>
        <v>0</v>
      </c>
      <c r="Y40" s="299">
        <f>I_O!G227*0.8*(44/12)*1000</f>
        <v>0</v>
      </c>
      <c r="Z40" s="299">
        <f>I_O!H227*0.8*(44/12)*1000</f>
        <v>0</v>
      </c>
      <c r="AA40" s="299">
        <f>I_O!I227*0.8*(44/12)*1000</f>
        <v>0</v>
      </c>
      <c r="AB40" s="299">
        <f>I_O!J227*0.8*(44/12)*1000</f>
        <v>0</v>
      </c>
      <c r="AC40" s="299">
        <f>I_O!K227*0.8*(44/12)*1000</f>
        <v>0</v>
      </c>
      <c r="AD40" s="299">
        <f>I_O!L227*0.8*(44/12)*1000</f>
        <v>0</v>
      </c>
      <c r="AE40" s="299">
        <f>I_O!M227*0.8*(44/12)*1000</f>
        <v>0</v>
      </c>
      <c r="AF40" s="299">
        <f>I_O!N227*0.8*(44/12)*1000</f>
        <v>0</v>
      </c>
      <c r="AG40" s="299">
        <f>I_O!O227*0.8*(44/12)*1000</f>
        <v>0</v>
      </c>
      <c r="AH40" s="299">
        <f>I_O!P227*0.8*(44/12)*1000</f>
        <v>0</v>
      </c>
      <c r="AI40" s="299">
        <f>I_O!Q227*0.8*(44/12)*1000</f>
        <v>0</v>
      </c>
      <c r="AJ40" s="299">
        <f>I_O!R227*0.8*(44/12)*1000</f>
        <v>0</v>
      </c>
    </row>
    <row r="41" spans="1:36" x14ac:dyDescent="0.25">
      <c r="A41" t="str">
        <f>I_O!A228</f>
        <v>Wastewater, Gasification (kg/yr)</v>
      </c>
      <c r="B41" s="11">
        <f>I_O!B228*LCI!$E82</f>
        <v>0</v>
      </c>
      <c r="C41" s="11">
        <f>I_O!C228*LCI!$E82</f>
        <v>0</v>
      </c>
      <c r="D41" s="11">
        <f>I_O!D228*LCI!$E82</f>
        <v>0</v>
      </c>
      <c r="E41" s="11">
        <f>I_O!E228*LCI!$E82</f>
        <v>0</v>
      </c>
      <c r="F41" s="11">
        <f>I_O!F228*LCI!$E82</f>
        <v>0</v>
      </c>
      <c r="G41" s="11">
        <f>I_O!G228*LCI!$E82</f>
        <v>0</v>
      </c>
      <c r="H41" s="11">
        <f>I_O!H228*LCI!$E82</f>
        <v>0</v>
      </c>
      <c r="I41" s="11">
        <f>I_O!I228*LCI!$E82</f>
        <v>0</v>
      </c>
      <c r="J41" s="11">
        <f>I_O!J228*LCI!$E82</f>
        <v>0</v>
      </c>
      <c r="K41" s="11">
        <f>I_O!K228*LCI!$E82</f>
        <v>0</v>
      </c>
      <c r="L41" s="11">
        <f>I_O!L228*LCI!$E82</f>
        <v>0</v>
      </c>
      <c r="M41" s="11">
        <f>I_O!M228*LCI!$E82</f>
        <v>0</v>
      </c>
      <c r="N41" s="11">
        <f>I_O!N228*LCI!$E82</f>
        <v>0</v>
      </c>
      <c r="O41" s="11">
        <f>I_O!O228*LCI!$E82</f>
        <v>0</v>
      </c>
      <c r="P41" s="11">
        <f>I_O!P228*LCI!$E82</f>
        <v>0</v>
      </c>
      <c r="Q41" s="11">
        <f>I_O!Q228*LCI!$E82</f>
        <v>0</v>
      </c>
      <c r="R41" s="11">
        <f>I_O!R228*LCI!$E82</f>
        <v>0</v>
      </c>
      <c r="T41" s="300">
        <v>0</v>
      </c>
      <c r="U41" s="300">
        <v>0</v>
      </c>
      <c r="V41" s="300">
        <v>0</v>
      </c>
      <c r="W41" s="300">
        <v>0</v>
      </c>
      <c r="X41" s="300">
        <v>0</v>
      </c>
      <c r="Y41" s="300">
        <v>0</v>
      </c>
      <c r="Z41" s="300">
        <v>0</v>
      </c>
      <c r="AA41" s="300">
        <v>0</v>
      </c>
      <c r="AB41" s="300">
        <v>0</v>
      </c>
      <c r="AC41" s="300">
        <v>0</v>
      </c>
      <c r="AD41" s="300">
        <v>0</v>
      </c>
      <c r="AE41" s="300">
        <v>0</v>
      </c>
      <c r="AF41" s="300">
        <v>0</v>
      </c>
      <c r="AG41" s="300">
        <v>0</v>
      </c>
      <c r="AH41" s="300">
        <v>0</v>
      </c>
      <c r="AI41" s="300">
        <v>0</v>
      </c>
      <c r="AJ41" s="300">
        <v>0</v>
      </c>
    </row>
    <row r="42" spans="1:36" x14ac:dyDescent="0.25">
      <c r="A42" t="str">
        <f>I_O!A229</f>
        <v>Water, Output (kg/yr)</v>
      </c>
      <c r="B42" s="11">
        <f>I_O!B229*LCI!$E83</f>
        <v>0</v>
      </c>
      <c r="C42" s="11">
        <f>I_O!C229*LCI!$E83</f>
        <v>0</v>
      </c>
      <c r="D42" s="11">
        <f>I_O!D229*LCI!$E83</f>
        <v>0</v>
      </c>
      <c r="E42" s="11">
        <f>I_O!E229*LCI!$E83</f>
        <v>0</v>
      </c>
      <c r="F42" s="11">
        <f>I_O!F229*LCI!$E83</f>
        <v>0</v>
      </c>
      <c r="G42" s="11">
        <f>I_O!G229*LCI!$E83</f>
        <v>0</v>
      </c>
      <c r="H42" s="11">
        <f>I_O!H229*LCI!$E83</f>
        <v>0</v>
      </c>
      <c r="I42" s="11">
        <f>I_O!I229*LCI!$E83</f>
        <v>0</v>
      </c>
      <c r="J42" s="11">
        <f>I_O!J229*LCI!$E83</f>
        <v>0</v>
      </c>
      <c r="K42" s="11">
        <f>I_O!K229*LCI!$E83</f>
        <v>0</v>
      </c>
      <c r="L42" s="11">
        <f>I_O!L229*LCI!$E83</f>
        <v>0</v>
      </c>
      <c r="M42" s="11">
        <f>I_O!M229*LCI!$E83</f>
        <v>0</v>
      </c>
      <c r="N42" s="11">
        <f>I_O!N229*LCI!$E83</f>
        <v>0</v>
      </c>
      <c r="O42" s="11">
        <f>I_O!O229*LCI!$E83</f>
        <v>0</v>
      </c>
      <c r="P42" s="11">
        <f>I_O!P229*LCI!$E83</f>
        <v>0</v>
      </c>
      <c r="Q42" s="11">
        <f>I_O!Q229*LCI!$E83</f>
        <v>0</v>
      </c>
      <c r="R42" s="11">
        <f>I_O!R229*LCI!$E83</f>
        <v>0</v>
      </c>
      <c r="T42" s="300">
        <v>0</v>
      </c>
      <c r="U42" s="300">
        <v>0</v>
      </c>
      <c r="V42" s="300">
        <v>0</v>
      </c>
      <c r="W42" s="300">
        <v>0</v>
      </c>
      <c r="X42" s="300">
        <v>0</v>
      </c>
      <c r="Y42" s="300">
        <v>0</v>
      </c>
      <c r="Z42" s="300">
        <v>0</v>
      </c>
      <c r="AA42" s="300">
        <v>0</v>
      </c>
      <c r="AB42" s="300">
        <v>0</v>
      </c>
      <c r="AC42" s="300">
        <v>0</v>
      </c>
      <c r="AD42" s="300">
        <v>0</v>
      </c>
      <c r="AE42" s="300">
        <v>0</v>
      </c>
      <c r="AF42" s="300">
        <v>0</v>
      </c>
      <c r="AG42" s="300">
        <v>0</v>
      </c>
      <c r="AH42" s="300">
        <v>0</v>
      </c>
      <c r="AI42" s="300">
        <v>0</v>
      </c>
      <c r="AJ42" s="300">
        <v>0</v>
      </c>
    </row>
    <row r="43" spans="1:36" x14ac:dyDescent="0.25">
      <c r="A43" t="str">
        <f>I_O!A230</f>
        <v>WDGS (kg/yr)</v>
      </c>
      <c r="B43" s="11">
        <f>I_O!B230*LCI!$E84</f>
        <v>0</v>
      </c>
      <c r="C43" s="11">
        <f>I_O!C230*LCI!$E84</f>
        <v>0</v>
      </c>
      <c r="D43" s="11">
        <f>I_O!D230*LCI!$E84</f>
        <v>0</v>
      </c>
      <c r="E43" s="11">
        <f>I_O!E230*LCI!$E84</f>
        <v>0</v>
      </c>
      <c r="F43" s="11">
        <f>I_O!F230*LCI!$E84</f>
        <v>0</v>
      </c>
      <c r="G43" s="11">
        <f>I_O!G230*LCI!$E84</f>
        <v>0</v>
      </c>
      <c r="H43" s="11">
        <f>I_O!H230*LCI!$E84</f>
        <v>0</v>
      </c>
      <c r="I43" s="11">
        <f>I_O!I230*LCI!$E84</f>
        <v>0</v>
      </c>
      <c r="J43" s="11">
        <f>I_O!J230*LCI!$E84</f>
        <v>0</v>
      </c>
      <c r="K43" s="11">
        <f>I_O!K230*LCI!$E84</f>
        <v>0</v>
      </c>
      <c r="L43" s="11">
        <f>I_O!L230*LCI!$E84</f>
        <v>0</v>
      </c>
      <c r="M43" s="11">
        <f>I_O!M230*LCI!$E84</f>
        <v>0</v>
      </c>
      <c r="N43" s="11">
        <f>I_O!N230*LCI!$E84</f>
        <v>0</v>
      </c>
      <c r="O43" s="11">
        <f>I_O!O230*LCI!$E84</f>
        <v>0</v>
      </c>
      <c r="P43" s="11">
        <f>I_O!P230*LCI!$E84</f>
        <v>0</v>
      </c>
      <c r="Q43" s="11">
        <f>I_O!Q230*LCI!$E84</f>
        <v>0</v>
      </c>
      <c r="R43" s="11">
        <f>I_O!R230*LCI!$E84</f>
        <v>0</v>
      </c>
      <c r="T43" s="299">
        <f>I_O!B230*0.5*(44/12)*1000</f>
        <v>0</v>
      </c>
      <c r="U43" s="299">
        <f>I_O!C230*0.5*(44/12)*1000</f>
        <v>0</v>
      </c>
      <c r="V43" s="299">
        <f>I_O!D230*0.5*(44/12)*1000</f>
        <v>0</v>
      </c>
      <c r="W43" s="299">
        <f>I_O!E230*0.5*(44/12)*1000</f>
        <v>0</v>
      </c>
      <c r="X43" s="299">
        <f>I_O!F230*0.5*(44/12)*1000</f>
        <v>0</v>
      </c>
      <c r="Y43" s="299">
        <f>I_O!G230*0.5*(44/12)*1000</f>
        <v>0</v>
      </c>
      <c r="Z43" s="299">
        <f>I_O!H230*0.5*(44/12)*1000</f>
        <v>0</v>
      </c>
      <c r="AA43" s="299">
        <f>I_O!I230*0.5*(44/12)*1000</f>
        <v>0</v>
      </c>
      <c r="AB43" s="299">
        <f>I_O!J230*0.5*(44/12)*1000</f>
        <v>0</v>
      </c>
      <c r="AC43" s="299">
        <f>I_O!K230*0.5*(44/12)*1000</f>
        <v>0</v>
      </c>
      <c r="AD43" s="299">
        <f>I_O!L230*0.5*(44/12)*1000</f>
        <v>0</v>
      </c>
      <c r="AE43" s="299">
        <f>I_O!M230*0.5*(44/12)*1000</f>
        <v>0</v>
      </c>
      <c r="AF43" s="299">
        <f>I_O!N230*0.5*(44/12)*1000</f>
        <v>0</v>
      </c>
      <c r="AG43" s="299">
        <f>I_O!O230*0.5*(44/12)*1000</f>
        <v>0</v>
      </c>
      <c r="AH43" s="299">
        <f>I_O!P230*0.5*(44/12)*1000</f>
        <v>0</v>
      </c>
      <c r="AI43" s="299">
        <f>I_O!Q230*0.5*(44/12)*1000</f>
        <v>0</v>
      </c>
      <c r="AJ43" s="299">
        <f>I_O!R230*0.5*(44/12)*1000</f>
        <v>0</v>
      </c>
    </row>
    <row r="44" spans="1:36" x14ac:dyDescent="0.25">
      <c r="A44" t="str">
        <f>I_O!A231</f>
        <v>WOG, Delivered (kg/yr)</v>
      </c>
      <c r="B44" s="11">
        <f>I_O!B231*LCI!$E85</f>
        <v>0</v>
      </c>
      <c r="C44" s="11">
        <f>I_O!C231*LCI!$E85</f>
        <v>0</v>
      </c>
      <c r="D44" s="11">
        <f>I_O!D231*LCI!$E85</f>
        <v>0</v>
      </c>
      <c r="E44" s="11">
        <f>I_O!E231*LCI!$E85</f>
        <v>0</v>
      </c>
      <c r="F44" s="11">
        <f>I_O!F231*LCI!$E85</f>
        <v>0</v>
      </c>
      <c r="G44" s="11">
        <f>I_O!G231*LCI!$E85</f>
        <v>0</v>
      </c>
      <c r="H44" s="11">
        <f>I_O!H231*LCI!$E85</f>
        <v>0</v>
      </c>
      <c r="I44" s="11">
        <f>I_O!I231*LCI!$E85</f>
        <v>0</v>
      </c>
      <c r="J44" s="11">
        <f>I_O!J231*LCI!$E85</f>
        <v>0</v>
      </c>
      <c r="K44" s="11">
        <f>I_O!K231*LCI!$E85</f>
        <v>0</v>
      </c>
      <c r="L44" s="11">
        <f>I_O!L231*LCI!$E85</f>
        <v>0</v>
      </c>
      <c r="M44" s="11">
        <f>I_O!M231*LCI!$E85</f>
        <v>0</v>
      </c>
      <c r="N44" s="11">
        <f>I_O!N231*LCI!$E85</f>
        <v>0</v>
      </c>
      <c r="O44" s="11">
        <f>I_O!O231*LCI!$E85</f>
        <v>0</v>
      </c>
      <c r="P44" s="11">
        <f>I_O!P231*LCI!$E85</f>
        <v>0</v>
      </c>
      <c r="Q44" s="11">
        <f>I_O!Q231*LCI!$E85</f>
        <v>0</v>
      </c>
      <c r="R44" s="11">
        <f>I_O!R231*LCI!$E85</f>
        <v>0</v>
      </c>
      <c r="T44" s="299">
        <f>I_O!B231*0.8*(44/12)*1000</f>
        <v>0</v>
      </c>
      <c r="U44" s="299">
        <f>I_O!C231*0.8*(44/12)*1000</f>
        <v>0</v>
      </c>
      <c r="V44" s="299">
        <f>I_O!D231*0.8*(44/12)*1000</f>
        <v>0</v>
      </c>
      <c r="W44" s="299">
        <f>I_O!E231*0.8*(44/12)*1000</f>
        <v>0</v>
      </c>
      <c r="X44" s="299">
        <f>I_O!F231*0.8*(44/12)*1000</f>
        <v>0</v>
      </c>
      <c r="Y44" s="299">
        <f>I_O!G231*0.8*(44/12)*1000</f>
        <v>0</v>
      </c>
      <c r="Z44" s="299">
        <f>I_O!H231*0.8*(44/12)*1000</f>
        <v>0</v>
      </c>
      <c r="AA44" s="299">
        <f>I_O!I231*0.8*(44/12)*1000</f>
        <v>0</v>
      </c>
      <c r="AB44" s="299">
        <f>I_O!J231*0.8*(44/12)*1000</f>
        <v>0</v>
      </c>
      <c r="AC44" s="299">
        <f>I_O!K231*0.8*(44/12)*1000</f>
        <v>0</v>
      </c>
      <c r="AD44" s="299">
        <f>I_O!L231*0.8*(44/12)*1000</f>
        <v>0</v>
      </c>
      <c r="AE44" s="299">
        <f>I_O!M231*0.8*(44/12)*1000</f>
        <v>0</v>
      </c>
      <c r="AF44" s="299">
        <f>I_O!N231*0.8*(44/12)*1000</f>
        <v>0</v>
      </c>
      <c r="AG44" s="299">
        <f>I_O!O231*0.8*(44/12)*1000</f>
        <v>0</v>
      </c>
      <c r="AH44" s="299">
        <f>I_O!P231*0.8*(44/12)*1000</f>
        <v>0</v>
      </c>
      <c r="AI44" s="299">
        <f>I_O!Q231*0.8*(44/12)*1000</f>
        <v>0</v>
      </c>
      <c r="AJ44" s="299">
        <f>I_O!R231*0.8*(44/12)*1000</f>
        <v>0</v>
      </c>
    </row>
    <row r="45" spans="1:36" x14ac:dyDescent="0.25">
      <c r="A45" t="str">
        <f>I_O!A232</f>
        <v>Woody Biomass (kg/yr)</v>
      </c>
      <c r="B45" s="11">
        <f>I_O!B232*LCI!$E86</f>
        <v>0</v>
      </c>
      <c r="C45" s="11">
        <f>I_O!C232*LCI!$E86</f>
        <v>0</v>
      </c>
      <c r="D45" s="11">
        <f>I_O!D232*LCI!$E86</f>
        <v>0</v>
      </c>
      <c r="E45" s="11">
        <f>I_O!E232*LCI!$E86</f>
        <v>0</v>
      </c>
      <c r="F45" s="11">
        <f>I_O!F232*LCI!$E86</f>
        <v>0</v>
      </c>
      <c r="G45" s="11">
        <f>I_O!G232*LCI!$E86</f>
        <v>0</v>
      </c>
      <c r="H45" s="11">
        <f>I_O!H232*LCI!$E86</f>
        <v>0</v>
      </c>
      <c r="I45" s="11">
        <f>I_O!I232*LCI!$E86</f>
        <v>0</v>
      </c>
      <c r="J45" s="11">
        <f>I_O!J232*LCI!$E86</f>
        <v>0</v>
      </c>
      <c r="K45" s="11">
        <f>I_O!K232*LCI!$E86</f>
        <v>0</v>
      </c>
      <c r="L45" s="11">
        <f>I_O!L232*LCI!$E86</f>
        <v>0</v>
      </c>
      <c r="M45" s="11">
        <f>I_O!M232*LCI!$E86</f>
        <v>0</v>
      </c>
      <c r="N45" s="11">
        <f>I_O!N232*LCI!$E86</f>
        <v>0</v>
      </c>
      <c r="O45" s="11">
        <f>I_O!O232*LCI!$E86</f>
        <v>0</v>
      </c>
      <c r="P45" s="11">
        <f>I_O!P232*LCI!$E86</f>
        <v>0</v>
      </c>
      <c r="Q45" s="11">
        <f>I_O!Q232*LCI!$E86</f>
        <v>0</v>
      </c>
      <c r="R45" s="11">
        <f>I_O!R232*LCI!$E86</f>
        <v>0</v>
      </c>
      <c r="T45" s="299">
        <f>I_O!B232*0.5*(44/12)*1000</f>
        <v>0</v>
      </c>
      <c r="U45" s="299">
        <f>I_O!C232*0.5*(44/12)*1000</f>
        <v>0</v>
      </c>
      <c r="V45" s="299">
        <f>I_O!D232*0.5*(44/12)*1000</f>
        <v>0</v>
      </c>
      <c r="W45" s="299">
        <f>I_O!E232*0.5*(44/12)*1000</f>
        <v>0</v>
      </c>
      <c r="X45" s="299">
        <f>I_O!F232*0.5*(44/12)*1000</f>
        <v>0</v>
      </c>
      <c r="Y45" s="299">
        <f>I_O!G232*0.5*(44/12)*1000</f>
        <v>0</v>
      </c>
      <c r="Z45" s="299">
        <f>I_O!H232*0.5*(44/12)*1000</f>
        <v>0</v>
      </c>
      <c r="AA45" s="299">
        <f>I_O!I232*0.5*(44/12)*1000</f>
        <v>0</v>
      </c>
      <c r="AB45" s="299">
        <f>I_O!J232*0.5*(44/12)*1000</f>
        <v>0</v>
      </c>
      <c r="AC45" s="299">
        <f>I_O!K232*0.5*(44/12)*1000</f>
        <v>0</v>
      </c>
      <c r="AD45" s="299">
        <f>I_O!L232*0.5*(44/12)*1000</f>
        <v>0</v>
      </c>
      <c r="AE45" s="299">
        <f>I_O!M232*0.5*(44/12)*1000</f>
        <v>0</v>
      </c>
      <c r="AF45" s="299">
        <f>I_O!N232*0.5*(44/12)*1000</f>
        <v>0</v>
      </c>
      <c r="AG45" s="299">
        <f>I_O!O232*0.5*(44/12)*1000</f>
        <v>0</v>
      </c>
      <c r="AH45" s="299">
        <f>I_O!P232*0.5*(44/12)*1000</f>
        <v>0</v>
      </c>
      <c r="AI45" s="299">
        <f>I_O!Q232*0.5*(44/12)*1000</f>
        <v>0</v>
      </c>
      <c r="AJ45" s="299">
        <f>I_O!R232*0.5*(44/12)*1000</f>
        <v>0</v>
      </c>
    </row>
    <row r="46" spans="1:36" x14ac:dyDescent="0.25">
      <c r="A46" t="str">
        <f>I_O!A233</f>
        <v>Biodiesel, Produced (kg/yr)</v>
      </c>
      <c r="B46" s="11">
        <f>I_O!B233*LCI!$E87</f>
        <v>2307237.2987967189</v>
      </c>
      <c r="C46" s="11">
        <f>I_O!C233*LCI!$E87</f>
        <v>0</v>
      </c>
      <c r="D46" s="11">
        <f>I_O!D233*LCI!$E87</f>
        <v>0</v>
      </c>
      <c r="E46" s="11">
        <f>I_O!E233*LCI!$E87</f>
        <v>0</v>
      </c>
      <c r="F46" s="11">
        <f>I_O!F233*LCI!$E87</f>
        <v>0</v>
      </c>
      <c r="G46" s="11">
        <f>I_O!G233*LCI!$E87</f>
        <v>0</v>
      </c>
      <c r="H46" s="11">
        <f>I_O!H233*LCI!$E87</f>
        <v>0</v>
      </c>
      <c r="I46" s="11">
        <f>I_O!I233*LCI!$E87</f>
        <v>0</v>
      </c>
      <c r="J46" s="11">
        <f>I_O!J233*LCI!$E87</f>
        <v>0</v>
      </c>
      <c r="K46" s="11">
        <f>I_O!K233*LCI!$E87</f>
        <v>0</v>
      </c>
      <c r="L46" s="11">
        <f>I_O!L233*LCI!$E87</f>
        <v>0</v>
      </c>
      <c r="M46" s="11">
        <f>I_O!M233*LCI!$E87</f>
        <v>0</v>
      </c>
      <c r="N46" s="11">
        <f>I_O!N233*LCI!$E87</f>
        <v>0</v>
      </c>
      <c r="O46" s="11">
        <f>I_O!O233*LCI!$E87</f>
        <v>0</v>
      </c>
      <c r="P46" s="11">
        <f>I_O!P233*LCI!$E87</f>
        <v>0</v>
      </c>
      <c r="Q46" s="11">
        <f>I_O!Q233*LCI!$E87</f>
        <v>0</v>
      </c>
      <c r="R46" s="11">
        <f>I_O!R233*LCI!$E87</f>
        <v>0</v>
      </c>
      <c r="T46" s="299">
        <f>I_O!B233*0.86*(44/12)*1000</f>
        <v>192728166.41604379</v>
      </c>
      <c r="U46" s="299">
        <f>I_O!C233*0.86*(44/12)*1000</f>
        <v>0</v>
      </c>
      <c r="V46" s="299">
        <f>I_O!D233*0.86*(44/12)*1000</f>
        <v>0</v>
      </c>
      <c r="W46" s="299">
        <f>I_O!E233*0.86*(44/12)*1000</f>
        <v>0</v>
      </c>
      <c r="X46" s="299">
        <f>I_O!F233*0.86*(44/12)*1000</f>
        <v>0</v>
      </c>
      <c r="Y46" s="299">
        <f>I_O!G233*0.86*(44/12)*1000</f>
        <v>0</v>
      </c>
      <c r="Z46" s="299">
        <f>I_O!H233*0.86*(44/12)*1000</f>
        <v>0</v>
      </c>
      <c r="AA46" s="299">
        <f>I_O!I233*0.86*(44/12)*1000</f>
        <v>0</v>
      </c>
      <c r="AB46" s="299">
        <f>I_O!J233*0.86*(44/12)*1000</f>
        <v>0</v>
      </c>
      <c r="AC46" s="299">
        <f>I_O!K233*0.86*(44/12)*1000</f>
        <v>0</v>
      </c>
      <c r="AD46" s="299">
        <f>I_O!L233*0.86*(44/12)*1000</f>
        <v>0</v>
      </c>
      <c r="AE46" s="299">
        <f>I_O!M233*0.86*(44/12)*1000</f>
        <v>0</v>
      </c>
      <c r="AF46" s="299">
        <f>I_O!N233*0.86*(44/12)*1000</f>
        <v>0</v>
      </c>
      <c r="AG46" s="299">
        <f>I_O!O233*0.86*(44/12)*1000</f>
        <v>0</v>
      </c>
      <c r="AH46" s="299">
        <f>I_O!P233*0.86*(44/12)*1000</f>
        <v>0</v>
      </c>
      <c r="AI46" s="299">
        <f>I_O!Q233*0.86*(44/12)*1000</f>
        <v>0</v>
      </c>
      <c r="AJ46" s="299">
        <f>I_O!R233*0.86*(44/12)*1000</f>
        <v>0</v>
      </c>
    </row>
    <row r="47" spans="1:36" x14ac:dyDescent="0.25">
      <c r="A47" t="str">
        <f>I_O!A234</f>
        <v>Diesel, Produced (kg/yr)</v>
      </c>
      <c r="B47" s="11">
        <f>I_O!B234*LCI!$E88</f>
        <v>0</v>
      </c>
      <c r="C47" s="11">
        <f>I_O!C234*LCI!$E88</f>
        <v>671357.34068340622</v>
      </c>
      <c r="D47" s="11">
        <f>I_O!D234*LCI!$E88</f>
        <v>0</v>
      </c>
      <c r="E47" s="11">
        <f>I_O!E234*LCI!$E88</f>
        <v>0</v>
      </c>
      <c r="F47" s="11">
        <f>I_O!F234*LCI!$E88</f>
        <v>0</v>
      </c>
      <c r="G47" s="11">
        <f>I_O!G234*LCI!$E88</f>
        <v>0</v>
      </c>
      <c r="H47" s="11">
        <f>I_O!H234*LCI!$E88</f>
        <v>0</v>
      </c>
      <c r="I47" s="11">
        <f>I_O!I234*LCI!$E88</f>
        <v>9963374.4741375018</v>
      </c>
      <c r="J47" s="11">
        <f>I_O!J234*LCI!$E88</f>
        <v>0</v>
      </c>
      <c r="K47" s="11">
        <f>I_O!K234*LCI!$E88</f>
        <v>0</v>
      </c>
      <c r="L47" s="11">
        <f>I_O!L234*LCI!$E88</f>
        <v>0</v>
      </c>
      <c r="M47" s="11">
        <f>I_O!M234*LCI!$E88</f>
        <v>0</v>
      </c>
      <c r="N47" s="11">
        <f>I_O!N234*LCI!$E88</f>
        <v>0</v>
      </c>
      <c r="O47" s="11">
        <f>I_O!O234*LCI!$E88</f>
        <v>0</v>
      </c>
      <c r="P47" s="11">
        <f>I_O!P234*LCI!$E88</f>
        <v>0</v>
      </c>
      <c r="Q47" s="11">
        <f>I_O!Q234*LCI!$E88</f>
        <v>0</v>
      </c>
      <c r="R47" s="11">
        <f>I_O!R234*LCI!$E88</f>
        <v>0</v>
      </c>
      <c r="T47" s="299">
        <f>I_O!B234*0.86*(44/12)*1000</f>
        <v>0</v>
      </c>
      <c r="U47" s="299">
        <f>I_O!C234*0.86*(44/12)*1000</f>
        <v>49261512.064107217</v>
      </c>
      <c r="V47" s="299">
        <f>I_O!D234*0.86*(44/12)*1000</f>
        <v>0</v>
      </c>
      <c r="W47" s="299">
        <f>I_O!E234*0.86*(44/12)*1000</f>
        <v>0</v>
      </c>
      <c r="X47" s="299">
        <f>I_O!F234*0.86*(44/12)*1000</f>
        <v>0</v>
      </c>
      <c r="Y47" s="299">
        <f>I_O!G234*0.86*(44/12)*1000</f>
        <v>0</v>
      </c>
      <c r="Z47" s="299">
        <f>I_O!H234*0.86*(44/12)*1000</f>
        <v>0</v>
      </c>
      <c r="AA47" s="299">
        <f>I_O!I234*0.86*(44/12)*1000</f>
        <v>731072503.59000003</v>
      </c>
      <c r="AB47" s="299">
        <f>I_O!J234*0.86*(44/12)*1000</f>
        <v>0</v>
      </c>
      <c r="AC47" s="299">
        <f>I_O!K234*0.86*(44/12)*1000</f>
        <v>0</v>
      </c>
      <c r="AD47" s="299">
        <f>I_O!L234*0.86*(44/12)*1000</f>
        <v>0</v>
      </c>
      <c r="AE47" s="299">
        <f>I_O!M234*0.86*(44/12)*1000</f>
        <v>0</v>
      </c>
      <c r="AF47" s="299">
        <f>I_O!N234*0.86*(44/12)*1000</f>
        <v>0</v>
      </c>
      <c r="AG47" s="299">
        <f>I_O!O234*0.86*(44/12)*1000</f>
        <v>0</v>
      </c>
      <c r="AH47" s="299">
        <f>I_O!P234*0.86*(44/12)*1000</f>
        <v>0</v>
      </c>
      <c r="AI47" s="299">
        <f>I_O!Q234*0.86*(44/12)*1000</f>
        <v>0</v>
      </c>
      <c r="AJ47" s="299">
        <f>I_O!R234*0.86*(44/12)*1000</f>
        <v>0</v>
      </c>
    </row>
    <row r="48" spans="1:36" x14ac:dyDescent="0.25">
      <c r="A48" t="str">
        <f>I_O!A235</f>
        <v>Electricity, Generated (MJ/yr)</v>
      </c>
      <c r="B48" s="11">
        <f>I_O!B235*LCI!$E89</f>
        <v>0</v>
      </c>
      <c r="C48" s="11">
        <f>I_O!C235*LCI!$E89</f>
        <v>0</v>
      </c>
      <c r="D48" s="11">
        <f>I_O!D235*LCI!$E89</f>
        <v>0</v>
      </c>
      <c r="E48" s="11">
        <f>I_O!E235*LCI!$E89</f>
        <v>0</v>
      </c>
      <c r="F48" s="11">
        <f>I_O!F235*LCI!$E89</f>
        <v>0</v>
      </c>
      <c r="G48" s="11">
        <f>I_O!G235*LCI!$E89</f>
        <v>0</v>
      </c>
      <c r="H48" s="11">
        <f>I_O!H235*LCI!$E89</f>
        <v>0</v>
      </c>
      <c r="I48" s="11">
        <f>I_O!I235*LCI!$E89</f>
        <v>0</v>
      </c>
      <c r="J48" s="11">
        <f>I_O!J235*LCI!$E89</f>
        <v>0</v>
      </c>
      <c r="K48" s="11">
        <f>I_O!K235*LCI!$E89</f>
        <v>0</v>
      </c>
      <c r="L48" s="11">
        <f>I_O!L235*LCI!$E89</f>
        <v>0</v>
      </c>
      <c r="M48" s="11">
        <f>I_O!M235*LCI!$E89</f>
        <v>0</v>
      </c>
      <c r="N48" s="11">
        <f>I_O!N235*LCI!$E89</f>
        <v>0</v>
      </c>
      <c r="O48" s="11">
        <f>I_O!O235*LCI!$E89</f>
        <v>0</v>
      </c>
      <c r="P48" s="11">
        <f>I_O!P235*LCI!$E89</f>
        <v>0</v>
      </c>
      <c r="Q48" s="11">
        <f>I_O!Q235*LCI!$E89</f>
        <v>0</v>
      </c>
      <c r="R48" s="11">
        <f>I_O!R235*LCI!$E89</f>
        <v>0</v>
      </c>
      <c r="T48" s="299">
        <v>0</v>
      </c>
      <c r="U48" s="299">
        <v>0</v>
      </c>
      <c r="V48" s="299">
        <v>0</v>
      </c>
      <c r="W48" s="299">
        <v>0</v>
      </c>
      <c r="X48" s="299">
        <v>0</v>
      </c>
      <c r="Y48" s="299">
        <v>0</v>
      </c>
      <c r="Z48" s="299">
        <v>0</v>
      </c>
      <c r="AA48" s="299">
        <v>0</v>
      </c>
      <c r="AB48" s="299">
        <v>0</v>
      </c>
      <c r="AC48" s="299">
        <v>0</v>
      </c>
      <c r="AD48" s="299">
        <v>0</v>
      </c>
      <c r="AE48" s="299">
        <v>0</v>
      </c>
      <c r="AF48" s="299">
        <v>0</v>
      </c>
      <c r="AG48" s="299">
        <v>0</v>
      </c>
      <c r="AH48" s="299">
        <v>0</v>
      </c>
      <c r="AI48" s="299">
        <v>0</v>
      </c>
      <c r="AJ48" s="299">
        <v>0</v>
      </c>
    </row>
    <row r="49" spans="1:36" x14ac:dyDescent="0.25">
      <c r="A49" t="str">
        <f>I_O!A236</f>
        <v>Ethanol (kg/yr)</v>
      </c>
      <c r="B49" s="11">
        <f>I_O!B236*LCI!$E90</f>
        <v>0</v>
      </c>
      <c r="C49" s="11">
        <f>I_O!C236*LCI!$E90</f>
        <v>0</v>
      </c>
      <c r="D49" s="11">
        <f>I_O!D236*LCI!$E90</f>
        <v>9806249.0429075938</v>
      </c>
      <c r="E49" s="11">
        <f>I_O!E236*LCI!$E90</f>
        <v>0</v>
      </c>
      <c r="F49" s="11">
        <f>I_O!F236*LCI!$E90</f>
        <v>0</v>
      </c>
      <c r="G49" s="11">
        <f>I_O!G236*LCI!$E90</f>
        <v>0</v>
      </c>
      <c r="H49" s="11">
        <f>I_O!H236*LCI!$E90</f>
        <v>0</v>
      </c>
      <c r="I49" s="11">
        <f>I_O!I236*LCI!$E90</f>
        <v>0</v>
      </c>
      <c r="J49" s="11">
        <f>I_O!J236*LCI!$E90</f>
        <v>0</v>
      </c>
      <c r="K49" s="11">
        <f>I_O!K236*LCI!$E90</f>
        <v>0</v>
      </c>
      <c r="L49" s="11">
        <f>I_O!L236*LCI!$E90</f>
        <v>0</v>
      </c>
      <c r="M49" s="11">
        <f>I_O!M236*LCI!$E90</f>
        <v>0</v>
      </c>
      <c r="N49" s="11">
        <f>I_O!N236*LCI!$E90</f>
        <v>0</v>
      </c>
      <c r="O49" s="11">
        <f>I_O!O236*LCI!$E90</f>
        <v>0</v>
      </c>
      <c r="P49" s="11">
        <f>I_O!P236*LCI!$E90</f>
        <v>0</v>
      </c>
      <c r="Q49" s="11">
        <f>I_O!Q236*LCI!$E90</f>
        <v>0</v>
      </c>
      <c r="R49" s="11">
        <f>I_O!R236*LCI!$E90</f>
        <v>0</v>
      </c>
      <c r="T49" s="299">
        <f>I_O!B236*0.52*(44/12)*1000</f>
        <v>0</v>
      </c>
      <c r="U49" s="299">
        <f>I_O!C236*0.52*(44/12)*1000</f>
        <v>0</v>
      </c>
      <c r="V49" s="299">
        <f>I_O!D236*0.52*(44/12)*1000</f>
        <v>693775442.49142158</v>
      </c>
      <c r="W49" s="299">
        <f>I_O!E236*0.52*(44/12)*1000</f>
        <v>0</v>
      </c>
      <c r="X49" s="299">
        <f>I_O!F236*0.52*(44/12)*1000</f>
        <v>0</v>
      </c>
      <c r="Y49" s="299">
        <f>I_O!G236*0.52*(44/12)*1000</f>
        <v>0</v>
      </c>
      <c r="Z49" s="299">
        <f>I_O!H236*0.52*(44/12)*1000</f>
        <v>0</v>
      </c>
      <c r="AA49" s="299">
        <f>I_O!I236*0.52*(44/12)*1000</f>
        <v>0</v>
      </c>
      <c r="AB49" s="299">
        <f>I_O!J236*0.52*(44/12)*1000</f>
        <v>0</v>
      </c>
      <c r="AC49" s="299">
        <f>I_O!K236*0.52*(44/12)*1000</f>
        <v>0</v>
      </c>
      <c r="AD49" s="299">
        <f>I_O!L236*0.52*(44/12)*1000</f>
        <v>0</v>
      </c>
      <c r="AE49" s="299">
        <f>I_O!M236*0.52*(44/12)*1000</f>
        <v>0</v>
      </c>
      <c r="AF49" s="299">
        <f>I_O!N236*0.52*(44/12)*1000</f>
        <v>0</v>
      </c>
      <c r="AG49" s="299">
        <f>I_O!O236*0.52*(44/12)*1000</f>
        <v>0</v>
      </c>
      <c r="AH49" s="299">
        <f>I_O!P236*0.52*(44/12)*1000</f>
        <v>0</v>
      </c>
      <c r="AI49" s="299">
        <f>I_O!Q236*0.52*(44/12)*1000</f>
        <v>0</v>
      </c>
      <c r="AJ49" s="299">
        <f>I_O!R236*0.52*(44/12)*1000</f>
        <v>0</v>
      </c>
    </row>
    <row r="50" spans="1:36" x14ac:dyDescent="0.25">
      <c r="A50" t="str">
        <f>I_O!A237</f>
        <v>Gasoline, Produced (kg/yr)</v>
      </c>
      <c r="B50" s="11">
        <f>I_O!B237*LCI!$E91</f>
        <v>0</v>
      </c>
      <c r="C50" s="11">
        <f>I_O!C237*LCI!$E91</f>
        <v>213545.96619720006</v>
      </c>
      <c r="D50" s="11">
        <f>I_O!D237*LCI!$E91</f>
        <v>0</v>
      </c>
      <c r="E50" s="11">
        <f>I_O!E237*LCI!$E91</f>
        <v>0</v>
      </c>
      <c r="F50" s="11">
        <f>I_O!F237*LCI!$E91</f>
        <v>0</v>
      </c>
      <c r="G50" s="11">
        <f>I_O!G237*LCI!$E91</f>
        <v>0</v>
      </c>
      <c r="H50" s="11">
        <f>I_O!H237*LCI!$E91</f>
        <v>0</v>
      </c>
      <c r="I50" s="11">
        <f>I_O!I237*LCI!$E91</f>
        <v>2598710.7100500003</v>
      </c>
      <c r="J50" s="11">
        <f>I_O!J237*LCI!$E91</f>
        <v>0</v>
      </c>
      <c r="K50" s="11">
        <f>I_O!K237*LCI!$E91</f>
        <v>0</v>
      </c>
      <c r="L50" s="11">
        <f>I_O!L237*LCI!$E91</f>
        <v>0</v>
      </c>
      <c r="M50" s="11">
        <f>I_O!M237*LCI!$E91</f>
        <v>0</v>
      </c>
      <c r="N50" s="11">
        <f>I_O!N237*LCI!$E91</f>
        <v>0</v>
      </c>
      <c r="O50" s="11">
        <f>I_O!O237*LCI!$E91</f>
        <v>0</v>
      </c>
      <c r="P50" s="11">
        <f>I_O!P237*LCI!$E91</f>
        <v>0</v>
      </c>
      <c r="Q50" s="11">
        <f>I_O!Q237*LCI!$E91</f>
        <v>0</v>
      </c>
      <c r="R50" s="11">
        <f>I_O!R237*LCI!$E91</f>
        <v>0</v>
      </c>
      <c r="T50" s="299">
        <f>I_O!B237*0.84*(44/12)*1000</f>
        <v>0</v>
      </c>
      <c r="U50" s="299">
        <f>I_O!C237*0.84*(44/12)*1000</f>
        <v>14455419.250272004</v>
      </c>
      <c r="V50" s="299">
        <f>I_O!D237*0.84*(44/12)*1000</f>
        <v>0</v>
      </c>
      <c r="W50" s="299">
        <f>I_O!E237*0.84*(44/12)*1000</f>
        <v>0</v>
      </c>
      <c r="X50" s="299">
        <f>I_O!F237*0.84*(44/12)*1000</f>
        <v>0</v>
      </c>
      <c r="Y50" s="299">
        <f>I_O!G237*0.84*(44/12)*1000</f>
        <v>0</v>
      </c>
      <c r="Z50" s="299">
        <f>I_O!H237*0.84*(44/12)*1000</f>
        <v>0</v>
      </c>
      <c r="AA50" s="299">
        <f>I_O!I237*0.84*(44/12)*1000</f>
        <v>175912724.98800001</v>
      </c>
      <c r="AB50" s="299">
        <f>I_O!J237*0.84*(44/12)*1000</f>
        <v>0</v>
      </c>
      <c r="AC50" s="299">
        <f>I_O!K237*0.84*(44/12)*1000</f>
        <v>0</v>
      </c>
      <c r="AD50" s="299">
        <f>I_O!L237*0.84*(44/12)*1000</f>
        <v>0</v>
      </c>
      <c r="AE50" s="299">
        <f>I_O!M237*0.84*(44/12)*1000</f>
        <v>0</v>
      </c>
      <c r="AF50" s="299">
        <f>I_O!N237*0.84*(44/12)*1000</f>
        <v>0</v>
      </c>
      <c r="AG50" s="299">
        <f>I_O!O237*0.84*(44/12)*1000</f>
        <v>0</v>
      </c>
      <c r="AH50" s="299">
        <f>I_O!P237*0.84*(44/12)*1000</f>
        <v>0</v>
      </c>
      <c r="AI50" s="299">
        <f>I_O!Q237*0.84*(44/12)*1000</f>
        <v>0</v>
      </c>
      <c r="AJ50" s="299">
        <f>I_O!R237*0.84*(44/12)*1000</f>
        <v>0</v>
      </c>
    </row>
    <row r="51" spans="1:36" x14ac:dyDescent="0.25">
      <c r="A51" t="str">
        <f>I_O!A238</f>
        <v>Hydrogen, Produced (kg/yr)</v>
      </c>
      <c r="B51" s="11">
        <f>I_O!B238*LCI!$E92</f>
        <v>0</v>
      </c>
      <c r="C51" s="11">
        <f>I_O!C238*LCI!$E92</f>
        <v>0</v>
      </c>
      <c r="D51" s="11">
        <f>I_O!D238*LCI!$E92</f>
        <v>0</v>
      </c>
      <c r="E51" s="11">
        <f>I_O!E238*LCI!$E92</f>
        <v>0</v>
      </c>
      <c r="F51" s="11">
        <f>I_O!F238*LCI!$E92</f>
        <v>0</v>
      </c>
      <c r="G51" s="11">
        <f>I_O!G238*LCI!$E92</f>
        <v>0</v>
      </c>
      <c r="H51" s="11">
        <f>I_O!H238*LCI!$E92</f>
        <v>0</v>
      </c>
      <c r="I51" s="11">
        <f>I_O!I238*LCI!$E92</f>
        <v>0</v>
      </c>
      <c r="J51" s="11">
        <f>I_O!J238*LCI!$E92</f>
        <v>0</v>
      </c>
      <c r="K51" s="11">
        <f>I_O!K238*LCI!$E92</f>
        <v>0</v>
      </c>
      <c r="L51" s="11">
        <f>I_O!L238*LCI!$E92</f>
        <v>0</v>
      </c>
      <c r="M51" s="11">
        <f>I_O!M238*LCI!$E92</f>
        <v>0</v>
      </c>
      <c r="N51" s="11">
        <f>I_O!N238*LCI!$E92</f>
        <v>0</v>
      </c>
      <c r="O51" s="11">
        <f>I_O!O238*LCI!$E92</f>
        <v>0</v>
      </c>
      <c r="P51" s="11">
        <f>I_O!P238*LCI!$E92</f>
        <v>0</v>
      </c>
      <c r="Q51" s="11">
        <f>I_O!Q238*LCI!$E92</f>
        <v>0</v>
      </c>
      <c r="R51" s="11">
        <f>I_O!R238*LCI!$E92</f>
        <v>0</v>
      </c>
      <c r="T51" s="299">
        <v>0</v>
      </c>
      <c r="U51" s="299">
        <v>0</v>
      </c>
      <c r="V51" s="299">
        <v>0</v>
      </c>
      <c r="W51" s="299">
        <v>0</v>
      </c>
      <c r="X51" s="299">
        <v>0</v>
      </c>
      <c r="Y51" s="299">
        <v>0</v>
      </c>
      <c r="Z51" s="299">
        <v>0</v>
      </c>
      <c r="AA51" s="299">
        <v>0</v>
      </c>
      <c r="AB51" s="299">
        <v>0</v>
      </c>
      <c r="AC51" s="299">
        <v>0</v>
      </c>
      <c r="AD51" s="299">
        <v>0</v>
      </c>
      <c r="AE51" s="299">
        <v>0</v>
      </c>
      <c r="AF51" s="299">
        <v>0</v>
      </c>
      <c r="AG51" s="299">
        <v>0</v>
      </c>
      <c r="AH51" s="299">
        <v>0</v>
      </c>
      <c r="AI51" s="299">
        <v>0</v>
      </c>
      <c r="AJ51" s="299">
        <v>0</v>
      </c>
    </row>
    <row r="52" spans="1:36" x14ac:dyDescent="0.25">
      <c r="A52" t="str">
        <f>I_O!A239</f>
        <v>Jet A-1 (kg/yr)</v>
      </c>
      <c r="B52" s="11">
        <f>I_O!B239*LCI!$E93</f>
        <v>0</v>
      </c>
      <c r="C52" s="11">
        <f>I_O!C239*LCI!$E93</f>
        <v>0</v>
      </c>
      <c r="D52" s="11">
        <f>I_O!D239*LCI!$E93</f>
        <v>0</v>
      </c>
      <c r="E52" s="11">
        <f>I_O!E239*LCI!$E93</f>
        <v>0</v>
      </c>
      <c r="F52" s="11">
        <f>I_O!F239*LCI!$E93</f>
        <v>0</v>
      </c>
      <c r="G52" s="11">
        <f>I_O!G239*LCI!$E93</f>
        <v>0</v>
      </c>
      <c r="H52" s="11">
        <f>I_O!H239*LCI!$E93</f>
        <v>0</v>
      </c>
      <c r="I52" s="11">
        <f>I_O!I239*LCI!$E93</f>
        <v>0</v>
      </c>
      <c r="J52" s="11">
        <f>I_O!J239*LCI!$E93</f>
        <v>0</v>
      </c>
      <c r="K52" s="11">
        <f>I_O!K239*LCI!$E93</f>
        <v>0</v>
      </c>
      <c r="L52" s="11">
        <f>I_O!L239*LCI!$E93</f>
        <v>0</v>
      </c>
      <c r="M52" s="11">
        <f>I_O!M239*LCI!$E93</f>
        <v>0</v>
      </c>
      <c r="N52" s="11">
        <f>I_O!N239*LCI!$E93</f>
        <v>0</v>
      </c>
      <c r="O52" s="11">
        <f>I_O!O239*LCI!$E93</f>
        <v>0</v>
      </c>
      <c r="P52" s="11">
        <f>I_O!P239*LCI!$E93</f>
        <v>0</v>
      </c>
      <c r="Q52" s="11">
        <f>I_O!Q239*LCI!$E93</f>
        <v>0</v>
      </c>
      <c r="R52" s="11">
        <f>I_O!R239*LCI!$E93</f>
        <v>0</v>
      </c>
      <c r="T52" s="299">
        <f>I_O!B239*0.86*(44/12)*1000</f>
        <v>0</v>
      </c>
      <c r="U52" s="299">
        <f>I_O!C239*0.86*(44/12)*1000</f>
        <v>0</v>
      </c>
      <c r="V52" s="299">
        <f>I_O!D239*0.86*(44/12)*1000</f>
        <v>0</v>
      </c>
      <c r="W52" s="299">
        <f>I_O!E239*0.86*(44/12)*1000</f>
        <v>0</v>
      </c>
      <c r="X52" s="299">
        <f>I_O!F239*0.86*(44/12)*1000</f>
        <v>0</v>
      </c>
      <c r="Y52" s="299">
        <f>I_O!G239*0.86*(44/12)*1000</f>
        <v>0</v>
      </c>
      <c r="Z52" s="299">
        <f>I_O!H239*0.86*(44/12)*1000</f>
        <v>0</v>
      </c>
      <c r="AA52" s="299">
        <f>I_O!I239*0.86*(44/12)*1000</f>
        <v>0</v>
      </c>
      <c r="AB52" s="299">
        <f>I_O!J239*0.86*(44/12)*1000</f>
        <v>0</v>
      </c>
      <c r="AC52" s="299">
        <f>I_O!K239*0.86*(44/12)*1000</f>
        <v>0</v>
      </c>
      <c r="AD52" s="299">
        <f>I_O!L239*0.86*(44/12)*1000</f>
        <v>0</v>
      </c>
      <c r="AE52" s="299">
        <f>I_O!M239*0.86*(44/12)*1000</f>
        <v>0</v>
      </c>
      <c r="AF52" s="299">
        <f>I_O!N239*0.86*(44/12)*1000</f>
        <v>0</v>
      </c>
      <c r="AG52" s="299">
        <f>I_O!O239*0.86*(44/12)*1000</f>
        <v>0</v>
      </c>
      <c r="AH52" s="299">
        <f>I_O!P239*0.86*(44/12)*1000</f>
        <v>0</v>
      </c>
      <c r="AI52" s="299">
        <f>I_O!Q239*0.86*(44/12)*1000</f>
        <v>0</v>
      </c>
      <c r="AJ52" s="299">
        <f>I_O!R239*0.86*(44/12)*1000</f>
        <v>0</v>
      </c>
    </row>
    <row r="53" spans="1:36" x14ac:dyDescent="0.25">
      <c r="A53" t="str">
        <f>I_O!A240</f>
        <v>Jet-A (kg/yr)</v>
      </c>
      <c r="B53" s="11">
        <f>I_O!B240*LCI!$E94</f>
        <v>0</v>
      </c>
      <c r="C53" s="11">
        <f>I_O!C240*LCI!$E94</f>
        <v>1523585.0976028803</v>
      </c>
      <c r="D53" s="11">
        <f>I_O!D240*LCI!$E94</f>
        <v>0</v>
      </c>
      <c r="E53" s="11">
        <f>I_O!E240*LCI!$E94</f>
        <v>0</v>
      </c>
      <c r="F53" s="11">
        <f>I_O!F240*LCI!$E94</f>
        <v>0</v>
      </c>
      <c r="G53" s="11">
        <f>I_O!G240*LCI!$E94</f>
        <v>0</v>
      </c>
      <c r="H53" s="11">
        <f>I_O!H240*LCI!$E94</f>
        <v>0</v>
      </c>
      <c r="I53" s="11">
        <f>I_O!I240*LCI!$E94</f>
        <v>22610982.186000001</v>
      </c>
      <c r="J53" s="11">
        <f>I_O!J240*LCI!$E94</f>
        <v>0</v>
      </c>
      <c r="K53" s="11">
        <f>I_O!K240*LCI!$E94</f>
        <v>0</v>
      </c>
      <c r="L53" s="11">
        <f>I_O!L240*LCI!$E94</f>
        <v>0</v>
      </c>
      <c r="M53" s="11">
        <f>I_O!M240*LCI!$E94</f>
        <v>0</v>
      </c>
      <c r="N53" s="11">
        <f>I_O!N240*LCI!$E94</f>
        <v>0</v>
      </c>
      <c r="O53" s="11">
        <f>I_O!O240*LCI!$E94</f>
        <v>0</v>
      </c>
      <c r="P53" s="11">
        <f>I_O!P240*LCI!$E94</f>
        <v>0</v>
      </c>
      <c r="Q53" s="11">
        <f>I_O!Q240*LCI!$E94</f>
        <v>0</v>
      </c>
      <c r="R53" s="11">
        <f>I_O!R240*LCI!$E94</f>
        <v>0</v>
      </c>
      <c r="T53" s="299">
        <f>I_O!B240*0.86*(44/12)*1000</f>
        <v>0</v>
      </c>
      <c r="U53" s="299">
        <f>I_O!C240*0.86*(44/12)*1000</f>
        <v>104442862.48784962</v>
      </c>
      <c r="V53" s="299">
        <f>I_O!D240*0.86*(44/12)*1000</f>
        <v>0</v>
      </c>
      <c r="W53" s="299">
        <f>I_O!E240*0.86*(44/12)*1000</f>
        <v>0</v>
      </c>
      <c r="X53" s="299">
        <f>I_O!F240*0.86*(44/12)*1000</f>
        <v>0</v>
      </c>
      <c r="Y53" s="299">
        <f>I_O!G240*0.86*(44/12)*1000</f>
        <v>0</v>
      </c>
      <c r="Z53" s="299">
        <f>I_O!H240*0.86*(44/12)*1000</f>
        <v>0</v>
      </c>
      <c r="AA53" s="299">
        <f>I_O!I240*0.86*(44/12)*1000</f>
        <v>1549999213.6200001</v>
      </c>
      <c r="AB53" s="299">
        <f>I_O!J240*0.86*(44/12)*1000</f>
        <v>0</v>
      </c>
      <c r="AC53" s="299">
        <f>I_O!K240*0.86*(44/12)*1000</f>
        <v>0</v>
      </c>
      <c r="AD53" s="299">
        <f>I_O!L240*0.86*(44/12)*1000</f>
        <v>0</v>
      </c>
      <c r="AE53" s="299">
        <f>I_O!M240*0.86*(44/12)*1000</f>
        <v>0</v>
      </c>
      <c r="AF53" s="299">
        <f>I_O!N240*0.86*(44/12)*1000</f>
        <v>0</v>
      </c>
      <c r="AG53" s="299">
        <f>I_O!O240*0.86*(44/12)*1000</f>
        <v>0</v>
      </c>
      <c r="AH53" s="299">
        <f>I_O!P240*0.86*(44/12)*1000</f>
        <v>0</v>
      </c>
      <c r="AI53" s="299">
        <f>I_O!Q240*0.86*(44/12)*1000</f>
        <v>0</v>
      </c>
      <c r="AJ53" s="299">
        <f>I_O!R240*0.86*(44/12)*1000</f>
        <v>0</v>
      </c>
    </row>
    <row r="54" spans="1:36" x14ac:dyDescent="0.25">
      <c r="A54" t="str">
        <f>I_O!A241</f>
        <v>JP-5 (kg/yr)</v>
      </c>
      <c r="B54" s="11">
        <f>I_O!B241*LCI!$E95</f>
        <v>0</v>
      </c>
      <c r="C54" s="11">
        <f>I_O!C241*LCI!$E95</f>
        <v>0</v>
      </c>
      <c r="D54" s="11">
        <f>I_O!D241*LCI!$E95</f>
        <v>0</v>
      </c>
      <c r="E54" s="11">
        <f>I_O!E241*LCI!$E95</f>
        <v>0</v>
      </c>
      <c r="F54" s="11">
        <f>I_O!F241*LCI!$E95</f>
        <v>0</v>
      </c>
      <c r="G54" s="11">
        <f>I_O!G241*LCI!$E95</f>
        <v>0</v>
      </c>
      <c r="H54" s="11">
        <f>I_O!H241*LCI!$E95</f>
        <v>0</v>
      </c>
      <c r="I54" s="11">
        <f>I_O!I241*LCI!$E95</f>
        <v>0</v>
      </c>
      <c r="J54" s="11">
        <f>I_O!J241*LCI!$E95</f>
        <v>0</v>
      </c>
      <c r="K54" s="11">
        <f>I_O!K241*LCI!$E95</f>
        <v>0</v>
      </c>
      <c r="L54" s="11">
        <f>I_O!L241*LCI!$E95</f>
        <v>0</v>
      </c>
      <c r="M54" s="11">
        <f>I_O!M241*LCI!$E95</f>
        <v>0</v>
      </c>
      <c r="N54" s="11">
        <f>I_O!N241*LCI!$E95</f>
        <v>0</v>
      </c>
      <c r="O54" s="11">
        <f>I_O!O241*LCI!$E95</f>
        <v>0</v>
      </c>
      <c r="P54" s="11">
        <f>I_O!P241*LCI!$E95</f>
        <v>0</v>
      </c>
      <c r="Q54" s="11">
        <f>I_O!Q241*LCI!$E95</f>
        <v>0</v>
      </c>
      <c r="R54" s="11">
        <f>I_O!R241*LCI!$E95</f>
        <v>0</v>
      </c>
      <c r="T54" s="299">
        <f>I_O!B241*0.86*(44/12)*1000</f>
        <v>0</v>
      </c>
      <c r="U54" s="299">
        <f>I_O!C241*0.86*(44/12)*1000</f>
        <v>0</v>
      </c>
      <c r="V54" s="299">
        <f>I_O!D241*0.86*(44/12)*1000</f>
        <v>0</v>
      </c>
      <c r="W54" s="299">
        <f>I_O!E241*0.86*(44/12)*1000</f>
        <v>0</v>
      </c>
      <c r="X54" s="299">
        <f>I_O!F241*0.86*(44/12)*1000</f>
        <v>0</v>
      </c>
      <c r="Y54" s="299">
        <f>I_O!G241*0.86*(44/12)*1000</f>
        <v>0</v>
      </c>
      <c r="Z54" s="299">
        <f>I_O!H241*0.86*(44/12)*1000</f>
        <v>0</v>
      </c>
      <c r="AA54" s="299">
        <f>I_O!I241*0.86*(44/12)*1000</f>
        <v>0</v>
      </c>
      <c r="AB54" s="299">
        <f>I_O!J241*0.86*(44/12)*1000</f>
        <v>0</v>
      </c>
      <c r="AC54" s="299">
        <f>I_O!K241*0.86*(44/12)*1000</f>
        <v>0</v>
      </c>
      <c r="AD54" s="299">
        <f>I_O!L241*0.86*(44/12)*1000</f>
        <v>0</v>
      </c>
      <c r="AE54" s="299">
        <f>I_O!M241*0.86*(44/12)*1000</f>
        <v>0</v>
      </c>
      <c r="AF54" s="299">
        <f>I_O!N241*0.86*(44/12)*1000</f>
        <v>0</v>
      </c>
      <c r="AG54" s="299">
        <f>I_O!O241*0.86*(44/12)*1000</f>
        <v>0</v>
      </c>
      <c r="AH54" s="299">
        <f>I_O!P241*0.86*(44/12)*1000</f>
        <v>0</v>
      </c>
      <c r="AI54" s="299">
        <f>I_O!Q241*0.86*(44/12)*1000</f>
        <v>0</v>
      </c>
      <c r="AJ54" s="299">
        <f>I_O!R241*0.86*(44/12)*1000</f>
        <v>0</v>
      </c>
    </row>
    <row r="55" spans="1:36" x14ac:dyDescent="0.25">
      <c r="A55" t="str">
        <f>I_O!A242</f>
        <v>JP-8 (kg/yr)</v>
      </c>
      <c r="B55" s="11">
        <f>I_O!B242*LCI!$E96</f>
        <v>0</v>
      </c>
      <c r="C55" s="11">
        <f>I_O!C242*LCI!$E96</f>
        <v>0</v>
      </c>
      <c r="D55" s="11">
        <f>I_O!D242*LCI!$E96</f>
        <v>0</v>
      </c>
      <c r="E55" s="11">
        <f>I_O!E242*LCI!$E96</f>
        <v>0</v>
      </c>
      <c r="F55" s="11">
        <f>I_O!F242*LCI!$E96</f>
        <v>0</v>
      </c>
      <c r="G55" s="11">
        <f>I_O!G242*LCI!$E96</f>
        <v>0</v>
      </c>
      <c r="H55" s="11">
        <f>I_O!H242*LCI!$E96</f>
        <v>0</v>
      </c>
      <c r="I55" s="11">
        <f>I_O!I242*LCI!$E96</f>
        <v>0</v>
      </c>
      <c r="J55" s="11">
        <f>I_O!J242*LCI!$E96</f>
        <v>0</v>
      </c>
      <c r="K55" s="11">
        <f>I_O!K242*LCI!$E96</f>
        <v>0</v>
      </c>
      <c r="L55" s="11">
        <f>I_O!L242*LCI!$E96</f>
        <v>0</v>
      </c>
      <c r="M55" s="11">
        <f>I_O!M242*LCI!$E96</f>
        <v>0</v>
      </c>
      <c r="N55" s="11">
        <f>I_O!N242*LCI!$E96</f>
        <v>0</v>
      </c>
      <c r="O55" s="11">
        <f>I_O!O242*LCI!$E96</f>
        <v>0</v>
      </c>
      <c r="P55" s="11">
        <f>I_O!P242*LCI!$E96</f>
        <v>0</v>
      </c>
      <c r="Q55" s="11">
        <f>I_O!Q242*LCI!$E96</f>
        <v>0</v>
      </c>
      <c r="R55" s="11">
        <f>I_O!R242*LCI!$E96</f>
        <v>0</v>
      </c>
      <c r="T55" s="299">
        <f>I_O!B242*0.86*(44/12)*1000</f>
        <v>0</v>
      </c>
      <c r="U55" s="299">
        <f>I_O!C242*0.86*(44/12)*1000</f>
        <v>0</v>
      </c>
      <c r="V55" s="299">
        <f>I_O!D242*0.86*(44/12)*1000</f>
        <v>0</v>
      </c>
      <c r="W55" s="299">
        <f>I_O!E242*0.86*(44/12)*1000</f>
        <v>0</v>
      </c>
      <c r="X55" s="299">
        <f>I_O!F242*0.86*(44/12)*1000</f>
        <v>0</v>
      </c>
      <c r="Y55" s="299">
        <f>I_O!G242*0.86*(44/12)*1000</f>
        <v>0</v>
      </c>
      <c r="Z55" s="299">
        <f>I_O!H242*0.86*(44/12)*1000</f>
        <v>0</v>
      </c>
      <c r="AA55" s="299">
        <f>I_O!I242*0.86*(44/12)*1000</f>
        <v>0</v>
      </c>
      <c r="AB55" s="299">
        <f>I_O!J242*0.86*(44/12)*1000</f>
        <v>0</v>
      </c>
      <c r="AC55" s="299">
        <f>I_O!K242*0.86*(44/12)*1000</f>
        <v>0</v>
      </c>
      <c r="AD55" s="299">
        <f>I_O!L242*0.86*(44/12)*1000</f>
        <v>0</v>
      </c>
      <c r="AE55" s="299">
        <f>I_O!M242*0.86*(44/12)*1000</f>
        <v>0</v>
      </c>
      <c r="AF55" s="299">
        <f>I_O!N242*0.86*(44/12)*1000</f>
        <v>0</v>
      </c>
      <c r="AG55" s="299">
        <f>I_O!O242*0.86*(44/12)*1000</f>
        <v>0</v>
      </c>
      <c r="AH55" s="299">
        <f>I_O!P242*0.86*(44/12)*1000</f>
        <v>0</v>
      </c>
      <c r="AI55" s="299">
        <f>I_O!Q242*0.86*(44/12)*1000</f>
        <v>0</v>
      </c>
      <c r="AJ55" s="299">
        <f>I_O!R242*0.86*(44/12)*1000</f>
        <v>0</v>
      </c>
    </row>
    <row r="56" spans="1:36" x14ac:dyDescent="0.25">
      <c r="A56" t="str">
        <f>I_O!A243</f>
        <v>LPG, Produced (kg/yr)</v>
      </c>
      <c r="B56" s="11">
        <f>I_O!B243*LCI!$E97</f>
        <v>0</v>
      </c>
      <c r="C56" s="11">
        <f>I_O!C243*LCI!$E97</f>
        <v>197119.35341280003</v>
      </c>
      <c r="D56" s="11">
        <f>I_O!D243*LCI!$E97</f>
        <v>0</v>
      </c>
      <c r="E56" s="11">
        <f>I_O!E243*LCI!$E97</f>
        <v>0</v>
      </c>
      <c r="F56" s="11">
        <f>I_O!F243*LCI!$E97</f>
        <v>0</v>
      </c>
      <c r="G56" s="11">
        <f>I_O!G243*LCI!$E97</f>
        <v>0</v>
      </c>
      <c r="H56" s="11">
        <f>I_O!H243*LCI!$E97</f>
        <v>0</v>
      </c>
      <c r="I56" s="11">
        <f>I_O!I243*LCI!$E97</f>
        <v>2925377.9099999997</v>
      </c>
      <c r="J56" s="11">
        <f>I_O!J243*LCI!$E97</f>
        <v>0</v>
      </c>
      <c r="K56" s="11">
        <f>I_O!K243*LCI!$E97</f>
        <v>0</v>
      </c>
      <c r="L56" s="11">
        <f>I_O!L243*LCI!$E97</f>
        <v>0</v>
      </c>
      <c r="M56" s="11">
        <f>I_O!M243*LCI!$E97</f>
        <v>0</v>
      </c>
      <c r="N56" s="11">
        <f>I_O!N243*LCI!$E97</f>
        <v>0</v>
      </c>
      <c r="O56" s="11">
        <f>I_O!O243*LCI!$E97</f>
        <v>0</v>
      </c>
      <c r="P56" s="11">
        <f>I_O!P243*LCI!$E97</f>
        <v>0</v>
      </c>
      <c r="Q56" s="11">
        <f>I_O!Q243*LCI!$E97</f>
        <v>0</v>
      </c>
      <c r="R56" s="11">
        <f>I_O!R243*LCI!$E97</f>
        <v>0</v>
      </c>
      <c r="T56" s="299">
        <f>I_O!B243*0.82*(44/12)*1000</f>
        <v>0</v>
      </c>
      <c r="U56" s="299">
        <f>I_O!C243*0.82*(44/12)*1000</f>
        <v>12095350.801248001</v>
      </c>
      <c r="V56" s="299">
        <f>I_O!D243*0.82*(44/12)*1000</f>
        <v>0</v>
      </c>
      <c r="W56" s="299">
        <f>I_O!E243*0.82*(44/12)*1000</f>
        <v>0</v>
      </c>
      <c r="X56" s="299">
        <f>I_O!F243*0.82*(44/12)*1000</f>
        <v>0</v>
      </c>
      <c r="Y56" s="299">
        <f>I_O!G243*0.82*(44/12)*1000</f>
        <v>0</v>
      </c>
      <c r="Z56" s="299">
        <f>I_O!H243*0.82*(44/12)*1000</f>
        <v>0</v>
      </c>
      <c r="AA56" s="299">
        <f>I_O!I243*0.82*(44/12)*1000</f>
        <v>179502780.59999996</v>
      </c>
      <c r="AB56" s="299">
        <f>I_O!J243*0.82*(44/12)*1000</f>
        <v>0</v>
      </c>
      <c r="AC56" s="299">
        <f>I_O!K243*0.82*(44/12)*1000</f>
        <v>0</v>
      </c>
      <c r="AD56" s="299">
        <f>I_O!L243*0.82*(44/12)*1000</f>
        <v>0</v>
      </c>
      <c r="AE56" s="299">
        <f>I_O!M243*0.82*(44/12)*1000</f>
        <v>0</v>
      </c>
      <c r="AF56" s="299">
        <f>I_O!N243*0.82*(44/12)*1000</f>
        <v>0</v>
      </c>
      <c r="AG56" s="299">
        <f>I_O!O243*0.82*(44/12)*1000</f>
        <v>0</v>
      </c>
      <c r="AH56" s="299">
        <f>I_O!P243*0.82*(44/12)*1000</f>
        <v>0</v>
      </c>
      <c r="AI56" s="299">
        <f>I_O!Q243*0.82*(44/12)*1000</f>
        <v>0</v>
      </c>
      <c r="AJ56" s="299">
        <f>I_O!R243*0.82*(44/12)*1000</f>
        <v>0</v>
      </c>
    </row>
    <row r="57" spans="1:36" x14ac:dyDescent="0.25">
      <c r="A57" t="str">
        <f>I_O!A244</f>
        <v>Naptha (kg/yr)</v>
      </c>
      <c r="B57" s="11">
        <f>I_O!B244*LCI!$E98</f>
        <v>0</v>
      </c>
      <c r="C57" s="11">
        <f>I_O!C244*LCI!$E98</f>
        <v>0</v>
      </c>
      <c r="D57" s="11">
        <f>I_O!D244*LCI!$E98</f>
        <v>0</v>
      </c>
      <c r="E57" s="11">
        <f>I_O!E244*LCI!$E98</f>
        <v>0</v>
      </c>
      <c r="F57" s="11">
        <f>I_O!F244*LCI!$E98</f>
        <v>0</v>
      </c>
      <c r="G57" s="11">
        <f>I_O!G244*LCI!$E98</f>
        <v>0</v>
      </c>
      <c r="H57" s="11">
        <f>I_O!H244*LCI!$E98</f>
        <v>0</v>
      </c>
      <c r="I57" s="11">
        <f>I_O!I244*LCI!$E98</f>
        <v>0</v>
      </c>
      <c r="J57" s="11">
        <f>I_O!J244*LCI!$E98</f>
        <v>0</v>
      </c>
      <c r="K57" s="11">
        <f>I_O!K244*LCI!$E98</f>
        <v>0</v>
      </c>
      <c r="L57" s="11">
        <f>I_O!L244*LCI!$E98</f>
        <v>0</v>
      </c>
      <c r="M57" s="11">
        <f>I_O!M244*LCI!$E98</f>
        <v>0</v>
      </c>
      <c r="N57" s="11">
        <f>I_O!N244*LCI!$E98</f>
        <v>0</v>
      </c>
      <c r="O57" s="11">
        <f>I_O!O244*LCI!$E98</f>
        <v>0</v>
      </c>
      <c r="P57" s="11">
        <f>I_O!P244*LCI!$E98</f>
        <v>0</v>
      </c>
      <c r="Q57" s="11">
        <f>I_O!Q244*LCI!$E98</f>
        <v>0</v>
      </c>
      <c r="R57" s="11">
        <f>I_O!R244*LCI!$E98</f>
        <v>0</v>
      </c>
      <c r="T57" s="299">
        <f>I_O!B244*0.84*(44/12)*1000</f>
        <v>0</v>
      </c>
      <c r="U57" s="299">
        <f>I_O!C244*0.84*(44/12)*1000</f>
        <v>0</v>
      </c>
      <c r="V57" s="299">
        <f>I_O!D244*0.84*(44/12)*1000</f>
        <v>0</v>
      </c>
      <c r="W57" s="299">
        <f>I_O!E244*0.84*(44/12)*1000</f>
        <v>0</v>
      </c>
      <c r="X57" s="299">
        <f>I_O!F244*0.84*(44/12)*1000</f>
        <v>0</v>
      </c>
      <c r="Y57" s="299">
        <f>I_O!G244*0.84*(44/12)*1000</f>
        <v>0</v>
      </c>
      <c r="Z57" s="299">
        <f>I_O!H244*0.84*(44/12)*1000</f>
        <v>0</v>
      </c>
      <c r="AA57" s="299">
        <f>I_O!I244*0.84*(44/12)*1000</f>
        <v>0</v>
      </c>
      <c r="AB57" s="299">
        <f>I_O!J244*0.84*(44/12)*1000</f>
        <v>0</v>
      </c>
      <c r="AC57" s="299">
        <f>I_O!K244*0.84*(44/12)*1000</f>
        <v>0</v>
      </c>
      <c r="AD57" s="299">
        <f>I_O!L244*0.84*(44/12)*1000</f>
        <v>0</v>
      </c>
      <c r="AE57" s="299">
        <f>I_O!M244*0.84*(44/12)*1000</f>
        <v>0</v>
      </c>
      <c r="AF57" s="299">
        <f>I_O!N244*0.84*(44/12)*1000</f>
        <v>0</v>
      </c>
      <c r="AG57" s="299">
        <f>I_O!O244*0.84*(44/12)*1000</f>
        <v>0</v>
      </c>
      <c r="AH57" s="299">
        <f>I_O!P244*0.84*(44/12)*1000</f>
        <v>0</v>
      </c>
      <c r="AI57" s="299">
        <f>I_O!Q244*0.84*(44/12)*1000</f>
        <v>0</v>
      </c>
      <c r="AJ57" s="299">
        <f>I_O!R244*0.84*(44/12)*1000</f>
        <v>0</v>
      </c>
    </row>
    <row r="58" spans="1:36" x14ac:dyDescent="0.25">
      <c r="A58" t="str">
        <f>I_O!A245</f>
        <v>Propane, Produced (kg/yr)</v>
      </c>
      <c r="B58" s="11">
        <f>I_O!B245*LCI!$E99</f>
        <v>0</v>
      </c>
      <c r="C58" s="11">
        <f>I_O!C245*LCI!$E99</f>
        <v>140799.53815200002</v>
      </c>
      <c r="D58" s="11">
        <f>I_O!D245*LCI!$E99</f>
        <v>0</v>
      </c>
      <c r="E58" s="11">
        <f>I_O!E245*LCI!$E99</f>
        <v>0</v>
      </c>
      <c r="F58" s="11">
        <f>I_O!F245*LCI!$E99</f>
        <v>0</v>
      </c>
      <c r="G58" s="11">
        <f>I_O!G245*LCI!$E99</f>
        <v>0</v>
      </c>
      <c r="H58" s="11">
        <f>I_O!H245*LCI!$E99</f>
        <v>0</v>
      </c>
      <c r="I58" s="11">
        <f>I_O!I245*LCI!$E99</f>
        <v>2089555.6500000001</v>
      </c>
      <c r="J58" s="11">
        <f>I_O!J245*LCI!$E99</f>
        <v>0</v>
      </c>
      <c r="K58" s="11">
        <f>I_O!K245*LCI!$E99</f>
        <v>0</v>
      </c>
      <c r="L58" s="11">
        <f>I_O!L245*LCI!$E99</f>
        <v>0</v>
      </c>
      <c r="M58" s="11">
        <f>I_O!M245*LCI!$E99</f>
        <v>0</v>
      </c>
      <c r="N58" s="11">
        <f>I_O!N245*LCI!$E99</f>
        <v>0</v>
      </c>
      <c r="O58" s="11">
        <f>I_O!O245*LCI!$E99</f>
        <v>0</v>
      </c>
      <c r="P58" s="11">
        <f>I_O!P245*LCI!$E99</f>
        <v>0</v>
      </c>
      <c r="Q58" s="11">
        <f>I_O!Q245*LCI!$E99</f>
        <v>0</v>
      </c>
      <c r="R58" s="11">
        <f>I_O!R245*LCI!$E99</f>
        <v>0</v>
      </c>
      <c r="T58" s="299">
        <f>I_O!B245*0.82*(44/12)*1000</f>
        <v>0</v>
      </c>
      <c r="U58" s="299">
        <f>I_O!C245*0.82*(44/12)*1000</f>
        <v>8466745.5608736016</v>
      </c>
      <c r="V58" s="299">
        <f>I_O!D245*0.82*(44/12)*1000</f>
        <v>0</v>
      </c>
      <c r="W58" s="299">
        <f>I_O!E245*0.82*(44/12)*1000</f>
        <v>0</v>
      </c>
      <c r="X58" s="299">
        <f>I_O!F245*0.82*(44/12)*1000</f>
        <v>0</v>
      </c>
      <c r="Y58" s="299">
        <f>I_O!G245*0.82*(44/12)*1000</f>
        <v>0</v>
      </c>
      <c r="Z58" s="299">
        <f>I_O!H245*0.82*(44/12)*1000</f>
        <v>0</v>
      </c>
      <c r="AA58" s="299">
        <f>I_O!I245*0.82*(44/12)*1000</f>
        <v>125651946.42</v>
      </c>
      <c r="AB58" s="299">
        <f>I_O!J245*0.82*(44/12)*1000</f>
        <v>0</v>
      </c>
      <c r="AC58" s="299">
        <f>I_O!K245*0.82*(44/12)*1000</f>
        <v>0</v>
      </c>
      <c r="AD58" s="299">
        <f>I_O!L245*0.82*(44/12)*1000</f>
        <v>0</v>
      </c>
      <c r="AE58" s="299">
        <f>I_O!M245*0.82*(44/12)*1000</f>
        <v>0</v>
      </c>
      <c r="AF58" s="299">
        <f>I_O!N245*0.82*(44/12)*1000</f>
        <v>0</v>
      </c>
      <c r="AG58" s="299">
        <f>I_O!O245*0.82*(44/12)*1000</f>
        <v>0</v>
      </c>
      <c r="AH58" s="299">
        <f>I_O!P245*0.82*(44/12)*1000</f>
        <v>0</v>
      </c>
      <c r="AI58" s="299">
        <f>I_O!Q245*0.82*(44/12)*1000</f>
        <v>0</v>
      </c>
      <c r="AJ58" s="299">
        <f>I_O!R245*0.82*(44/12)*1000</f>
        <v>0</v>
      </c>
    </row>
    <row r="59" spans="1:36" x14ac:dyDescent="0.25">
      <c r="A59" s="5" t="s">
        <v>151</v>
      </c>
      <c r="B59" s="11">
        <f>SUM(B18:B58)</f>
        <v>7178411.1455278061</v>
      </c>
      <c r="C59" s="11">
        <f>SUM(C18:C58)</f>
        <v>7439725.2344482895</v>
      </c>
      <c r="D59" s="11">
        <f t="shared" ref="D59:T59" si="6">SUM(D18:D58)</f>
        <v>26925689.042907596</v>
      </c>
      <c r="E59" s="11">
        <f t="shared" si="6"/>
        <v>9876600</v>
      </c>
      <c r="F59" s="11">
        <f t="shared" si="6"/>
        <v>0</v>
      </c>
      <c r="G59" s="11">
        <f t="shared" si="6"/>
        <v>0</v>
      </c>
      <c r="H59" s="11">
        <f t="shared" si="6"/>
        <v>0</v>
      </c>
      <c r="I59" s="11">
        <f t="shared" si="6"/>
        <v>118850610.93018751</v>
      </c>
      <c r="J59" s="11">
        <f t="shared" si="6"/>
        <v>0</v>
      </c>
      <c r="K59" s="11">
        <f t="shared" si="6"/>
        <v>0</v>
      </c>
      <c r="L59" s="11">
        <f t="shared" ref="L59:R59" si="7">SUM(L18:L58)</f>
        <v>0</v>
      </c>
      <c r="M59" s="11">
        <f t="shared" si="7"/>
        <v>0</v>
      </c>
      <c r="N59" s="11">
        <f t="shared" si="7"/>
        <v>0</v>
      </c>
      <c r="O59" s="11">
        <f t="shared" si="7"/>
        <v>0</v>
      </c>
      <c r="P59" s="11">
        <f t="shared" si="7"/>
        <v>0</v>
      </c>
      <c r="Q59" s="11">
        <f t="shared" si="7"/>
        <v>0</v>
      </c>
      <c r="R59" s="11">
        <f t="shared" si="7"/>
        <v>0</v>
      </c>
      <c r="S59" s="5" t="s">
        <v>152</v>
      </c>
      <c r="T59" s="11">
        <f t="shared" si="6"/>
        <v>622948977.43604398</v>
      </c>
      <c r="U59" s="11">
        <f>SUM(U18:U58)</f>
        <v>618942701.18435061</v>
      </c>
      <c r="V59" s="11">
        <f t="shared" ref="V59" si="8">SUM(V18:V58)</f>
        <v>2263057442.4914217</v>
      </c>
      <c r="W59" s="11">
        <f t="shared" ref="W59" si="9">SUM(W18:W58)</f>
        <v>905355000</v>
      </c>
      <c r="X59" s="11">
        <f t="shared" ref="X59" si="10">SUM(X18:X58)</f>
        <v>0</v>
      </c>
      <c r="Y59" s="11">
        <f t="shared" ref="Y59" si="11">SUM(Y18:Y58)</f>
        <v>0</v>
      </c>
      <c r="Z59" s="11">
        <f t="shared" ref="Z59" si="12">SUM(Z18:Z58)</f>
        <v>0</v>
      </c>
      <c r="AA59" s="11">
        <f t="shared" ref="AA59" si="13">SUM(AA18:AA58)</f>
        <v>9972878419.2180004</v>
      </c>
      <c r="AB59" s="11">
        <f t="shared" ref="AB59" si="14">SUM(AB18:AB58)</f>
        <v>0</v>
      </c>
      <c r="AC59" s="11">
        <f t="shared" ref="AC59:AJ59" si="15">SUM(AC18:AC58)</f>
        <v>0</v>
      </c>
      <c r="AD59" s="11">
        <f>SUM(AD18:AD58)</f>
        <v>0</v>
      </c>
      <c r="AE59" s="11">
        <f t="shared" si="15"/>
        <v>0</v>
      </c>
      <c r="AF59" s="11">
        <f t="shared" si="15"/>
        <v>0</v>
      </c>
      <c r="AG59" s="11">
        <f t="shared" si="15"/>
        <v>0</v>
      </c>
      <c r="AH59" s="11">
        <f t="shared" si="15"/>
        <v>0</v>
      </c>
      <c r="AI59" s="11">
        <f t="shared" si="15"/>
        <v>0</v>
      </c>
      <c r="AJ59" s="11">
        <f t="shared" si="15"/>
        <v>0</v>
      </c>
    </row>
    <row r="60" spans="1:36" x14ac:dyDescent="0.25">
      <c r="S60" s="5" t="s">
        <v>153</v>
      </c>
      <c r="T60" s="7">
        <f>T59/B59</f>
        <v>86.78089967361997</v>
      </c>
      <c r="U60" s="7">
        <f t="shared" ref="U60:AC60" si="16">U59/C59</f>
        <v>83.194295713832204</v>
      </c>
      <c r="V60" s="7">
        <f t="shared" si="16"/>
        <v>84.048264795939403</v>
      </c>
      <c r="W60" s="7">
        <f t="shared" si="16"/>
        <v>91.666666666666671</v>
      </c>
      <c r="X60" s="7" t="e">
        <f t="shared" si="16"/>
        <v>#DIV/0!</v>
      </c>
      <c r="Y60" s="7" t="e">
        <f t="shared" si="16"/>
        <v>#DIV/0!</v>
      </c>
      <c r="Z60" s="7" t="e">
        <f t="shared" si="16"/>
        <v>#DIV/0!</v>
      </c>
      <c r="AA60" s="7">
        <f t="shared" si="16"/>
        <v>83.911040432733145</v>
      </c>
      <c r="AB60" s="7" t="e">
        <f t="shared" si="16"/>
        <v>#DIV/0!</v>
      </c>
      <c r="AC60" s="7" t="e">
        <f t="shared" si="16"/>
        <v>#DIV/0!</v>
      </c>
      <c r="AD60" s="7" t="e">
        <f t="shared" ref="AD60" si="17">AD59/L59</f>
        <v>#DIV/0!</v>
      </c>
      <c r="AE60" s="7" t="e">
        <f t="shared" ref="AE60" si="18">AE59/M59</f>
        <v>#DIV/0!</v>
      </c>
      <c r="AF60" s="7" t="e">
        <f t="shared" ref="AF60" si="19">AF59/N59</f>
        <v>#DIV/0!</v>
      </c>
      <c r="AG60" s="7" t="e">
        <f t="shared" ref="AG60" si="20">AG59/O59</f>
        <v>#DIV/0!</v>
      </c>
      <c r="AH60" s="7" t="e">
        <f t="shared" ref="AH60" si="21">AH59/P59</f>
        <v>#DIV/0!</v>
      </c>
      <c r="AI60" s="7" t="e">
        <f t="shared" ref="AI60" si="22">AI59/Q59</f>
        <v>#DIV/0!</v>
      </c>
      <c r="AJ60" s="7" t="e">
        <f t="shared" ref="AJ60" si="23">AJ59/R59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U99"/>
  <sheetViews>
    <sheetView zoomScale="150" zoomScaleNormal="150" workbookViewId="0">
      <pane xSplit="1" ySplit="1" topLeftCell="E77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11" defaultRowHeight="15.75" x14ac:dyDescent="0.25"/>
  <cols>
    <col min="1" max="1" width="34.125" bestFit="1" customWidth="1"/>
    <col min="2" max="2" width="28" bestFit="1" customWidth="1"/>
    <col min="4" max="4" width="15.5" bestFit="1" customWidth="1"/>
    <col min="5" max="5" width="19.5" bestFit="1" customWidth="1"/>
    <col min="6" max="6" width="26.875" style="6" customWidth="1"/>
    <col min="7" max="7" width="17.625" style="6" customWidth="1"/>
    <col min="8" max="8" width="19.625" style="6" bestFit="1" customWidth="1"/>
    <col min="9" max="21" width="11" style="6"/>
  </cols>
  <sheetData>
    <row r="1" spans="1:19" x14ac:dyDescent="0.25">
      <c r="A1" t="s">
        <v>154</v>
      </c>
      <c r="B1" t="s">
        <v>155</v>
      </c>
      <c r="C1" t="s">
        <v>156</v>
      </c>
      <c r="D1" t="s">
        <v>157</v>
      </c>
      <c r="E1" s="291" t="s">
        <v>158</v>
      </c>
      <c r="F1" s="291" t="s">
        <v>159</v>
      </c>
      <c r="G1" s="291" t="s">
        <v>2682</v>
      </c>
      <c r="H1" s="291" t="s">
        <v>2683</v>
      </c>
      <c r="I1" s="291" t="s">
        <v>160</v>
      </c>
      <c r="J1" s="291" t="s">
        <v>161</v>
      </c>
      <c r="K1" s="291" t="s">
        <v>162</v>
      </c>
      <c r="L1" s="291" t="s">
        <v>163</v>
      </c>
      <c r="M1" s="291" t="s">
        <v>164</v>
      </c>
      <c r="N1" s="291" t="s">
        <v>165</v>
      </c>
      <c r="O1" s="291" t="s">
        <v>166</v>
      </c>
      <c r="P1" s="291" t="s">
        <v>167</v>
      </c>
      <c r="Q1" s="291" t="s">
        <v>168</v>
      </c>
      <c r="R1" s="291" t="s">
        <v>169</v>
      </c>
      <c r="S1" s="291" t="s">
        <v>170</v>
      </c>
    </row>
    <row r="2" spans="1:19" x14ac:dyDescent="0.25">
      <c r="A2" s="62" t="s">
        <v>171</v>
      </c>
      <c r="B2" t="s">
        <v>172</v>
      </c>
      <c r="C2" t="s">
        <v>173</v>
      </c>
      <c r="D2" t="s">
        <v>174</v>
      </c>
      <c r="E2" s="334"/>
      <c r="F2" s="6">
        <v>0</v>
      </c>
      <c r="G2" s="6">
        <v>1</v>
      </c>
      <c r="H2" s="6">
        <v>0</v>
      </c>
      <c r="I2" s="6">
        <v>0</v>
      </c>
    </row>
    <row r="3" spans="1:19" x14ac:dyDescent="0.25">
      <c r="A3" s="62" t="s">
        <v>175</v>
      </c>
      <c r="B3" t="s">
        <v>176</v>
      </c>
      <c r="C3" t="s">
        <v>173</v>
      </c>
      <c r="D3" t="s">
        <v>174</v>
      </c>
      <c r="F3" s="6">
        <v>0</v>
      </c>
      <c r="G3" s="6">
        <v>1</v>
      </c>
      <c r="H3" s="6">
        <v>0</v>
      </c>
      <c r="I3" s="6">
        <v>0</v>
      </c>
    </row>
    <row r="4" spans="1:19" x14ac:dyDescent="0.25">
      <c r="A4" s="62" t="s">
        <v>177</v>
      </c>
      <c r="B4" t="s">
        <v>178</v>
      </c>
      <c r="C4" t="s">
        <v>173</v>
      </c>
      <c r="D4" t="s">
        <v>179</v>
      </c>
      <c r="F4" s="6">
        <v>0</v>
      </c>
      <c r="G4" s="6">
        <v>1</v>
      </c>
      <c r="H4" s="6">
        <v>0</v>
      </c>
      <c r="I4" s="6">
        <v>0</v>
      </c>
    </row>
    <row r="5" spans="1:19" x14ac:dyDescent="0.25">
      <c r="A5" s="63" t="s">
        <v>180</v>
      </c>
      <c r="B5" t="s">
        <v>181</v>
      </c>
      <c r="C5" t="s">
        <v>173</v>
      </c>
      <c r="D5" t="s">
        <v>182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R5" s="6">
        <v>0</v>
      </c>
    </row>
    <row r="6" spans="1:19" x14ac:dyDescent="0.25">
      <c r="A6" s="63" t="s">
        <v>183</v>
      </c>
      <c r="B6" t="s">
        <v>184</v>
      </c>
      <c r="C6" t="s">
        <v>173</v>
      </c>
      <c r="D6" t="s">
        <v>182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R6" s="6">
        <v>0</v>
      </c>
    </row>
    <row r="7" spans="1:19" x14ac:dyDescent="0.25">
      <c r="A7" s="64" t="s">
        <v>185</v>
      </c>
      <c r="B7" t="s">
        <v>186</v>
      </c>
      <c r="C7" t="s">
        <v>173</v>
      </c>
      <c r="D7" t="s">
        <v>187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R7" s="6">
        <v>0</v>
      </c>
    </row>
    <row r="8" spans="1:19" x14ac:dyDescent="0.25">
      <c r="A8" s="64" t="s">
        <v>188</v>
      </c>
      <c r="B8" t="s">
        <v>189</v>
      </c>
      <c r="C8" t="s">
        <v>173</v>
      </c>
      <c r="D8" t="s">
        <v>187</v>
      </c>
      <c r="G8" s="6">
        <v>3.31</v>
      </c>
      <c r="H8" s="6">
        <v>1200</v>
      </c>
    </row>
    <row r="9" spans="1:19" x14ac:dyDescent="0.25">
      <c r="A9" s="64" t="s">
        <v>190</v>
      </c>
      <c r="B9" t="s">
        <v>191</v>
      </c>
      <c r="C9" t="s">
        <v>173</v>
      </c>
      <c r="D9" t="s">
        <v>187</v>
      </c>
      <c r="F9" s="6">
        <v>38.700000000000003</v>
      </c>
      <c r="G9" s="6">
        <v>0.42</v>
      </c>
      <c r="H9" s="6">
        <v>3010.58</v>
      </c>
      <c r="I9" s="6">
        <v>2.7785600000000001</v>
      </c>
      <c r="J9" s="6">
        <v>1.9009999999999999E-2</v>
      </c>
      <c r="K9" s="6">
        <v>4.0345300000000002</v>
      </c>
      <c r="L9" s="6">
        <v>3.0000000000000001E-3</v>
      </c>
      <c r="M9" s="290">
        <v>3.9300000000000001E-8</v>
      </c>
      <c r="N9" s="290">
        <v>1.8799999999999999E-7</v>
      </c>
      <c r="O9" s="290">
        <v>7.8000000000000005E-7</v>
      </c>
      <c r="P9" s="6">
        <v>7.8869999999999996E-2</v>
      </c>
      <c r="Q9" s="290">
        <v>6.55</v>
      </c>
      <c r="R9" s="6">
        <v>2.7899999999999999E-3</v>
      </c>
      <c r="S9" s="6" t="s">
        <v>192</v>
      </c>
    </row>
    <row r="10" spans="1:19" x14ac:dyDescent="0.25">
      <c r="A10" s="64" t="s">
        <v>193</v>
      </c>
      <c r="B10" t="s">
        <v>409</v>
      </c>
      <c r="C10" t="s">
        <v>173</v>
      </c>
      <c r="D10" t="s">
        <v>187</v>
      </c>
      <c r="F10" s="6">
        <v>0</v>
      </c>
      <c r="G10" s="6">
        <v>0</v>
      </c>
      <c r="H10" s="6">
        <v>-1000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R10" s="6">
        <v>0</v>
      </c>
    </row>
    <row r="11" spans="1:19" ht="16.5" customHeight="1" x14ac:dyDescent="0.25">
      <c r="A11" s="64" t="s">
        <v>194</v>
      </c>
      <c r="B11" t="s">
        <v>195</v>
      </c>
      <c r="C11" t="s">
        <v>173</v>
      </c>
      <c r="D11" t="s">
        <v>187</v>
      </c>
      <c r="E11">
        <v>0</v>
      </c>
      <c r="F11" s="6">
        <v>8.93</v>
      </c>
      <c r="G11" s="6">
        <v>0.13200000000000001</v>
      </c>
      <c r="H11" s="6">
        <v>1610</v>
      </c>
      <c r="I11" s="6">
        <v>3.6579999999999998E-3</v>
      </c>
    </row>
    <row r="12" spans="1:19" ht="16.5" customHeight="1" x14ac:dyDescent="0.25">
      <c r="A12" s="64" t="s">
        <v>196</v>
      </c>
      <c r="B12" t="s">
        <v>197</v>
      </c>
      <c r="C12" t="s">
        <v>173</v>
      </c>
      <c r="D12" t="s">
        <v>187</v>
      </c>
      <c r="F12" s="6">
        <v>0</v>
      </c>
      <c r="G12" s="6">
        <v>0.14000000000000001</v>
      </c>
      <c r="H12" s="6">
        <v>429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64" t="s">
        <v>198</v>
      </c>
      <c r="B13" t="s">
        <v>199</v>
      </c>
      <c r="C13" t="s">
        <v>173</v>
      </c>
      <c r="D13" t="s">
        <v>187</v>
      </c>
      <c r="F13" s="6">
        <v>40.9</v>
      </c>
      <c r="G13" s="6">
        <v>0.29399999999999998</v>
      </c>
      <c r="H13" s="6">
        <v>1508.13</v>
      </c>
      <c r="I13" s="6">
        <v>3.5615600000000001</v>
      </c>
      <c r="J13" s="6">
        <v>9.1999999999999998E-3</v>
      </c>
      <c r="K13" s="6">
        <v>8.2615800000000004</v>
      </c>
      <c r="L13" s="6">
        <v>2.4330000000000001E-2</v>
      </c>
      <c r="M13" s="290">
        <v>5.7700000000000001E-8</v>
      </c>
      <c r="N13" s="290">
        <v>2.04E-7</v>
      </c>
      <c r="O13" s="290">
        <v>1.15E-7</v>
      </c>
      <c r="P13" s="6">
        <v>0.10793999999999999</v>
      </c>
      <c r="Q13" s="290">
        <v>1.03</v>
      </c>
      <c r="R13" s="6">
        <v>1.2600000000000001E-3</v>
      </c>
      <c r="S13" s="6" t="s">
        <v>200</v>
      </c>
    </row>
    <row r="14" spans="1:19" x14ac:dyDescent="0.25">
      <c r="A14" s="64" t="s">
        <v>201</v>
      </c>
      <c r="B14" t="s">
        <v>202</v>
      </c>
      <c r="C14" t="s">
        <v>173</v>
      </c>
      <c r="D14" t="s">
        <v>187</v>
      </c>
      <c r="E14">
        <v>20</v>
      </c>
      <c r="F14" s="6">
        <v>0</v>
      </c>
      <c r="G14" s="6">
        <v>8.2025000000000001E-2</v>
      </c>
      <c r="H14" s="6">
        <v>160</v>
      </c>
      <c r="I14" s="6">
        <v>0</v>
      </c>
      <c r="J14" s="6">
        <v>0</v>
      </c>
      <c r="K14" s="6">
        <v>0</v>
      </c>
      <c r="M14" s="290"/>
      <c r="N14" s="290"/>
      <c r="O14" s="290"/>
      <c r="Q14" s="290"/>
    </row>
    <row r="15" spans="1:19" x14ac:dyDescent="0.25">
      <c r="A15" s="64" t="s">
        <v>203</v>
      </c>
      <c r="B15" t="s">
        <v>204</v>
      </c>
      <c r="C15" t="s">
        <v>173</v>
      </c>
      <c r="D15" t="s">
        <v>187</v>
      </c>
      <c r="F15" s="6">
        <v>1.133E-2</v>
      </c>
      <c r="G15" s="6">
        <v>0</v>
      </c>
      <c r="H15" s="6">
        <v>8</v>
      </c>
      <c r="I15" s="6">
        <v>0</v>
      </c>
      <c r="J15" s="6">
        <v>8.4600000000000005E-3</v>
      </c>
      <c r="K15" s="290">
        <v>5.04E-6</v>
      </c>
      <c r="L15" s="6">
        <v>1.3999999999999999E-4</v>
      </c>
      <c r="M15" s="290">
        <v>3.1900000000000002E-14</v>
      </c>
      <c r="N15" s="290">
        <v>3.2600000000000001E-15</v>
      </c>
      <c r="O15" s="6">
        <v>0</v>
      </c>
      <c r="P15" s="6">
        <v>7.3999999999999999E-4</v>
      </c>
      <c r="R15" s="6">
        <v>5.1000000000000004E-4</v>
      </c>
    </row>
    <row r="16" spans="1:19" x14ac:dyDescent="0.25">
      <c r="A16" s="64" t="s">
        <v>205</v>
      </c>
      <c r="B16" t="s">
        <v>206</v>
      </c>
      <c r="C16" t="s">
        <v>173</v>
      </c>
      <c r="D16" t="s">
        <v>187</v>
      </c>
      <c r="F16" s="6">
        <v>191</v>
      </c>
      <c r="G16" s="6">
        <v>2.75</v>
      </c>
      <c r="H16" s="6">
        <v>8357</v>
      </c>
      <c r="I16" s="6">
        <v>0.21734000000000001</v>
      </c>
    </row>
    <row r="17" spans="1:19" x14ac:dyDescent="0.25">
      <c r="A17" s="64" t="s">
        <v>207</v>
      </c>
      <c r="B17" t="s">
        <v>208</v>
      </c>
      <c r="C17" t="s">
        <v>173</v>
      </c>
      <c r="D17" t="s">
        <v>187</v>
      </c>
      <c r="F17" s="6">
        <v>134.19999999999999</v>
      </c>
      <c r="G17" s="6">
        <v>70</v>
      </c>
      <c r="H17" s="6">
        <v>9576</v>
      </c>
      <c r="I17" s="6">
        <v>0.28749999999999998</v>
      </c>
    </row>
    <row r="18" spans="1:19" x14ac:dyDescent="0.25">
      <c r="A18" s="64" t="s">
        <v>209</v>
      </c>
      <c r="B18" t="s">
        <v>47</v>
      </c>
      <c r="C18" t="s">
        <v>173</v>
      </c>
      <c r="D18" t="s">
        <v>187</v>
      </c>
      <c r="F18" s="6">
        <v>0</v>
      </c>
      <c r="G18" s="6">
        <v>4.6076791999999998E-2</v>
      </c>
      <c r="H18" s="6">
        <v>0</v>
      </c>
      <c r="I18" s="6">
        <v>0</v>
      </c>
    </row>
    <row r="19" spans="1:19" x14ac:dyDescent="0.25">
      <c r="A19" s="64" t="s">
        <v>210</v>
      </c>
      <c r="B19" t="s">
        <v>211</v>
      </c>
      <c r="C19" t="s">
        <v>173</v>
      </c>
      <c r="D19" t="s">
        <v>212</v>
      </c>
      <c r="F19" s="6">
        <v>0.1</v>
      </c>
      <c r="G19" s="6">
        <v>0.06</v>
      </c>
      <c r="H19" s="6">
        <v>13</v>
      </c>
      <c r="I19" s="6">
        <v>0</v>
      </c>
    </row>
    <row r="20" spans="1:19" x14ac:dyDescent="0.25">
      <c r="A20" s="64" t="s">
        <v>213</v>
      </c>
      <c r="B20" t="s">
        <v>214</v>
      </c>
      <c r="C20" t="s">
        <v>173</v>
      </c>
      <c r="D20" t="s">
        <v>187</v>
      </c>
      <c r="F20" s="6">
        <v>134.19999999999999</v>
      </c>
      <c r="G20" s="6">
        <v>47.64</v>
      </c>
      <c r="H20" s="6">
        <v>9576</v>
      </c>
      <c r="I20" s="6">
        <v>0.28749999999999998</v>
      </c>
    </row>
    <row r="21" spans="1:19" x14ac:dyDescent="0.25">
      <c r="A21" s="64" t="s">
        <v>215</v>
      </c>
      <c r="B21" t="s">
        <v>216</v>
      </c>
      <c r="C21" t="s">
        <v>173</v>
      </c>
      <c r="D21" t="s">
        <v>187</v>
      </c>
      <c r="F21" s="6">
        <v>0</v>
      </c>
      <c r="G21" s="6">
        <v>3.31</v>
      </c>
      <c r="H21" s="6">
        <v>1200</v>
      </c>
      <c r="I21" s="6">
        <v>0</v>
      </c>
      <c r="J21" s="6">
        <v>0</v>
      </c>
      <c r="K21" s="6">
        <v>0</v>
      </c>
      <c r="L21" s="6">
        <v>0</v>
      </c>
      <c r="M21" s="290">
        <v>0</v>
      </c>
      <c r="N21" s="290">
        <v>0</v>
      </c>
      <c r="O21" s="290">
        <v>0</v>
      </c>
      <c r="P21" s="290">
        <v>0</v>
      </c>
      <c r="Q21" s="290">
        <v>0</v>
      </c>
      <c r="R21" s="290">
        <v>0</v>
      </c>
    </row>
    <row r="22" spans="1:19" x14ac:dyDescent="0.25">
      <c r="A22" s="64" t="s">
        <v>217</v>
      </c>
      <c r="B22" t="s">
        <v>218</v>
      </c>
      <c r="C22" t="s">
        <v>173</v>
      </c>
      <c r="D22" t="s">
        <v>187</v>
      </c>
      <c r="F22" s="6">
        <v>36.6</v>
      </c>
      <c r="G22" s="6">
        <v>0.66</v>
      </c>
      <c r="H22" s="6">
        <v>1448.71</v>
      </c>
      <c r="I22" s="6">
        <v>6.7860300000000002</v>
      </c>
      <c r="J22" s="6">
        <v>9.8600000000000007E-3</v>
      </c>
      <c r="K22" s="6">
        <v>9.9949200000000005</v>
      </c>
      <c r="L22" s="6">
        <v>1.9019999999999999E-2</v>
      </c>
      <c r="M22" s="290">
        <v>7.7900000000000003E-8</v>
      </c>
      <c r="N22" s="290">
        <v>3.9900000000000001E-7</v>
      </c>
      <c r="O22" s="290">
        <v>1.1600000000000001E-7</v>
      </c>
      <c r="P22" s="6">
        <v>8.165E-2</v>
      </c>
      <c r="Q22" s="290">
        <v>1.38</v>
      </c>
      <c r="R22" s="6">
        <v>1.41E-3</v>
      </c>
      <c r="S22" s="6" t="s">
        <v>219</v>
      </c>
    </row>
    <row r="23" spans="1:19" x14ac:dyDescent="0.25">
      <c r="A23" s="252" t="s">
        <v>220</v>
      </c>
      <c r="B23" s="253" t="s">
        <v>221</v>
      </c>
      <c r="C23" s="253" t="s">
        <v>173</v>
      </c>
      <c r="D23" s="253" t="s">
        <v>187</v>
      </c>
      <c r="F23" s="253">
        <v>25.8</v>
      </c>
      <c r="G23" s="253">
        <v>13.21</v>
      </c>
      <c r="H23" s="253">
        <v>12155</v>
      </c>
      <c r="I23" s="253">
        <v>36.488979999999998</v>
      </c>
      <c r="J23" s="253">
        <v>5.6309999999999999E-2</v>
      </c>
      <c r="K23" s="253">
        <v>71.737920000000003</v>
      </c>
      <c r="L23" s="253">
        <v>0.12973000000000001</v>
      </c>
      <c r="M23" s="254">
        <v>6.92E-7</v>
      </c>
      <c r="N23" s="254">
        <v>2.7999999999999999E-6</v>
      </c>
      <c r="O23" s="254">
        <v>2.74E-6</v>
      </c>
      <c r="P23" s="253">
        <v>0.66893999999999998</v>
      </c>
      <c r="Q23" s="254">
        <v>13.8</v>
      </c>
      <c r="R23" s="253">
        <v>1.3599999999999999E-2</v>
      </c>
    </row>
    <row r="24" spans="1:19" x14ac:dyDescent="0.25">
      <c r="A24" s="64" t="s">
        <v>222</v>
      </c>
      <c r="B24" t="s">
        <v>223</v>
      </c>
      <c r="C24" t="s">
        <v>173</v>
      </c>
      <c r="D24" t="s">
        <v>187</v>
      </c>
      <c r="F24" s="6">
        <v>34.4</v>
      </c>
      <c r="G24" s="6">
        <v>22</v>
      </c>
      <c r="H24" s="6">
        <v>1793.01</v>
      </c>
      <c r="I24" s="6">
        <v>3.2824300000000002</v>
      </c>
      <c r="J24" s="6">
        <v>4.8919999999999998E-2</v>
      </c>
      <c r="K24" s="6">
        <v>3.87852</v>
      </c>
      <c r="L24" s="6">
        <v>2.581E-2</v>
      </c>
      <c r="M24" s="290">
        <v>5.7399999999999998E-8</v>
      </c>
      <c r="N24" s="290">
        <v>1.74E-7</v>
      </c>
      <c r="O24" s="290">
        <v>1.18E-7</v>
      </c>
      <c r="P24" s="290">
        <v>0.157</v>
      </c>
      <c r="Q24" s="290">
        <v>1.08</v>
      </c>
      <c r="R24" s="290">
        <v>2.7499999999999998E-3</v>
      </c>
      <c r="S24" s="6" t="s">
        <v>224</v>
      </c>
    </row>
    <row r="25" spans="1:19" x14ac:dyDescent="0.25">
      <c r="A25" s="64" t="s">
        <v>225</v>
      </c>
      <c r="B25" t="s">
        <v>226</v>
      </c>
      <c r="C25" t="s">
        <v>173</v>
      </c>
      <c r="D25" t="s">
        <v>187</v>
      </c>
      <c r="F25" s="6">
        <v>25.8</v>
      </c>
      <c r="G25" s="6">
        <v>13.210039630000001</v>
      </c>
      <c r="H25" s="6">
        <v>8777.34</v>
      </c>
      <c r="I25" s="6">
        <v>36.488979999999998</v>
      </c>
      <c r="J25" s="6">
        <v>3.6990000000000002E-2</v>
      </c>
      <c r="K25" s="6">
        <v>42.392319999999998</v>
      </c>
      <c r="L25" s="6">
        <v>3.3360000000000001E-2</v>
      </c>
      <c r="M25" s="290">
        <v>4.5299999999999999E-7</v>
      </c>
      <c r="N25" s="290">
        <v>1.9800000000000001E-6</v>
      </c>
      <c r="O25" s="290">
        <v>1.9E-6</v>
      </c>
      <c r="P25" s="6">
        <v>0.43975999999999998</v>
      </c>
      <c r="Q25" s="290">
        <v>14.1</v>
      </c>
      <c r="R25" s="6">
        <v>7.4900000000000001E-3</v>
      </c>
      <c r="S25" s="6" t="s">
        <v>227</v>
      </c>
    </row>
    <row r="26" spans="1:19" x14ac:dyDescent="0.25">
      <c r="A26" s="64" t="s">
        <v>228</v>
      </c>
      <c r="B26" t="s">
        <v>229</v>
      </c>
      <c r="C26" t="s">
        <v>173</v>
      </c>
      <c r="D26" t="s">
        <v>187</v>
      </c>
      <c r="F26" s="6">
        <v>78.099999999999994</v>
      </c>
      <c r="G26" s="6">
        <v>0.91200000000000003</v>
      </c>
      <c r="H26" s="6">
        <v>961.05</v>
      </c>
      <c r="I26" s="6">
        <v>2.3998499999999998</v>
      </c>
      <c r="J26" s="6">
        <v>6.11E-3</v>
      </c>
      <c r="K26" s="6">
        <v>6.4685899999999998</v>
      </c>
      <c r="L26" s="6">
        <v>5.8999999999999999E-3</v>
      </c>
      <c r="M26" s="290">
        <v>5.0600000000000003E-8</v>
      </c>
      <c r="N26" s="290">
        <v>2.91E-7</v>
      </c>
      <c r="O26" s="290">
        <v>7.0900000000000001E-7</v>
      </c>
      <c r="P26" s="290">
        <v>5.8700000000000002E-2</v>
      </c>
      <c r="Q26" s="290">
        <v>6.04</v>
      </c>
      <c r="R26" s="290">
        <v>7.5000000000000002E-4</v>
      </c>
      <c r="S26" s="6" t="s">
        <v>230</v>
      </c>
    </row>
    <row r="27" spans="1:19" x14ac:dyDescent="0.25">
      <c r="A27" s="64" t="s">
        <v>231</v>
      </c>
      <c r="B27" t="s">
        <v>232</v>
      </c>
      <c r="C27" t="s">
        <v>173</v>
      </c>
      <c r="D27" t="s">
        <v>187</v>
      </c>
      <c r="F27" s="6">
        <v>25.8</v>
      </c>
      <c r="G27" s="6">
        <v>26.420079260000001</v>
      </c>
      <c r="H27" s="6">
        <v>1863</v>
      </c>
      <c r="I27" s="6">
        <v>9.2817999999999998E-3</v>
      </c>
    </row>
    <row r="28" spans="1:19" x14ac:dyDescent="0.25">
      <c r="A28" s="64" t="s">
        <v>233</v>
      </c>
      <c r="B28" t="s">
        <v>234</v>
      </c>
      <c r="C28" t="s">
        <v>173</v>
      </c>
      <c r="D28" t="s">
        <v>187</v>
      </c>
      <c r="F28" s="6">
        <v>16.5</v>
      </c>
      <c r="G28" s="6">
        <v>0.04</v>
      </c>
      <c r="H28" s="6">
        <v>41.75</v>
      </c>
      <c r="I28" s="6">
        <v>0.85246</v>
      </c>
      <c r="J28" s="6">
        <v>2.3000000000000001E-4</v>
      </c>
      <c r="K28" s="6">
        <v>0.10231</v>
      </c>
      <c r="L28" s="290">
        <v>9.2800000000000006E-5</v>
      </c>
      <c r="M28" s="290">
        <v>1.9000000000000001E-9</v>
      </c>
      <c r="N28" s="290">
        <v>4.3999999999999997E-9</v>
      </c>
      <c r="O28" s="290">
        <v>3.58E-9</v>
      </c>
      <c r="P28" s="6">
        <v>3.13E-3</v>
      </c>
      <c r="Q28" s="290">
        <v>4.3499999999999997E-2</v>
      </c>
      <c r="R28" s="290">
        <v>4.3900000000000003E-5</v>
      </c>
      <c r="S28" s="6" t="s">
        <v>235</v>
      </c>
    </row>
    <row r="29" spans="1:19" x14ac:dyDescent="0.25">
      <c r="A29" s="64" t="s">
        <v>236</v>
      </c>
      <c r="B29" t="s">
        <v>237</v>
      </c>
      <c r="C29" t="s">
        <v>173</v>
      </c>
      <c r="D29" t="s">
        <v>187</v>
      </c>
      <c r="F29" s="6">
        <v>0</v>
      </c>
      <c r="G29" s="6">
        <v>0.4</v>
      </c>
      <c r="H29" s="6">
        <v>906.23</v>
      </c>
      <c r="I29" s="6">
        <v>2.2619899999999999</v>
      </c>
      <c r="J29" s="6">
        <v>1.0399999999999999E-3</v>
      </c>
      <c r="K29" s="6">
        <v>0.19846</v>
      </c>
      <c r="L29" s="6">
        <v>2.7999999999999998E-4</v>
      </c>
      <c r="M29" s="290">
        <v>3.5100000000000001E-9</v>
      </c>
      <c r="N29" s="290">
        <v>8.5199999999999995E-9</v>
      </c>
      <c r="O29" s="290">
        <v>6.6899999999999997E-8</v>
      </c>
      <c r="P29" s="290">
        <v>1.37E-2</v>
      </c>
      <c r="Q29" s="290">
        <v>0.56200000000000006</v>
      </c>
      <c r="R29" s="290">
        <v>1.2999999999999999E-4</v>
      </c>
      <c r="S29" s="6" t="s">
        <v>238</v>
      </c>
    </row>
    <row r="30" spans="1:19" x14ac:dyDescent="0.25">
      <c r="A30" s="64" t="s">
        <v>239</v>
      </c>
      <c r="B30" t="s">
        <v>240</v>
      </c>
      <c r="C30" t="s">
        <v>173</v>
      </c>
      <c r="D30" t="s">
        <v>187</v>
      </c>
      <c r="F30" s="6">
        <v>0</v>
      </c>
      <c r="G30" s="6">
        <v>0.34</v>
      </c>
      <c r="H30" s="6">
        <v>11.4276</v>
      </c>
      <c r="I30" s="6">
        <v>0</v>
      </c>
      <c r="J30" s="6">
        <v>1.98E-3</v>
      </c>
      <c r="K30" s="6">
        <v>2.5272899999999998</v>
      </c>
      <c r="L30" s="6">
        <v>9.6000000000000002E-4</v>
      </c>
      <c r="M30" s="290">
        <v>1.51E-8</v>
      </c>
      <c r="N30" s="290">
        <v>1.1300000000000001E-7</v>
      </c>
      <c r="O30" s="290">
        <v>2.36E-7</v>
      </c>
      <c r="P30" s="6">
        <v>2.3879999999999998E-2</v>
      </c>
      <c r="R30" s="6">
        <v>2.2000000000000001E-4</v>
      </c>
    </row>
    <row r="31" spans="1:19" x14ac:dyDescent="0.25">
      <c r="A31" s="64" t="s">
        <v>241</v>
      </c>
      <c r="B31" t="s">
        <v>84</v>
      </c>
      <c r="C31" t="s">
        <v>173</v>
      </c>
      <c r="D31" t="s">
        <v>187</v>
      </c>
      <c r="F31" s="6">
        <v>0</v>
      </c>
      <c r="G31" s="6">
        <v>0</v>
      </c>
      <c r="H31" s="6">
        <v>0</v>
      </c>
      <c r="I31" s="6">
        <v>0</v>
      </c>
    </row>
    <row r="32" spans="1:19" x14ac:dyDescent="0.25">
      <c r="A32" s="64" t="s">
        <v>242</v>
      </c>
      <c r="B32" t="s">
        <v>243</v>
      </c>
      <c r="C32" t="s">
        <v>173</v>
      </c>
      <c r="D32" t="s">
        <v>187</v>
      </c>
      <c r="F32" s="6">
        <v>59.3</v>
      </c>
      <c r="G32" s="6">
        <v>0.56759999999999999</v>
      </c>
      <c r="H32" s="6">
        <v>3344.62</v>
      </c>
      <c r="I32" s="6">
        <v>5.8583800000000004</v>
      </c>
      <c r="J32" s="6">
        <v>2.4340000000000001E-2</v>
      </c>
      <c r="K32" s="6">
        <v>20.522670000000002</v>
      </c>
      <c r="L32" s="6">
        <v>1.1560000000000001E-2</v>
      </c>
      <c r="M32" s="290">
        <v>1.3E-7</v>
      </c>
      <c r="N32" s="290">
        <v>9.7999999999999993E-7</v>
      </c>
      <c r="O32" s="290">
        <v>5.75E-7</v>
      </c>
      <c r="P32" s="6">
        <v>0.25003999999999998</v>
      </c>
      <c r="Q32" s="290">
        <v>7.14</v>
      </c>
      <c r="R32" s="6">
        <v>3.15E-3</v>
      </c>
      <c r="S32" s="6" t="s">
        <v>244</v>
      </c>
    </row>
    <row r="33" spans="1:19" x14ac:dyDescent="0.25">
      <c r="A33" s="64" t="s">
        <v>245</v>
      </c>
      <c r="B33" t="s">
        <v>246</v>
      </c>
      <c r="C33" t="s">
        <v>173</v>
      </c>
      <c r="D33" t="s">
        <v>187</v>
      </c>
      <c r="F33" s="6">
        <v>0</v>
      </c>
      <c r="G33" s="6">
        <v>0.8</v>
      </c>
      <c r="H33" s="6">
        <v>2811.39</v>
      </c>
      <c r="I33" s="6">
        <v>0</v>
      </c>
      <c r="J33" s="6">
        <v>4.8009999999999997E-2</v>
      </c>
      <c r="K33" s="6">
        <v>39.138010000000001</v>
      </c>
      <c r="L33" s="6">
        <v>1.6670000000000001E-2</v>
      </c>
      <c r="M33" s="290">
        <v>2.0599999999999999E-7</v>
      </c>
      <c r="N33" s="290">
        <v>1.9599999999999999E-6</v>
      </c>
      <c r="O33" s="290">
        <v>4.7899999999999999E-7</v>
      </c>
      <c r="P33" s="290">
        <v>0.26500000000000001</v>
      </c>
      <c r="Q33" s="290">
        <v>7.01</v>
      </c>
      <c r="R33" s="290">
        <v>6.0800000000000003E-3</v>
      </c>
      <c r="S33" s="6" t="s">
        <v>247</v>
      </c>
    </row>
    <row r="34" spans="1:19" x14ac:dyDescent="0.25">
      <c r="A34" s="64" t="s">
        <v>248</v>
      </c>
      <c r="B34" t="s">
        <v>249</v>
      </c>
      <c r="C34" t="s">
        <v>173</v>
      </c>
      <c r="D34" t="s">
        <v>187</v>
      </c>
      <c r="F34" s="6">
        <v>96.88064516</v>
      </c>
      <c r="G34" s="6">
        <v>0.66236128999999999</v>
      </c>
      <c r="H34" s="6">
        <v>1935.61</v>
      </c>
      <c r="I34" s="6">
        <v>10.43909</v>
      </c>
      <c r="J34" s="6">
        <v>2.094E-2</v>
      </c>
      <c r="K34" s="6">
        <v>22.143049999999999</v>
      </c>
      <c r="L34" s="6">
        <v>2.7480000000000001E-2</v>
      </c>
      <c r="M34" s="290">
        <v>1.4100000000000001E-7</v>
      </c>
      <c r="N34" s="290">
        <v>1.1799999999999999E-6</v>
      </c>
      <c r="O34" s="290">
        <v>2.2999999999999999E-7</v>
      </c>
      <c r="P34" s="6">
        <v>0.14609</v>
      </c>
      <c r="Q34" s="290">
        <v>3.17</v>
      </c>
      <c r="R34" s="6">
        <v>3.5899999999999999E-3</v>
      </c>
      <c r="S34" s="6" t="s">
        <v>250</v>
      </c>
    </row>
    <row r="35" spans="1:19" x14ac:dyDescent="0.25">
      <c r="A35" s="64" t="s">
        <v>251</v>
      </c>
      <c r="B35" t="s">
        <v>252</v>
      </c>
      <c r="C35" t="s">
        <v>173</v>
      </c>
      <c r="D35" t="s">
        <v>187</v>
      </c>
      <c r="F35" s="6">
        <v>79.5</v>
      </c>
      <c r="G35" s="6">
        <v>8.6761290320000004</v>
      </c>
      <c r="H35" s="6">
        <v>703.58</v>
      </c>
      <c r="I35" s="6">
        <v>4.5171999999999999</v>
      </c>
      <c r="J35" s="6">
        <v>3.0300000000000001E-3</v>
      </c>
      <c r="K35" s="6">
        <v>2.2492700000000001</v>
      </c>
      <c r="L35" s="6">
        <v>2.3500000000000001E-3</v>
      </c>
      <c r="M35" s="290">
        <v>3.47E-8</v>
      </c>
      <c r="N35" s="290">
        <v>9.9400000000000003E-8</v>
      </c>
      <c r="O35" s="290">
        <v>3.6699999999999998E-8</v>
      </c>
      <c r="P35" s="290">
        <v>3.3599999999999998E-2</v>
      </c>
      <c r="Q35" s="290">
        <v>0.51400000000000001</v>
      </c>
      <c r="R35" s="290">
        <v>9.1E-4</v>
      </c>
      <c r="S35" s="6" t="s">
        <v>253</v>
      </c>
    </row>
    <row r="36" spans="1:19" x14ac:dyDescent="0.25">
      <c r="A36" s="64" t="s">
        <v>254</v>
      </c>
      <c r="B36" t="s">
        <v>255</v>
      </c>
      <c r="C36" t="s">
        <v>173</v>
      </c>
      <c r="D36" t="s">
        <v>187</v>
      </c>
      <c r="F36" s="6">
        <v>26.151282049999999</v>
      </c>
      <c r="G36" s="6">
        <v>0.27187692299999999</v>
      </c>
      <c r="H36" s="6">
        <v>3237.99</v>
      </c>
      <c r="I36" s="6">
        <v>2.6927300000000001</v>
      </c>
      <c r="J36" s="6">
        <v>1.3259999999999999E-2</v>
      </c>
      <c r="K36" s="6">
        <v>12.09928</v>
      </c>
      <c r="L36" s="6">
        <v>6.7099999999999998E-3</v>
      </c>
      <c r="M36" s="290">
        <v>7.6199999999999994E-8</v>
      </c>
      <c r="N36" s="290">
        <v>5.7899999999999998E-7</v>
      </c>
      <c r="O36" s="290">
        <v>1.99E-7</v>
      </c>
      <c r="P36" s="6">
        <v>0.15906000000000001</v>
      </c>
      <c r="Q36" s="290">
        <v>2.5</v>
      </c>
      <c r="R36" s="6">
        <v>1.0300000000000001E-3</v>
      </c>
      <c r="S36" s="6" t="s">
        <v>256</v>
      </c>
    </row>
    <row r="37" spans="1:19" x14ac:dyDescent="0.25">
      <c r="A37" s="64" t="s">
        <v>257</v>
      </c>
      <c r="B37" t="s">
        <v>258</v>
      </c>
      <c r="C37" t="s">
        <v>173</v>
      </c>
      <c r="D37" t="s">
        <v>187</v>
      </c>
      <c r="F37" s="6">
        <v>20.8</v>
      </c>
      <c r="G37" s="6">
        <v>0.45119999999999999</v>
      </c>
      <c r="H37" s="6">
        <v>1275</v>
      </c>
      <c r="I37" s="6">
        <v>5.1333999999999998E-3</v>
      </c>
      <c r="J37" s="6">
        <v>6.7600000000000004E-3</v>
      </c>
      <c r="K37" s="6">
        <v>7.3634199999999996</v>
      </c>
      <c r="L37" s="6">
        <v>5.7499999999999999E-3</v>
      </c>
      <c r="M37" s="290">
        <v>8.7600000000000004E-8</v>
      </c>
      <c r="N37" s="290">
        <v>3.4700000000000002E-7</v>
      </c>
      <c r="O37" s="290">
        <v>7.5700000000000002E-7</v>
      </c>
      <c r="P37" s="6">
        <v>7.6539999999999997E-2</v>
      </c>
      <c r="R37" s="6">
        <v>1.8E-3</v>
      </c>
    </row>
    <row r="38" spans="1:19" x14ac:dyDescent="0.25">
      <c r="A38" s="64" t="s">
        <v>259</v>
      </c>
      <c r="B38" t="s">
        <v>260</v>
      </c>
      <c r="C38" t="s">
        <v>173</v>
      </c>
      <c r="D38" t="s">
        <v>187</v>
      </c>
      <c r="F38" s="6">
        <v>52.8</v>
      </c>
      <c r="G38" s="6">
        <v>0.31559999999999999</v>
      </c>
      <c r="H38" s="6">
        <v>3810.6</v>
      </c>
      <c r="I38" s="6">
        <v>0.92410000000000003</v>
      </c>
      <c r="J38" s="6">
        <v>3.7299999999999998E-3</v>
      </c>
      <c r="K38" s="6">
        <v>16.430499999999999</v>
      </c>
      <c r="L38" s="6">
        <v>1.0330000000000001E-2</v>
      </c>
      <c r="M38" s="290">
        <v>1.7100000000000001E-8</v>
      </c>
      <c r="N38" s="290">
        <v>7.2499999999999994E-8</v>
      </c>
      <c r="O38" s="290">
        <v>7.2699999999999996E-8</v>
      </c>
      <c r="P38" s="290">
        <v>8.3000000000000004E-2</v>
      </c>
      <c r="Q38" s="290">
        <v>0.38100000000000001</v>
      </c>
      <c r="R38" s="6">
        <v>2.99E-3</v>
      </c>
      <c r="S38" s="6" t="s">
        <v>261</v>
      </c>
    </row>
    <row r="39" spans="1:19" x14ac:dyDescent="0.25">
      <c r="A39" s="64" t="s">
        <v>262</v>
      </c>
      <c r="B39" t="s">
        <v>263</v>
      </c>
      <c r="C39" t="s">
        <v>173</v>
      </c>
      <c r="D39" t="s">
        <v>187</v>
      </c>
      <c r="F39" s="6">
        <v>4.3</v>
      </c>
      <c r="G39" s="6">
        <v>1.7000000000000001E-2</v>
      </c>
      <c r="H39" s="6">
        <v>341.9</v>
      </c>
      <c r="I39" s="6">
        <v>0.23386999999999999</v>
      </c>
      <c r="J39" s="6">
        <v>1.14E-3</v>
      </c>
      <c r="K39" s="6">
        <v>0.33034999999999998</v>
      </c>
      <c r="L39" s="6">
        <v>3.6999999999999999E-4</v>
      </c>
      <c r="M39" s="290">
        <v>5.6500000000000001E-9</v>
      </c>
      <c r="N39" s="290">
        <v>1.4500000000000001E-8</v>
      </c>
      <c r="O39" s="290">
        <v>3.8199999999999998E-8</v>
      </c>
      <c r="P39" s="6">
        <v>1.0189999999999999E-2</v>
      </c>
      <c r="Q39" s="290">
        <v>0.499</v>
      </c>
      <c r="R39" s="6">
        <v>1.2E-4</v>
      </c>
      <c r="S39" s="6" t="s">
        <v>264</v>
      </c>
    </row>
    <row r="40" spans="1:19" x14ac:dyDescent="0.25">
      <c r="A40" s="64" t="s">
        <v>265</v>
      </c>
      <c r="B40" t="s">
        <v>266</v>
      </c>
      <c r="C40" t="s">
        <v>173</v>
      </c>
      <c r="D40" t="s">
        <v>187</v>
      </c>
      <c r="F40" s="6">
        <v>7.2</v>
      </c>
      <c r="G40" s="6">
        <v>0.11</v>
      </c>
      <c r="H40" s="6">
        <v>109.71</v>
      </c>
      <c r="I40" s="6">
        <v>0.60131000000000001</v>
      </c>
      <c r="J40" s="6">
        <v>7.1000000000000004E-3</v>
      </c>
      <c r="K40" s="6">
        <v>2.01356</v>
      </c>
      <c r="L40" s="6">
        <v>6.9999999999999999E-4</v>
      </c>
      <c r="M40" s="290">
        <v>1.29E-8</v>
      </c>
      <c r="N40" s="290">
        <v>9.4500000000000006E-8</v>
      </c>
      <c r="O40" s="290">
        <v>4.6800000000000002E-8</v>
      </c>
      <c r="P40" s="6">
        <v>1.8880000000000001E-2</v>
      </c>
      <c r="Q40" s="290">
        <v>0.90500000000000003</v>
      </c>
      <c r="R40" s="6">
        <v>4.8999999999999998E-4</v>
      </c>
      <c r="S40" s="6" t="s">
        <v>267</v>
      </c>
    </row>
    <row r="41" spans="1:19" x14ac:dyDescent="0.25">
      <c r="A41" s="64" t="s">
        <v>268</v>
      </c>
      <c r="B41" t="s">
        <v>269</v>
      </c>
      <c r="C41" t="s">
        <v>173</v>
      </c>
      <c r="D41" t="s">
        <v>187</v>
      </c>
      <c r="F41" s="6">
        <v>0</v>
      </c>
      <c r="G41" s="6">
        <v>0.5</v>
      </c>
      <c r="H41" s="6">
        <v>3000</v>
      </c>
      <c r="I41" s="6">
        <v>0</v>
      </c>
      <c r="J41" s="6">
        <v>0</v>
      </c>
      <c r="K41" s="6">
        <v>0</v>
      </c>
      <c r="L41" s="6">
        <v>0</v>
      </c>
      <c r="M41" s="290">
        <v>0</v>
      </c>
      <c r="N41" s="290">
        <v>0</v>
      </c>
      <c r="O41" s="6">
        <v>0</v>
      </c>
      <c r="P41" s="6">
        <v>0</v>
      </c>
      <c r="Q41" s="6">
        <v>0</v>
      </c>
      <c r="R41" s="6">
        <v>0</v>
      </c>
    </row>
    <row r="42" spans="1:19" x14ac:dyDescent="0.25">
      <c r="A42" s="64" t="s">
        <v>270</v>
      </c>
      <c r="B42" t="s">
        <v>271</v>
      </c>
      <c r="C42" t="s">
        <v>173</v>
      </c>
      <c r="D42" t="s">
        <v>187</v>
      </c>
      <c r="F42" s="6">
        <v>7.7999999999999999E-5</v>
      </c>
      <c r="G42" s="6">
        <v>5.5199999999999997E-4</v>
      </c>
      <c r="H42" s="6">
        <v>7.6379000000000004E-3</v>
      </c>
      <c r="I42" s="6">
        <v>1.0300000000000001E-3</v>
      </c>
      <c r="J42" s="290">
        <v>3.3400000000000002E-6</v>
      </c>
      <c r="K42" s="6">
        <v>2.3500000000000001E-3</v>
      </c>
      <c r="L42" s="290">
        <v>2.6400000000000001E-6</v>
      </c>
      <c r="M42" s="290">
        <v>4.1000000000000001E-11</v>
      </c>
      <c r="N42" s="290">
        <v>1.1100000000000001E-11</v>
      </c>
      <c r="O42" s="290">
        <v>4.3E-11</v>
      </c>
      <c r="P42" s="290">
        <v>3.7799999999999997E-5</v>
      </c>
      <c r="R42" s="290">
        <v>1.0899999999999999E-6</v>
      </c>
    </row>
    <row r="43" spans="1:19" x14ac:dyDescent="0.25">
      <c r="A43" s="64" t="s">
        <v>272</v>
      </c>
      <c r="B43" t="s">
        <v>273</v>
      </c>
      <c r="C43" t="s">
        <v>173</v>
      </c>
      <c r="D43" t="s">
        <v>274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R43" s="6">
        <v>0</v>
      </c>
    </row>
    <row r="44" spans="1:19" x14ac:dyDescent="0.25">
      <c r="A44" s="64" t="s">
        <v>275</v>
      </c>
      <c r="B44" t="s">
        <v>276</v>
      </c>
      <c r="C44" t="s">
        <v>173</v>
      </c>
      <c r="D44" t="s">
        <v>274</v>
      </c>
      <c r="E44" s="6"/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R44" s="6">
        <v>0</v>
      </c>
    </row>
    <row r="45" spans="1:19" x14ac:dyDescent="0.25">
      <c r="A45" s="64" t="s">
        <v>277</v>
      </c>
      <c r="B45" t="s">
        <v>278</v>
      </c>
      <c r="C45" t="s">
        <v>173</v>
      </c>
      <c r="D45" t="s">
        <v>187</v>
      </c>
      <c r="E45" s="6"/>
      <c r="F45" s="6">
        <v>0</v>
      </c>
      <c r="G45" s="6">
        <v>0.7</v>
      </c>
      <c r="H45" s="6">
        <v>2000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9" x14ac:dyDescent="0.25">
      <c r="A46" s="64" t="s">
        <v>279</v>
      </c>
      <c r="B46" t="s">
        <v>280</v>
      </c>
      <c r="C46" t="s">
        <v>173</v>
      </c>
      <c r="D46" t="s">
        <v>187</v>
      </c>
      <c r="E46" s="6"/>
      <c r="F46" s="6">
        <v>0</v>
      </c>
      <c r="G46" s="6">
        <v>0.57199999999999995</v>
      </c>
      <c r="H46" s="6">
        <v>0</v>
      </c>
      <c r="I46" s="6">
        <v>0</v>
      </c>
    </row>
    <row r="47" spans="1:19" x14ac:dyDescent="0.25">
      <c r="A47" s="64" t="s">
        <v>281</v>
      </c>
      <c r="B47" t="s">
        <v>282</v>
      </c>
      <c r="C47" t="s">
        <v>173</v>
      </c>
      <c r="D47" t="s">
        <v>187</v>
      </c>
      <c r="E47" s="6"/>
      <c r="F47" s="6">
        <v>25.8</v>
      </c>
      <c r="G47" s="6">
        <v>5.5</v>
      </c>
      <c r="H47" s="6">
        <v>4306.59</v>
      </c>
      <c r="I47" s="6">
        <v>4.8228</v>
      </c>
      <c r="J47" s="6">
        <v>1.729E-2</v>
      </c>
      <c r="K47" s="6">
        <v>10.9397</v>
      </c>
      <c r="L47" s="6">
        <v>1.9599999999999999E-2</v>
      </c>
      <c r="M47" s="290">
        <v>8.7600000000000004E-8</v>
      </c>
      <c r="N47" s="290">
        <v>3.0199999999999998E-7</v>
      </c>
      <c r="O47" s="290">
        <v>1.66E-7</v>
      </c>
      <c r="P47" s="290">
        <v>0.122</v>
      </c>
      <c r="Q47" s="290">
        <v>1.85</v>
      </c>
      <c r="R47" s="290">
        <v>2.2000000000000001E-3</v>
      </c>
      <c r="S47" s="6" t="s">
        <v>283</v>
      </c>
    </row>
    <row r="48" spans="1:19" x14ac:dyDescent="0.25">
      <c r="A48" s="65" t="s">
        <v>284</v>
      </c>
      <c r="B48" t="s">
        <v>285</v>
      </c>
      <c r="C48" t="s">
        <v>173</v>
      </c>
      <c r="D48" t="s">
        <v>187</v>
      </c>
      <c r="E48" s="6">
        <v>42.975000000000001</v>
      </c>
      <c r="F48" s="6">
        <v>56.8</v>
      </c>
      <c r="G48" s="6">
        <v>0.48</v>
      </c>
      <c r="H48" s="6">
        <f>127*E48</f>
        <v>5457.8249999999998</v>
      </c>
      <c r="I48" s="6">
        <v>1.2398000000000001E-3</v>
      </c>
      <c r="J48" s="6">
        <v>3.6399159E-2</v>
      </c>
      <c r="K48" s="6">
        <v>22.883028970000002</v>
      </c>
      <c r="L48" s="6">
        <v>1.3683894E-2</v>
      </c>
      <c r="M48" s="290">
        <v>5.6599999999999996E-7</v>
      </c>
      <c r="N48" s="290">
        <v>9.7699999999999992E-7</v>
      </c>
      <c r="O48" s="290">
        <v>7.7100000000000001E-7</v>
      </c>
      <c r="P48" s="6">
        <v>0.74467752399999998</v>
      </c>
      <c r="R48" s="6">
        <v>7.1156250000000004E-3</v>
      </c>
    </row>
    <row r="49" spans="1:19" x14ac:dyDescent="0.25">
      <c r="A49" s="65" t="s">
        <v>286</v>
      </c>
      <c r="B49" t="s">
        <v>287</v>
      </c>
      <c r="C49" t="s">
        <v>173</v>
      </c>
      <c r="D49" t="s">
        <v>288</v>
      </c>
      <c r="E49" s="6">
        <v>1</v>
      </c>
      <c r="F49" s="6">
        <v>3.138888889</v>
      </c>
      <c r="G49" s="6">
        <v>1.8722222E-2</v>
      </c>
      <c r="H49" s="6">
        <v>214.47</v>
      </c>
      <c r="I49" s="6">
        <v>0.55903000000000003</v>
      </c>
      <c r="J49" s="6">
        <v>7.9000000000000001E-4</v>
      </c>
      <c r="K49" s="6">
        <v>1.6234900000000001</v>
      </c>
      <c r="L49" s="6">
        <v>2.2000000000000001E-3</v>
      </c>
      <c r="M49" s="290">
        <v>2.0100000000000001E-8</v>
      </c>
      <c r="N49" s="290">
        <v>6.5099999999999994E-8</v>
      </c>
      <c r="O49" s="290">
        <v>8.8100000000000008E-9</v>
      </c>
      <c r="P49" s="6">
        <v>6.9100000000000003E-3</v>
      </c>
      <c r="Q49" s="290">
        <v>4.6600000000000003E-2</v>
      </c>
      <c r="R49" s="6">
        <v>7.7999999999999999E-4</v>
      </c>
      <c r="S49" s="6" t="s">
        <v>289</v>
      </c>
    </row>
    <row r="50" spans="1:19" x14ac:dyDescent="0.25">
      <c r="A50" s="65" t="s">
        <v>290</v>
      </c>
      <c r="B50" s="92" t="s">
        <v>291</v>
      </c>
      <c r="C50" t="s">
        <v>173</v>
      </c>
      <c r="D50" t="s">
        <v>288</v>
      </c>
      <c r="E50" s="6">
        <v>1</v>
      </c>
      <c r="F50" s="6">
        <v>0.34166666699999998</v>
      </c>
      <c r="G50" s="6">
        <v>2.9722222E-2</v>
      </c>
      <c r="H50" s="6">
        <v>20.277777780000001</v>
      </c>
      <c r="I50" s="6">
        <v>1.2944399999999999E-4</v>
      </c>
    </row>
    <row r="51" spans="1:19" x14ac:dyDescent="0.25">
      <c r="A51" s="65" t="s">
        <v>292</v>
      </c>
      <c r="B51" t="s">
        <v>293</v>
      </c>
      <c r="C51" t="s">
        <v>173</v>
      </c>
      <c r="D51" t="s">
        <v>187</v>
      </c>
      <c r="E51" s="6">
        <v>43.44</v>
      </c>
      <c r="F51" s="6">
        <v>56.8</v>
      </c>
      <c r="G51" s="6">
        <v>0.48</v>
      </c>
      <c r="H51" s="6">
        <f>H48</f>
        <v>5457.8249999999998</v>
      </c>
      <c r="I51" s="6">
        <v>1.2398000000000001E-3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R51" s="6">
        <v>0</v>
      </c>
    </row>
    <row r="52" spans="1:19" x14ac:dyDescent="0.25">
      <c r="A52" s="255" t="s">
        <v>294</v>
      </c>
      <c r="B52" s="253" t="s">
        <v>295</v>
      </c>
      <c r="C52" s="253" t="s">
        <v>173</v>
      </c>
      <c r="D52" s="253" t="s">
        <v>187</v>
      </c>
      <c r="E52" s="253">
        <v>50</v>
      </c>
      <c r="F52" s="253">
        <v>0</v>
      </c>
      <c r="G52" s="253">
        <v>0.5</v>
      </c>
      <c r="H52" s="253">
        <f>H51</f>
        <v>5457.8249999999998</v>
      </c>
      <c r="I52" s="253">
        <v>1.387E-2</v>
      </c>
      <c r="J52" s="253">
        <v>6.5099999999999997E-5</v>
      </c>
      <c r="K52" s="253">
        <v>2.4549999999999999E-2</v>
      </c>
      <c r="L52" s="253">
        <v>1.1399999999999999E-5</v>
      </c>
      <c r="M52" s="254">
        <v>3.2600000000000001E-10</v>
      </c>
      <c r="N52" s="254">
        <v>6.7800000000000004E-10</v>
      </c>
      <c r="O52" s="254">
        <v>7.4199999999999996E-9</v>
      </c>
      <c r="P52" s="253">
        <v>8.5999999999999998E-4</v>
      </c>
      <c r="Q52" s="253">
        <v>0.15462000000000001</v>
      </c>
      <c r="R52" s="253">
        <v>5.6500000000000001E-6</v>
      </c>
      <c r="S52" s="253" t="s">
        <v>296</v>
      </c>
    </row>
    <row r="53" spans="1:19" x14ac:dyDescent="0.25">
      <c r="A53" s="65" t="s">
        <v>297</v>
      </c>
      <c r="B53" t="s">
        <v>298</v>
      </c>
      <c r="C53" t="s">
        <v>173</v>
      </c>
      <c r="D53" t="s">
        <v>187</v>
      </c>
      <c r="E53" s="6">
        <v>50</v>
      </c>
      <c r="G53" s="6">
        <f>G97</f>
        <v>0.64400000000000002</v>
      </c>
      <c r="H53" s="6">
        <f>H52</f>
        <v>5457.8249999999998</v>
      </c>
    </row>
    <row r="54" spans="1:19" x14ac:dyDescent="0.25">
      <c r="A54" s="65" t="s">
        <v>299</v>
      </c>
      <c r="B54" t="s">
        <v>300</v>
      </c>
      <c r="C54" t="s">
        <v>173</v>
      </c>
      <c r="D54" t="s">
        <v>288</v>
      </c>
      <c r="E54" s="6">
        <v>1</v>
      </c>
      <c r="F54" s="6">
        <v>1.3</v>
      </c>
      <c r="G54" s="6">
        <v>4.4928909999999997E-3</v>
      </c>
      <c r="H54" s="6">
        <v>70</v>
      </c>
      <c r="I54" s="6">
        <v>1.1600000000000001E-5</v>
      </c>
    </row>
    <row r="55" spans="1:19" x14ac:dyDescent="0.25">
      <c r="A55" s="65" t="s">
        <v>301</v>
      </c>
      <c r="B55" t="s">
        <v>302</v>
      </c>
      <c r="C55" t="s">
        <v>173</v>
      </c>
      <c r="D55" t="s">
        <v>187</v>
      </c>
      <c r="E55" s="6">
        <v>141</v>
      </c>
      <c r="F55" s="6">
        <v>79.8</v>
      </c>
      <c r="G55" s="6">
        <v>3.2160000000000002</v>
      </c>
      <c r="H55" s="6">
        <v>1940</v>
      </c>
      <c r="I55" s="6">
        <v>8.1269999999999995E-2</v>
      </c>
      <c r="J55" s="6">
        <v>3.5400000000000002E-3</v>
      </c>
      <c r="K55" s="6">
        <v>0.52520999999999995</v>
      </c>
      <c r="L55" s="6">
        <v>2.5000000000000001E-4</v>
      </c>
      <c r="M55" s="290">
        <v>2.8200000000000001E-8</v>
      </c>
      <c r="N55" s="290">
        <v>1.0999999999999999E-8</v>
      </c>
      <c r="O55" s="290">
        <v>4.19E-10</v>
      </c>
      <c r="P55" s="290">
        <v>5.2999999999999999E-2</v>
      </c>
      <c r="Q55" s="290">
        <v>9.48</v>
      </c>
      <c r="R55" s="290">
        <v>2.5000000000000001E-4</v>
      </c>
      <c r="S55" s="6" t="s">
        <v>303</v>
      </c>
    </row>
    <row r="56" spans="1:19" x14ac:dyDescent="0.25">
      <c r="A56" s="65" t="s">
        <v>304</v>
      </c>
      <c r="B56" t="s">
        <v>305</v>
      </c>
      <c r="C56" t="s">
        <v>173</v>
      </c>
      <c r="E56" s="6">
        <v>50</v>
      </c>
      <c r="G56" s="6">
        <v>0.25</v>
      </c>
      <c r="H56" s="6">
        <f>H53</f>
        <v>5457.8249999999998</v>
      </c>
    </row>
    <row r="57" spans="1:19" x14ac:dyDescent="0.25">
      <c r="A57" s="65" t="s">
        <v>306</v>
      </c>
      <c r="B57" t="s">
        <v>307</v>
      </c>
      <c r="C57" t="s">
        <v>173</v>
      </c>
      <c r="E57" s="6">
        <v>50</v>
      </c>
      <c r="G57" s="6">
        <f>(2/3.785)/0.493</f>
        <v>1.0718084892591391</v>
      </c>
      <c r="H57" s="6">
        <f>H53</f>
        <v>5457.8249999999998</v>
      </c>
    </row>
    <row r="58" spans="1:19" x14ac:dyDescent="0.25">
      <c r="A58" s="66" t="s">
        <v>308</v>
      </c>
      <c r="B58" t="s">
        <v>309</v>
      </c>
      <c r="C58" t="s">
        <v>310</v>
      </c>
      <c r="D58" t="s">
        <v>187</v>
      </c>
      <c r="E58" s="6">
        <v>0</v>
      </c>
      <c r="F58" s="6">
        <v>0</v>
      </c>
      <c r="G58" s="6">
        <v>0</v>
      </c>
      <c r="H58" s="6">
        <v>36000</v>
      </c>
      <c r="I58" s="6">
        <v>0</v>
      </c>
    </row>
    <row r="59" spans="1:19" x14ac:dyDescent="0.25">
      <c r="A59" s="66" t="s">
        <v>311</v>
      </c>
      <c r="B59" t="s">
        <v>312</v>
      </c>
      <c r="C59" t="s">
        <v>310</v>
      </c>
      <c r="D59" t="s">
        <v>187</v>
      </c>
      <c r="E59" s="6">
        <v>0</v>
      </c>
      <c r="F59" s="6">
        <v>0</v>
      </c>
      <c r="G59" s="6">
        <v>0</v>
      </c>
      <c r="H59" s="6">
        <v>1000</v>
      </c>
      <c r="I59" s="6">
        <v>0</v>
      </c>
    </row>
    <row r="60" spans="1:19" x14ac:dyDescent="0.25">
      <c r="A60" s="66" t="s">
        <v>313</v>
      </c>
      <c r="B60" t="s">
        <v>314</v>
      </c>
      <c r="C60" t="s">
        <v>310</v>
      </c>
      <c r="D60" t="s">
        <v>187</v>
      </c>
      <c r="E60" s="6">
        <v>0</v>
      </c>
      <c r="G60" s="6">
        <v>0</v>
      </c>
      <c r="H60" s="6">
        <v>0</v>
      </c>
    </row>
    <row r="61" spans="1:19" x14ac:dyDescent="0.25">
      <c r="A61" s="66" t="s">
        <v>315</v>
      </c>
      <c r="B61" t="s">
        <v>316</v>
      </c>
      <c r="C61" t="s">
        <v>310</v>
      </c>
      <c r="D61" t="s">
        <v>187</v>
      </c>
      <c r="E61" s="6">
        <v>0</v>
      </c>
      <c r="F61" s="6">
        <v>0</v>
      </c>
      <c r="G61" s="6">
        <v>0</v>
      </c>
      <c r="H61" s="6">
        <v>1000</v>
      </c>
      <c r="I61" s="6">
        <v>0</v>
      </c>
    </row>
    <row r="62" spans="1:19" x14ac:dyDescent="0.25">
      <c r="A62" s="66" t="s">
        <v>317</v>
      </c>
      <c r="B62" t="s">
        <v>318</v>
      </c>
      <c r="C62" t="s">
        <v>310</v>
      </c>
      <c r="D62" t="s">
        <v>187</v>
      </c>
      <c r="E62" s="6">
        <v>0</v>
      </c>
      <c r="F62" s="6">
        <v>0</v>
      </c>
      <c r="G62" s="6">
        <v>0</v>
      </c>
      <c r="H62" s="6">
        <v>298000</v>
      </c>
      <c r="I62" s="6">
        <v>0</v>
      </c>
    </row>
    <row r="63" spans="1:19" x14ac:dyDescent="0.25">
      <c r="A63" s="66" t="s">
        <v>319</v>
      </c>
      <c r="B63" t="s">
        <v>320</v>
      </c>
      <c r="C63" t="s">
        <v>310</v>
      </c>
      <c r="E63" s="6">
        <v>0</v>
      </c>
      <c r="G63" s="6">
        <v>0</v>
      </c>
      <c r="H63" s="6">
        <v>0</v>
      </c>
    </row>
    <row r="64" spans="1:19" x14ac:dyDescent="0.25">
      <c r="A64" s="67" t="s">
        <v>321</v>
      </c>
      <c r="B64" t="s">
        <v>322</v>
      </c>
      <c r="C64" t="s">
        <v>310</v>
      </c>
      <c r="D64" t="s">
        <v>187</v>
      </c>
      <c r="E64" s="6">
        <v>20</v>
      </c>
      <c r="G64" s="6">
        <v>0.5</v>
      </c>
      <c r="H64" s="6">
        <v>-2000</v>
      </c>
    </row>
    <row r="65" spans="1:9" x14ac:dyDescent="0.25">
      <c r="A65" s="67" t="s">
        <v>323</v>
      </c>
      <c r="B65" t="s">
        <v>324</v>
      </c>
      <c r="C65" t="s">
        <v>310</v>
      </c>
      <c r="D65" t="s">
        <v>187</v>
      </c>
      <c r="E65" s="6">
        <v>20</v>
      </c>
      <c r="F65" s="6">
        <v>19.899999999999999</v>
      </c>
      <c r="G65" s="6">
        <v>0.35</v>
      </c>
      <c r="H65" s="6">
        <v>-2000</v>
      </c>
      <c r="I65" s="6">
        <v>0</v>
      </c>
    </row>
    <row r="66" spans="1:9" x14ac:dyDescent="0.25">
      <c r="A66" s="67" t="s">
        <v>325</v>
      </c>
      <c r="B66" t="s">
        <v>326</v>
      </c>
      <c r="C66" t="s">
        <v>310</v>
      </c>
      <c r="E66" s="6">
        <v>40</v>
      </c>
      <c r="G66" s="6">
        <v>0.5</v>
      </c>
      <c r="H66" s="6">
        <v>-2000</v>
      </c>
    </row>
    <row r="67" spans="1:9" x14ac:dyDescent="0.25">
      <c r="A67" s="256" t="s">
        <v>327</v>
      </c>
      <c r="B67" s="253" t="s">
        <v>328</v>
      </c>
      <c r="C67" s="253" t="s">
        <v>310</v>
      </c>
      <c r="D67" s="253" t="s">
        <v>187</v>
      </c>
      <c r="E67" s="6">
        <v>10</v>
      </c>
      <c r="G67" s="6">
        <v>0.1</v>
      </c>
      <c r="H67" s="6">
        <v>-2000</v>
      </c>
    </row>
    <row r="68" spans="1:9" x14ac:dyDescent="0.25">
      <c r="A68" s="67" t="s">
        <v>196</v>
      </c>
      <c r="B68" t="s">
        <v>197</v>
      </c>
      <c r="C68" t="s">
        <v>310</v>
      </c>
      <c r="D68" t="s">
        <v>187</v>
      </c>
      <c r="E68" s="6">
        <v>20</v>
      </c>
      <c r="F68" s="6">
        <v>0</v>
      </c>
      <c r="G68" s="6">
        <v>0</v>
      </c>
      <c r="H68" s="6">
        <v>-2000</v>
      </c>
      <c r="I68" s="6">
        <v>0</v>
      </c>
    </row>
    <row r="69" spans="1:9" x14ac:dyDescent="0.25">
      <c r="A69" s="67" t="s">
        <v>329</v>
      </c>
      <c r="B69" t="s">
        <v>330</v>
      </c>
      <c r="C69" t="s">
        <v>310</v>
      </c>
      <c r="E69" s="6">
        <v>20</v>
      </c>
      <c r="G69" s="6">
        <v>8.3000000000000004E-2</v>
      </c>
      <c r="H69" s="6">
        <v>-2000</v>
      </c>
    </row>
    <row r="70" spans="1:9" x14ac:dyDescent="0.25">
      <c r="A70" s="67" t="s">
        <v>331</v>
      </c>
      <c r="B70" t="s">
        <v>332</v>
      </c>
      <c r="C70" t="s">
        <v>310</v>
      </c>
      <c r="D70" t="s">
        <v>187</v>
      </c>
      <c r="E70" s="6">
        <v>20</v>
      </c>
      <c r="F70" s="6">
        <v>0</v>
      </c>
      <c r="G70" s="6">
        <v>0</v>
      </c>
      <c r="H70" s="6">
        <v>0</v>
      </c>
      <c r="I70" s="6">
        <v>0</v>
      </c>
    </row>
    <row r="71" spans="1:9" x14ac:dyDescent="0.25">
      <c r="A71" s="67" t="s">
        <v>201</v>
      </c>
      <c r="B71" t="s">
        <v>202</v>
      </c>
      <c r="C71" t="s">
        <v>310</v>
      </c>
      <c r="D71" t="s">
        <v>187</v>
      </c>
      <c r="E71" s="6">
        <v>20</v>
      </c>
      <c r="G71" s="6">
        <v>0</v>
      </c>
    </row>
    <row r="72" spans="1:9" x14ac:dyDescent="0.25">
      <c r="A72" s="67" t="s">
        <v>333</v>
      </c>
      <c r="B72" t="s">
        <v>334</v>
      </c>
      <c r="C72" t="s">
        <v>310</v>
      </c>
      <c r="D72" t="s">
        <v>187</v>
      </c>
      <c r="E72" s="6">
        <v>20</v>
      </c>
      <c r="F72" s="6">
        <v>16.71</v>
      </c>
      <c r="G72" s="6">
        <v>0.15435501700000001</v>
      </c>
      <c r="H72" s="6">
        <v>-2000</v>
      </c>
      <c r="I72" s="6">
        <v>0</v>
      </c>
    </row>
    <row r="73" spans="1:9" x14ac:dyDescent="0.25">
      <c r="A73" s="67" t="s">
        <v>335</v>
      </c>
      <c r="B73" t="s">
        <v>336</v>
      </c>
      <c r="C73" t="s">
        <v>310</v>
      </c>
      <c r="D73" t="s">
        <v>187</v>
      </c>
      <c r="E73" s="6">
        <v>30</v>
      </c>
      <c r="F73" s="6">
        <v>19</v>
      </c>
      <c r="G73" s="6">
        <f>0.06*2.2</f>
        <v>0.13200000000000001</v>
      </c>
      <c r="H73" s="6">
        <v>-2000</v>
      </c>
      <c r="I73" s="6">
        <v>0</v>
      </c>
    </row>
    <row r="74" spans="1:9" x14ac:dyDescent="0.25">
      <c r="A74" s="67" t="s">
        <v>337</v>
      </c>
      <c r="B74" t="s">
        <v>338</v>
      </c>
      <c r="C74" t="s">
        <v>310</v>
      </c>
      <c r="D74" t="s">
        <v>187</v>
      </c>
      <c r="E74" s="6">
        <v>50</v>
      </c>
      <c r="F74" s="6">
        <v>12.87234043</v>
      </c>
      <c r="G74" s="6">
        <v>0.33</v>
      </c>
      <c r="H74" s="6">
        <v>-2000</v>
      </c>
      <c r="I74" s="6">
        <v>0</v>
      </c>
    </row>
    <row r="75" spans="1:9" x14ac:dyDescent="0.25">
      <c r="A75" s="67" t="s">
        <v>339</v>
      </c>
      <c r="B75" t="s">
        <v>340</v>
      </c>
      <c r="C75" t="s">
        <v>310</v>
      </c>
      <c r="D75" t="s">
        <v>187</v>
      </c>
      <c r="E75" s="6">
        <v>0</v>
      </c>
      <c r="F75" s="6">
        <v>0</v>
      </c>
      <c r="G75" s="6">
        <f>(0.5/0.078)*2.2</f>
        <v>14.102564102564104</v>
      </c>
      <c r="H75" s="6">
        <v>-2000</v>
      </c>
      <c r="I75" s="6">
        <v>0</v>
      </c>
    </row>
    <row r="76" spans="1:9" x14ac:dyDescent="0.25">
      <c r="A76" s="67" t="s">
        <v>341</v>
      </c>
      <c r="B76" t="s">
        <v>342</v>
      </c>
      <c r="C76" t="s">
        <v>310</v>
      </c>
      <c r="D76" t="s">
        <v>187</v>
      </c>
      <c r="E76" s="6">
        <v>20</v>
      </c>
      <c r="G76" s="6">
        <v>0.1</v>
      </c>
      <c r="H76" s="6">
        <v>-2000</v>
      </c>
    </row>
    <row r="77" spans="1:9" x14ac:dyDescent="0.25">
      <c r="A77" s="67" t="s">
        <v>343</v>
      </c>
      <c r="B77" t="s">
        <v>344</v>
      </c>
      <c r="C77" t="s">
        <v>310</v>
      </c>
      <c r="D77" t="s">
        <v>187</v>
      </c>
      <c r="E77" s="6">
        <v>0</v>
      </c>
      <c r="F77" s="6">
        <v>0</v>
      </c>
      <c r="G77" s="6">
        <v>-2.5899999999999999E-2</v>
      </c>
      <c r="H77" s="6">
        <v>3666.666667</v>
      </c>
      <c r="I77" s="6">
        <v>0</v>
      </c>
    </row>
    <row r="78" spans="1:9" x14ac:dyDescent="0.25">
      <c r="A78" s="67" t="s">
        <v>345</v>
      </c>
      <c r="B78" t="s">
        <v>346</v>
      </c>
      <c r="C78" t="s">
        <v>310</v>
      </c>
      <c r="D78" t="s">
        <v>187</v>
      </c>
      <c r="E78" s="6">
        <v>20</v>
      </c>
      <c r="F78" s="6">
        <v>19.899999999999999</v>
      </c>
      <c r="G78" s="6">
        <v>0.35</v>
      </c>
      <c r="H78" s="6">
        <v>-2000</v>
      </c>
      <c r="I78" s="6">
        <v>0</v>
      </c>
    </row>
    <row r="79" spans="1:9" x14ac:dyDescent="0.25">
      <c r="A79" s="67" t="s">
        <v>347</v>
      </c>
      <c r="B79" t="s">
        <v>348</v>
      </c>
      <c r="C79" t="s">
        <v>310</v>
      </c>
      <c r="E79" s="6">
        <v>40</v>
      </c>
      <c r="G79" s="6">
        <v>0.5</v>
      </c>
      <c r="H79" s="6">
        <v>-2000</v>
      </c>
    </row>
    <row r="80" spans="1:9" x14ac:dyDescent="0.25">
      <c r="A80" s="67" t="s">
        <v>349</v>
      </c>
      <c r="B80" t="s">
        <v>350</v>
      </c>
      <c r="C80" t="s">
        <v>310</v>
      </c>
      <c r="D80" t="s">
        <v>187</v>
      </c>
      <c r="E80" s="6">
        <v>20</v>
      </c>
      <c r="F80" s="6">
        <v>0</v>
      </c>
      <c r="G80" s="6">
        <v>0.55000000000000004</v>
      </c>
      <c r="H80" s="6">
        <v>-2000</v>
      </c>
      <c r="I80" s="6">
        <v>0</v>
      </c>
    </row>
    <row r="81" spans="1:19" x14ac:dyDescent="0.25">
      <c r="A81" s="67" t="s">
        <v>351</v>
      </c>
      <c r="B81" t="s">
        <v>352</v>
      </c>
      <c r="C81" t="s">
        <v>310</v>
      </c>
      <c r="E81" s="6">
        <v>40</v>
      </c>
      <c r="G81" s="6">
        <v>0.5</v>
      </c>
      <c r="H81" s="6">
        <v>-2000</v>
      </c>
    </row>
    <row r="82" spans="1:19" x14ac:dyDescent="0.25">
      <c r="A82" s="67" t="s">
        <v>353</v>
      </c>
      <c r="B82" t="s">
        <v>354</v>
      </c>
      <c r="C82" t="s">
        <v>310</v>
      </c>
      <c r="D82" t="s">
        <v>187</v>
      </c>
      <c r="E82" s="6">
        <v>0</v>
      </c>
      <c r="F82" s="6">
        <v>0</v>
      </c>
      <c r="G82" s="6">
        <v>-1.17E-3</v>
      </c>
      <c r="H82" s="6">
        <v>1000</v>
      </c>
      <c r="I82" s="6">
        <v>0</v>
      </c>
    </row>
    <row r="83" spans="1:19" x14ac:dyDescent="0.25">
      <c r="A83" s="67" t="s">
        <v>355</v>
      </c>
      <c r="B83" t="s">
        <v>271</v>
      </c>
      <c r="C83" t="s">
        <v>310</v>
      </c>
      <c r="D83" t="s">
        <v>187</v>
      </c>
      <c r="E83" s="6">
        <v>0</v>
      </c>
      <c r="F83" s="6">
        <v>0</v>
      </c>
      <c r="G83" s="6">
        <v>0</v>
      </c>
      <c r="H83" s="6">
        <v>0</v>
      </c>
      <c r="I83" s="6">
        <v>1.0300000000000001E-3</v>
      </c>
      <c r="J83" s="290">
        <v>3.3400000000000002E-6</v>
      </c>
      <c r="K83" s="6">
        <v>2.3500000000000001E-3</v>
      </c>
      <c r="L83" s="290">
        <v>2.6400000000000001E-6</v>
      </c>
      <c r="M83" s="290">
        <v>4.1000000000000001E-11</v>
      </c>
      <c r="N83" s="290">
        <v>1.1100000000000001E-11</v>
      </c>
      <c r="O83" s="290">
        <v>4.3E-11</v>
      </c>
      <c r="P83" s="290">
        <v>3.7799999999999997E-5</v>
      </c>
      <c r="R83" s="290">
        <v>1.0899999999999999E-6</v>
      </c>
    </row>
    <row r="84" spans="1:19" x14ac:dyDescent="0.25">
      <c r="A84" s="67" t="s">
        <v>356</v>
      </c>
      <c r="B84" s="92" t="s">
        <v>357</v>
      </c>
      <c r="C84" t="s">
        <v>310</v>
      </c>
      <c r="D84" t="s">
        <v>187</v>
      </c>
      <c r="E84" s="6">
        <v>20</v>
      </c>
      <c r="G84" s="6">
        <v>0.3</v>
      </c>
      <c r="H84" s="6">
        <v>-2000</v>
      </c>
    </row>
    <row r="85" spans="1:19" x14ac:dyDescent="0.25">
      <c r="A85" s="67" t="s">
        <v>358</v>
      </c>
      <c r="B85" s="92" t="s">
        <v>359</v>
      </c>
      <c r="C85" t="s">
        <v>310</v>
      </c>
      <c r="E85" s="6">
        <v>40</v>
      </c>
      <c r="G85" s="6">
        <v>0.55000000000000004</v>
      </c>
      <c r="H85" s="6">
        <v>-2000</v>
      </c>
    </row>
    <row r="86" spans="1:19" x14ac:dyDescent="0.25">
      <c r="A86" s="67" t="s">
        <v>277</v>
      </c>
      <c r="B86" s="92" t="s">
        <v>278</v>
      </c>
      <c r="C86" t="s">
        <v>310</v>
      </c>
      <c r="E86" s="6">
        <v>20</v>
      </c>
      <c r="G86" s="6">
        <v>0.06</v>
      </c>
      <c r="H86" s="6">
        <v>-2000</v>
      </c>
    </row>
    <row r="87" spans="1:19" x14ac:dyDescent="0.25">
      <c r="A87" s="68" t="s">
        <v>360</v>
      </c>
      <c r="B87" t="s">
        <v>361</v>
      </c>
      <c r="C87" t="s">
        <v>310</v>
      </c>
      <c r="D87" t="s">
        <v>187</v>
      </c>
      <c r="E87" s="6">
        <v>37.75</v>
      </c>
      <c r="F87" s="6">
        <v>37.799999999999997</v>
      </c>
      <c r="G87" s="6">
        <v>0.5</v>
      </c>
      <c r="H87" s="6">
        <v>-100</v>
      </c>
      <c r="I87" s="6">
        <v>0</v>
      </c>
    </row>
    <row r="88" spans="1:19" x14ac:dyDescent="0.25">
      <c r="A88" s="68" t="s">
        <v>362</v>
      </c>
      <c r="B88" t="s">
        <v>363</v>
      </c>
      <c r="C88" t="s">
        <v>310</v>
      </c>
      <c r="D88" t="s">
        <v>187</v>
      </c>
      <c r="E88" s="6">
        <v>42.975000000000001</v>
      </c>
      <c r="F88" s="6">
        <v>57.417769999999997</v>
      </c>
      <c r="G88" s="6">
        <v>0.58711287199999995</v>
      </c>
      <c r="H88" s="6">
        <v>-100</v>
      </c>
      <c r="I88" s="6">
        <v>0</v>
      </c>
    </row>
    <row r="89" spans="1:19" x14ac:dyDescent="0.25">
      <c r="A89" s="68" t="s">
        <v>364</v>
      </c>
      <c r="B89" t="s">
        <v>365</v>
      </c>
      <c r="C89" t="s">
        <v>310</v>
      </c>
      <c r="D89" t="s">
        <v>288</v>
      </c>
      <c r="E89" s="6">
        <v>1</v>
      </c>
      <c r="F89" s="6">
        <v>3.138888889</v>
      </c>
      <c r="G89" s="6">
        <v>1.8722222E-2</v>
      </c>
      <c r="H89" s="6">
        <f>-214.47</f>
        <v>-214.47</v>
      </c>
      <c r="I89" s="6">
        <v>0.55903000000000003</v>
      </c>
      <c r="J89" s="6">
        <v>7.9000000000000001E-4</v>
      </c>
      <c r="K89" s="6">
        <v>1.6234900000000001</v>
      </c>
      <c r="L89" s="6">
        <v>2.2000000000000001E-3</v>
      </c>
      <c r="M89" s="290">
        <v>2.0100000000000001E-8</v>
      </c>
      <c r="N89" s="290">
        <v>6.5099999999999994E-8</v>
      </c>
      <c r="O89" s="290">
        <v>8.8100000000000008E-9</v>
      </c>
      <c r="P89" s="6">
        <v>6.9100000000000003E-3</v>
      </c>
      <c r="Q89" s="290">
        <v>4.6600000000000003E-2</v>
      </c>
      <c r="R89" s="6">
        <v>7.7999999999999999E-4</v>
      </c>
      <c r="S89" s="6" t="s">
        <v>289</v>
      </c>
    </row>
    <row r="90" spans="1:19" x14ac:dyDescent="0.25">
      <c r="A90" s="68" t="s">
        <v>366</v>
      </c>
      <c r="B90" t="s">
        <v>367</v>
      </c>
      <c r="C90" t="s">
        <v>310</v>
      </c>
      <c r="D90" t="s">
        <v>187</v>
      </c>
      <c r="E90" s="6">
        <v>26.95</v>
      </c>
      <c r="F90" s="6">
        <v>29.7</v>
      </c>
      <c r="G90" s="6">
        <v>0.42</v>
      </c>
      <c r="H90" s="6">
        <v>-100</v>
      </c>
      <c r="I90" s="6">
        <v>0</v>
      </c>
    </row>
    <row r="91" spans="1:19" x14ac:dyDescent="0.25">
      <c r="A91" s="68" t="s">
        <v>368</v>
      </c>
      <c r="B91" t="s">
        <v>369</v>
      </c>
      <c r="C91" t="s">
        <v>310</v>
      </c>
      <c r="D91" t="s">
        <v>187</v>
      </c>
      <c r="E91" s="6">
        <v>45.5</v>
      </c>
      <c r="F91" s="6">
        <v>52.2</v>
      </c>
      <c r="G91" s="6">
        <v>0.58711287199999995</v>
      </c>
      <c r="H91" s="6">
        <v>-100</v>
      </c>
      <c r="I91" s="6">
        <v>0</v>
      </c>
    </row>
    <row r="92" spans="1:19" x14ac:dyDescent="0.25">
      <c r="A92" s="68" t="s">
        <v>370</v>
      </c>
      <c r="B92" t="s">
        <v>371</v>
      </c>
      <c r="C92" t="s">
        <v>310</v>
      </c>
      <c r="D92" t="s">
        <v>187</v>
      </c>
      <c r="E92" s="6">
        <v>141</v>
      </c>
      <c r="F92" s="6">
        <v>79.8</v>
      </c>
      <c r="G92" s="6">
        <v>3.2160000000000002</v>
      </c>
      <c r="H92" s="6">
        <f>-1940</f>
        <v>-1940</v>
      </c>
      <c r="I92" s="6">
        <v>8.1269999999999995E-2</v>
      </c>
      <c r="J92" s="6">
        <v>3.5400000000000002E-3</v>
      </c>
      <c r="K92" s="6">
        <v>0.52520999999999995</v>
      </c>
      <c r="L92" s="6">
        <v>2.5000000000000001E-4</v>
      </c>
      <c r="M92" s="290">
        <v>2.8200000000000001E-8</v>
      </c>
      <c r="N92" s="290">
        <v>1.0999999999999999E-8</v>
      </c>
      <c r="O92" s="290">
        <v>4.19E-10</v>
      </c>
      <c r="P92" s="290">
        <v>5.2999999999999999E-2</v>
      </c>
      <c r="Q92" s="290">
        <v>9.48</v>
      </c>
      <c r="R92" s="290">
        <v>2.5000000000000001E-4</v>
      </c>
      <c r="S92" s="6" t="s">
        <v>303</v>
      </c>
    </row>
    <row r="93" spans="1:19" x14ac:dyDescent="0.25">
      <c r="A93" s="68" t="s">
        <v>372</v>
      </c>
      <c r="B93" t="s">
        <v>373</v>
      </c>
      <c r="C93" t="s">
        <v>310</v>
      </c>
      <c r="D93" t="s">
        <v>187</v>
      </c>
      <c r="E93" s="6">
        <v>46</v>
      </c>
      <c r="F93" s="6">
        <v>54</v>
      </c>
      <c r="G93" s="6">
        <f>(2/3.785)/0.87</f>
        <v>0.60735814391351217</v>
      </c>
      <c r="H93" s="6">
        <v>-100</v>
      </c>
      <c r="I93" s="6">
        <v>0</v>
      </c>
    </row>
    <row r="94" spans="1:19" x14ac:dyDescent="0.25">
      <c r="A94" s="68" t="s">
        <v>374</v>
      </c>
      <c r="B94" t="s">
        <v>375</v>
      </c>
      <c r="C94" t="s">
        <v>310</v>
      </c>
      <c r="D94" t="s">
        <v>187</v>
      </c>
      <c r="E94" s="6">
        <v>46</v>
      </c>
      <c r="F94" s="6">
        <v>54</v>
      </c>
      <c r="G94" s="6">
        <f>(2/3.785)/0.87</f>
        <v>0.60735814391351217</v>
      </c>
      <c r="H94" s="6">
        <v>-100</v>
      </c>
      <c r="I94" s="6">
        <v>0</v>
      </c>
    </row>
    <row r="95" spans="1:19" x14ac:dyDescent="0.25">
      <c r="A95" s="68" t="s">
        <v>376</v>
      </c>
      <c r="B95" t="s">
        <v>377</v>
      </c>
      <c r="C95" t="s">
        <v>310</v>
      </c>
      <c r="D95" t="s">
        <v>187</v>
      </c>
      <c r="E95" s="6">
        <v>46</v>
      </c>
      <c r="F95" s="6">
        <v>54</v>
      </c>
      <c r="G95" s="6">
        <f>(2/3.785)/0.87</f>
        <v>0.60735814391351217</v>
      </c>
      <c r="H95" s="6">
        <v>-100</v>
      </c>
      <c r="I95" s="6">
        <v>0</v>
      </c>
    </row>
    <row r="96" spans="1:19" x14ac:dyDescent="0.25">
      <c r="A96" s="68" t="s">
        <v>378</v>
      </c>
      <c r="B96" t="s">
        <v>379</v>
      </c>
      <c r="C96" t="s">
        <v>310</v>
      </c>
      <c r="D96" t="s">
        <v>187</v>
      </c>
      <c r="E96" s="6">
        <v>46</v>
      </c>
      <c r="F96" s="6">
        <v>54</v>
      </c>
      <c r="G96" s="6">
        <f>(2/3.785)/0.87</f>
        <v>0.60735814391351217</v>
      </c>
      <c r="H96" s="6">
        <v>-100</v>
      </c>
      <c r="I96" s="6">
        <v>0</v>
      </c>
    </row>
    <row r="97" spans="1:9" x14ac:dyDescent="0.25">
      <c r="A97" s="68" t="s">
        <v>380</v>
      </c>
      <c r="B97" t="s">
        <v>381</v>
      </c>
      <c r="C97" t="s">
        <v>310</v>
      </c>
      <c r="D97" t="s">
        <v>187</v>
      </c>
      <c r="E97" s="6">
        <v>49</v>
      </c>
      <c r="F97" s="6">
        <v>58</v>
      </c>
      <c r="G97" s="6">
        <v>0.64400000000000002</v>
      </c>
      <c r="H97" s="6">
        <v>-100</v>
      </c>
      <c r="I97" s="6">
        <v>0</v>
      </c>
    </row>
    <row r="98" spans="1:9" x14ac:dyDescent="0.25">
      <c r="A98" s="68" t="s">
        <v>382</v>
      </c>
      <c r="B98" t="s">
        <v>383</v>
      </c>
      <c r="C98" t="s">
        <v>310</v>
      </c>
      <c r="D98" t="s">
        <v>187</v>
      </c>
      <c r="E98" s="6">
        <v>48</v>
      </c>
      <c r="F98" s="6">
        <v>52.2</v>
      </c>
      <c r="G98" s="6">
        <v>0.55000000000000004</v>
      </c>
      <c r="H98" s="6">
        <v>-100</v>
      </c>
      <c r="I98" s="6">
        <v>0</v>
      </c>
    </row>
    <row r="99" spans="1:9" x14ac:dyDescent="0.25">
      <c r="A99" s="68" t="s">
        <v>384</v>
      </c>
      <c r="B99" t="s">
        <v>385</v>
      </c>
      <c r="C99" t="s">
        <v>310</v>
      </c>
      <c r="D99" t="s">
        <v>187</v>
      </c>
      <c r="E99" s="6">
        <v>50</v>
      </c>
      <c r="F99" s="6">
        <v>52.2</v>
      </c>
      <c r="G99" s="6">
        <v>0.19768720400000001</v>
      </c>
      <c r="H99" s="6">
        <v>-100</v>
      </c>
      <c r="I99" s="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README</vt:lpstr>
      <vt:lpstr>ExpData</vt:lpstr>
      <vt:lpstr>LiqFuelDem</vt:lpstr>
      <vt:lpstr>General</vt:lpstr>
      <vt:lpstr>TEA</vt:lpstr>
      <vt:lpstr>NPVSolv</vt:lpstr>
      <vt:lpstr>BaseNPV</vt:lpstr>
      <vt:lpstr>LCA</vt:lpstr>
      <vt:lpstr>LCI</vt:lpstr>
      <vt:lpstr>SubsList</vt:lpstr>
      <vt:lpstr>YieldsAct</vt:lpstr>
      <vt:lpstr>YieldXX</vt:lpstr>
      <vt:lpstr>GeoInputs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2021-08-04T16:13:19Z</dcterms:modified>
  <cp:category/>
  <cp:contentStatus/>
</cp:coreProperties>
</file>